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tables/table1.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5.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comments/comment6.xml" ContentType="application/vnd.openxmlformats-officedocument.spreadsheetml.comments+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drawings/drawing3.xml" ContentType="application/vnd.openxmlformats-officedocument.drawing+xml"/>
  <Override PartName="/xl/worksheets/sheet31.xml" ContentType="application/vnd.openxmlformats-officedocument.spreadsheetml.worksheet+xml"/>
  <Override PartName="/xl/drawings/drawing4.xml" ContentType="application/vnd.openxmlformats-officedocument.drawing+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0" yWindow="-110" windowWidth="25420" windowHeight="16300" tabRatio="600" firstSheet="4" activeTab="16" autoFilterDateGrouping="1"/>
  </bookViews>
  <sheets>
    <sheet name="ST公司" sheetId="1" state="visible" r:id="rId1"/>
    <sheet name="博弈记录" sheetId="2" state="hidden" r:id="rId2"/>
    <sheet name="摘帽" sheetId="3" state="visible" r:id="rId3"/>
    <sheet name="2023戴帽回测" sheetId="4" state="hidden" r:id="rId4"/>
    <sheet name="退市" sheetId="5" state="visible" r:id="rId5"/>
    <sheet name="控股权变更" sheetId="6" state="visible" r:id="rId6"/>
    <sheet name="预计摘帽" sheetId="7" state="visible" r:id="rId7"/>
    <sheet name="重整" sheetId="8" state="visible" r:id="rId8"/>
    <sheet name="Sheet5" sheetId="9" state="hidden" r:id="rId9"/>
    <sheet name="月账单" sheetId="10" state="visible" r:id="rId10"/>
    <sheet name="Sheet3" sheetId="11" state="visible" r:id="rId11"/>
    <sheet name="转债" sheetId="12" state="visible" r:id="rId12"/>
    <sheet name="转债测算公式" sheetId="13" state="hidden" r:id="rId13"/>
    <sheet name="收益日记" sheetId="14" state="visible" r:id="rId14"/>
    <sheet name="etf" sheetId="15" state="visible" r:id="rId15"/>
    <sheet name="年涨跌结构" sheetId="16" state="visible" r:id="rId16"/>
    <sheet name="可转债等权指数" sheetId="17" state="visible" r:id="rId17"/>
    <sheet name="新股记录" sheetId="18" state="hidden" r:id="rId18"/>
    <sheet name="煤炭" sheetId="19" state="hidden" r:id="rId19"/>
    <sheet name="电力" sheetId="20" state="hidden" r:id="rId20"/>
    <sheet name="STSTAR回测" sheetId="21" state="visible" r:id="rId21"/>
    <sheet name="立案调查" sheetId="22" state="hidden" r:id="rId22"/>
    <sheet name="猪肉" sheetId="23" state="hidden" r:id="rId23"/>
    <sheet name="股东户数" sheetId="24" state="hidden" r:id="rId24"/>
    <sheet name="锂矿" sheetId="25" state="hidden" r:id="rId25"/>
    <sheet name="重组" sheetId="26" state="hidden" r:id="rId26"/>
    <sheet name="2024新增ST" sheetId="27" state="hidden" r:id="rId27"/>
    <sheet name="退市记录" sheetId="28" state="hidden" r:id="rId28"/>
    <sheet name="期货与商品ETF套利" sheetId="29" state="hidden" r:id="rId29"/>
    <sheet name="吸收合并" sheetId="30" state="hidden" r:id="rId30"/>
    <sheet name="装修" sheetId="31" state="hidden" r:id="rId31"/>
    <sheet name="Sheet2" sheetId="32" state="hidden" r:id="rId32"/>
    <sheet name="Sheet1" sheetId="33" state="hidden" r:id="rId33"/>
    <sheet name="全部可转债" sheetId="34" state="visible" r:id="rId34"/>
  </sheets>
  <definedNames>
    <definedName name="_xlnm._FilterDatabase" localSheetId="4" hidden="1">'退市'!$B$2:$I$33</definedName>
    <definedName name="_xlnm._FilterDatabase" localSheetId="5" hidden="1">'控股权变更'!$A$1:$T$262</definedName>
    <definedName name="_xlnm._FilterDatabase" localSheetId="6" hidden="1">'预计摘帽'!$A$2:$AC$106</definedName>
    <definedName name="_xlnm._FilterDatabase" localSheetId="7" hidden="1">'重整'!$A$1:$U$147</definedName>
    <definedName name="_xlnm._FilterDatabase" localSheetId="10" hidden="1">'Sheet3'!$A$1:$E$204</definedName>
    <definedName name="_xlnm._FilterDatabase" localSheetId="13" hidden="1">'收益日记'!$B$1:$J$48</definedName>
    <definedName name="_xlnm._FilterDatabase" localSheetId="26" hidden="1">'2024新增ST'!$A$2:$K$97</definedName>
    <definedName name="_xlnm._FilterDatabase" localSheetId="31" hidden="1">'Sheet2'!$A$1:$E$407</definedName>
    <definedName name="_xlnm._FilterDatabase" localSheetId="32" hidden="1">'Sheet1'!$A$1:$E$172</definedName>
  </definedNames>
  <calcPr calcId="191029" fullCalcOnLoad="1"/>
</workbook>
</file>

<file path=xl/styles.xml><?xml version="1.0" encoding="utf-8"?>
<styleSheet xmlns="http://schemas.openxmlformats.org/spreadsheetml/2006/main">
  <numFmts count="15">
    <numFmt numFmtId="164" formatCode="_ * #,##0.00_ ;_ * \-#,##0.00_ ;_ * &quot;-&quot;??_ ;_ @_ "/>
    <numFmt numFmtId="165" formatCode="yyyy/m/d\ h:mm:ss"/>
    <numFmt numFmtId="166" formatCode="hh:mm:ss"/>
    <numFmt numFmtId="167" formatCode="yyyy/m/d\ hh:mm:ss"/>
    <numFmt numFmtId="168" formatCode="000000"/>
    <numFmt numFmtId="169" formatCode="0.000"/>
    <numFmt numFmtId="170" formatCode="0.000000000"/>
    <numFmt numFmtId="171" formatCode="0.000%"/>
    <numFmt numFmtId="172" formatCode="0.0%"/>
    <numFmt numFmtId="173" formatCode="_ * #,##0.000000_ ;_ * \-#,##0.000000_ ;_ * &quot;-&quot;??_ ;_ @_ "/>
    <numFmt numFmtId="174" formatCode="0.00_);[Red]\(0.00\)"/>
    <numFmt numFmtId="175" formatCode="0.00_ "/>
    <numFmt numFmtId="176" formatCode="0_);[Red]\(0\)"/>
    <numFmt numFmtId="177" formatCode="yyyy-mm-dd h:mm:ss"/>
    <numFmt numFmtId="178" formatCode="yyyy/m/d"/>
  </numFmts>
  <fonts count="42">
    <font>
      <name val="等线"/>
      <charset val="134"/>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family val="2"/>
      <color theme="1"/>
      <sz val="11"/>
      <scheme val="minor"/>
    </font>
    <font>
      <name val="等线"/>
      <charset val="134"/>
      <family val="2"/>
      <sz val="9"/>
      <scheme val="minor"/>
    </font>
    <font>
      <name val="等线"/>
      <charset val="134"/>
      <family val="2"/>
      <color theme="1"/>
      <sz val="11"/>
      <scheme val="minor"/>
    </font>
    <font>
      <name val="微软雅黑"/>
      <charset val="134"/>
      <family val="2"/>
      <color theme="1"/>
      <sz val="14"/>
    </font>
    <font>
      <name val="等线"/>
      <charset val="134"/>
      <family val="2"/>
      <color theme="1"/>
      <sz val="14"/>
      <scheme val="minor"/>
    </font>
    <font>
      <name val="等线"/>
      <charset val="134"/>
      <family val="3"/>
      <color rgb="FFFF0000"/>
      <sz val="11"/>
      <scheme val="minor"/>
    </font>
    <font>
      <name val="等线"/>
      <charset val="134"/>
      <family val="3"/>
      <sz val="11"/>
      <scheme val="minor"/>
    </font>
    <font>
      <name val="Times New Roman"/>
      <family val="1"/>
      <color rgb="FF000000"/>
      <sz val="10"/>
    </font>
    <font>
      <name val="宋体"/>
      <charset val="134"/>
      <family val="3"/>
      <sz val="14"/>
    </font>
    <font>
      <name val="宋体"/>
      <family val="2"/>
      <color rgb="FF000000"/>
      <sz val="10"/>
    </font>
    <font>
      <name val="宋体"/>
      <charset val="134"/>
      <family val="3"/>
      <sz val="10"/>
    </font>
    <font>
      <name val="宋体"/>
      <family val="2"/>
      <color rgb="FF2C500D"/>
      <sz val="10"/>
    </font>
    <font>
      <name val="宋体"/>
      <family val="2"/>
      <color rgb="FF3A5638"/>
      <sz val="10"/>
    </font>
    <font>
      <name val="宋体"/>
      <family val="2"/>
      <color rgb="FF6D2427"/>
      <sz val="10"/>
    </font>
    <font>
      <name val="宋体"/>
      <family val="2"/>
      <color rgb="FFFFFFFF"/>
      <sz val="10"/>
    </font>
    <font>
      <name val="宋体"/>
      <charset val="134"/>
      <family val="3"/>
      <color rgb="FF6D2427"/>
      <sz val="10"/>
    </font>
    <font>
      <name val="宋体"/>
      <charset val="134"/>
      <family val="3"/>
      <color rgb="FF000000"/>
      <sz val="10"/>
    </font>
    <font>
      <name val="宋体"/>
      <charset val="134"/>
      <family val="1"/>
      <color rgb="FF000000"/>
      <sz val="10"/>
    </font>
    <font>
      <name val="Times New Roman"/>
      <charset val="134"/>
      <family val="3"/>
      <color rgb="FF000000"/>
      <sz val="10"/>
    </font>
    <font>
      <name val="等线"/>
      <charset val="134"/>
      <family val="2"/>
      <color rgb="FF444444"/>
      <sz val="11"/>
    </font>
    <font>
      <name val="Arial"/>
      <family val="2"/>
      <color rgb="FF101423"/>
      <sz val="8"/>
    </font>
    <font>
      <name val="等线"/>
      <charset val="134"/>
      <family val="2"/>
      <sz val="11"/>
      <scheme val="minor"/>
    </font>
    <font>
      <name val="等线"/>
      <charset val="134"/>
      <family val="2"/>
      <color rgb="FFFF0000"/>
      <sz val="11"/>
      <scheme val="minor"/>
    </font>
    <font>
      <name val="Arial"/>
      <charset val="134"/>
      <family val="2"/>
      <color rgb="FF101423"/>
      <sz val="8"/>
    </font>
    <font>
      <name val="等线"/>
      <charset val="134"/>
      <family val="2"/>
      <b val="1"/>
      <color theme="0"/>
      <sz val="11"/>
      <scheme val="minor"/>
    </font>
    <font>
      <name val="等线"/>
      <charset val="134"/>
      <family val="3"/>
      <b val="1"/>
      <color rgb="FFFF0000"/>
      <sz val="11"/>
      <scheme val="minor"/>
    </font>
    <font>
      <name val="等线"/>
      <charset val="134"/>
      <family val="3"/>
      <b val="1"/>
      <color theme="1"/>
      <sz val="11"/>
      <scheme val="minor"/>
    </font>
  </fonts>
  <fills count="106">
    <fill>
      <patternFill/>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
        <bgColor theme="4" tint="0.7999816888943144"/>
      </patternFill>
    </fill>
  </fills>
  <borders count="28">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
      </top>
      <bottom style="thin">
        <color indexed="64"/>
      </bottom>
      <diagonal/>
    </border>
    <border>
      <left/>
      <right style="thin">
        <color rgb="FF000000"/>
      </right>
      <top style="thin">
        <color rgb="FF000000"/>
      </top>
      <bottom/>
      <diagonal/>
    </border>
    <border>
      <left/>
      <right style="thin">
        <color rgb="FF000000"/>
      </right>
      <top/>
      <bottom/>
      <diagonal/>
    </border>
  </borders>
  <cellStyleXfs count="5">
    <xf numFmtId="0" fontId="17" fillId="0" borderId="0" applyAlignment="1">
      <alignment vertical="center"/>
    </xf>
    <xf numFmtId="43" fontId="17" fillId="0" borderId="0" applyAlignment="1">
      <alignment vertical="center"/>
    </xf>
    <xf numFmtId="0" fontId="15" fillId="0" borderId="0"/>
    <xf numFmtId="0" fontId="22" fillId="0" borderId="0"/>
    <xf numFmtId="9" fontId="17" fillId="0" borderId="0" applyAlignment="1">
      <alignment vertical="center"/>
    </xf>
  </cellStyleXfs>
  <cellXfs count="498">
    <xf numFmtId="0" fontId="0" fillId="0" borderId="0" applyAlignment="1" pivotButton="0" quotePrefix="0" xfId="0">
      <alignment vertical="center"/>
    </xf>
    <xf numFmtId="0" fontId="0" fillId="0" borderId="1" applyAlignment="1" pivotButton="0" quotePrefix="0" xfId="0">
      <alignment vertical="center"/>
    </xf>
    <xf numFmtId="164" fontId="18" fillId="0" borderId="0" applyAlignment="1" pivotButton="0" quotePrefix="0" xfId="1">
      <alignment vertical="center"/>
    </xf>
    <xf numFmtId="0" fontId="19" fillId="0" borderId="0" applyAlignment="1" pivotButton="0" quotePrefix="0" xfId="0">
      <alignment vertical="center"/>
    </xf>
    <xf numFmtId="0" fontId="15" fillId="0" borderId="0" pivotButton="0" quotePrefix="0" xfId="2"/>
    <xf numFmtId="165" fontId="0" fillId="0" borderId="0" applyAlignment="1" pivotButton="0" quotePrefix="0" xfId="0">
      <alignment vertical="center"/>
    </xf>
    <xf numFmtId="166" fontId="0" fillId="0" borderId="0" applyAlignment="1" pivotButton="0" quotePrefix="0" xfId="0">
      <alignment vertical="center"/>
    </xf>
    <xf numFmtId="167" fontId="0" fillId="0" borderId="0" applyAlignment="1" pivotButton="0" quotePrefix="0" xfId="0">
      <alignment vertical="center"/>
    </xf>
    <xf numFmtId="0" fontId="0" fillId="0" borderId="0" applyAlignment="1" pivotButton="0" quotePrefix="0" xfId="0">
      <alignment vertical="center" wrapText="1"/>
    </xf>
    <xf numFmtId="10" fontId="0" fillId="0" borderId="0" applyAlignment="1" pivotButton="0" quotePrefix="0" xfId="0">
      <alignment vertical="center"/>
    </xf>
    <xf numFmtId="9" fontId="0" fillId="0" borderId="0" applyAlignment="1" pivotButton="0" quotePrefix="0" xfId="0">
      <alignment vertical="center"/>
    </xf>
    <xf numFmtId="0" fontId="20" fillId="0" borderId="0" applyAlignment="1" pivotButton="0" quotePrefix="0" xfId="0">
      <alignment vertical="center" wrapText="1"/>
    </xf>
    <xf numFmtId="0" fontId="21" fillId="0" borderId="0" applyAlignment="1" pivotButton="0" quotePrefix="0" xfId="0">
      <alignment vertical="center" wrapText="1"/>
    </xf>
    <xf numFmtId="0" fontId="0" fillId="2" borderId="0" applyAlignment="1" pivotButton="0" quotePrefix="0" xfId="0">
      <alignment vertical="center"/>
    </xf>
    <xf numFmtId="0" fontId="14" fillId="0" borderId="0" pivotButton="0" quotePrefix="0" xfId="2"/>
    <xf numFmtId="0" fontId="21" fillId="0" borderId="0" applyAlignment="1" pivotButton="0" quotePrefix="0" xfId="0">
      <alignment vertical="center"/>
    </xf>
    <xf numFmtId="0" fontId="0" fillId="0" borderId="0" applyAlignment="1" pivotButton="0" quotePrefix="0" xfId="0">
      <alignment horizontal="right" vertical="center" wrapText="1"/>
    </xf>
    <xf numFmtId="0" fontId="22" fillId="0" borderId="0" applyAlignment="1" pivotButton="0" quotePrefix="0" xfId="3">
      <alignment horizontal="left" vertical="center" wrapText="1"/>
    </xf>
    <xf numFmtId="0" fontId="22" fillId="0" borderId="0" applyAlignment="1" pivotButton="0" quotePrefix="0" xfId="3">
      <alignment horizontal="left" vertical="top" wrapText="1"/>
    </xf>
    <xf numFmtId="0" fontId="23" fillId="4" borderId="2" applyAlignment="1" pivotButton="0" quotePrefix="0" xfId="3">
      <alignment horizontal="center" vertical="top" wrapText="1"/>
    </xf>
    <xf numFmtId="0" fontId="23" fillId="5" borderId="2" applyAlignment="1" pivotButton="0" quotePrefix="0" xfId="3">
      <alignment horizontal="left" vertical="top" wrapText="1"/>
    </xf>
    <xf numFmtId="0" fontId="23" fillId="6" borderId="2" applyAlignment="1" pivotButton="0" quotePrefix="0" xfId="3">
      <alignment horizontal="center" vertical="top" wrapText="1"/>
    </xf>
    <xf numFmtId="1" fontId="24" fillId="8" borderId="6" applyAlignment="1" pivotButton="0" quotePrefix="0" xfId="3">
      <alignment horizontal="center" vertical="center" shrinkToFit="1"/>
    </xf>
    <xf numFmtId="0" fontId="25" fillId="0" borderId="6" applyAlignment="1" pivotButton="0" quotePrefix="0" xfId="3">
      <alignment horizontal="center" vertical="center" wrapText="1"/>
    </xf>
    <xf numFmtId="0" fontId="25" fillId="9" borderId="6" applyAlignment="1" pivotButton="0" quotePrefix="0" xfId="3">
      <alignment horizontal="left" vertical="center" wrapText="1" indent="1"/>
    </xf>
    <xf numFmtId="0" fontId="25" fillId="0" borderId="7" applyAlignment="1" pivotButton="0" quotePrefix="0" xfId="3">
      <alignment horizontal="center" vertical="center" wrapText="1"/>
    </xf>
    <xf numFmtId="0" fontId="25" fillId="9" borderId="7" applyAlignment="1" pivotButton="0" quotePrefix="0" xfId="3">
      <alignment horizontal="left" vertical="center" wrapText="1" indent="1"/>
    </xf>
    <xf numFmtId="0" fontId="25" fillId="0" borderId="7" applyAlignment="1" pivotButton="0" quotePrefix="0" xfId="3">
      <alignment horizontal="left" vertical="center" wrapText="1"/>
    </xf>
    <xf numFmtId="1" fontId="26" fillId="12" borderId="7" applyAlignment="1" pivotButton="0" quotePrefix="0" xfId="3">
      <alignment horizontal="center" vertical="center" shrinkToFit="1"/>
    </xf>
    <xf numFmtId="0" fontId="25" fillId="12" borderId="7" applyAlignment="1" pivotButton="0" quotePrefix="0" xfId="3">
      <alignment horizontal="center" vertical="center" wrapText="1"/>
    </xf>
    <xf numFmtId="0" fontId="25" fillId="11" borderId="7" applyAlignment="1" pivotButton="0" quotePrefix="0" xfId="3">
      <alignment horizontal="left" vertical="center" wrapText="1"/>
    </xf>
    <xf numFmtId="0" fontId="25" fillId="11" borderId="7" applyAlignment="1" pivotButton="0" quotePrefix="0" xfId="3">
      <alignment horizontal="left" vertical="top" wrapText="1"/>
    </xf>
    <xf numFmtId="0" fontId="25" fillId="11" borderId="7" applyAlignment="1" pivotButton="0" quotePrefix="0" xfId="3">
      <alignment horizontal="left" vertical="center" wrapText="1" indent="1"/>
    </xf>
    <xf numFmtId="0" fontId="25" fillId="12" borderId="7" applyAlignment="1" pivotButton="0" quotePrefix="0" xfId="3">
      <alignment horizontal="left" vertical="center" wrapText="1"/>
    </xf>
    <xf numFmtId="0" fontId="25" fillId="9" borderId="2" applyAlignment="1" pivotButton="0" quotePrefix="0" xfId="3">
      <alignment horizontal="left" vertical="center" wrapText="1"/>
    </xf>
    <xf numFmtId="1" fontId="24" fillId="9" borderId="9" applyAlignment="1" pivotButton="0" quotePrefix="0" xfId="3">
      <alignment horizontal="left" vertical="top" shrinkToFit="1" indent="1"/>
    </xf>
    <xf numFmtId="168" fontId="24" fillId="14" borderId="7" applyAlignment="1" pivotButton="0" quotePrefix="0" xfId="3">
      <alignment horizontal="center" vertical="top" shrinkToFit="1"/>
    </xf>
    <xf numFmtId="0" fontId="25" fillId="8" borderId="7" applyAlignment="1" pivotButton="0" quotePrefix="0" xfId="3">
      <alignment horizontal="center" vertical="top" wrapText="1"/>
    </xf>
    <xf numFmtId="0" fontId="25" fillId="8" borderId="7" applyAlignment="1" pivotButton="0" quotePrefix="0" xfId="3">
      <alignment horizontal="left" vertical="top" wrapText="1"/>
    </xf>
    <xf numFmtId="0" fontId="22" fillId="8" borderId="7" applyAlignment="1" pivotButton="0" quotePrefix="0" xfId="3">
      <alignment horizontal="center" vertical="top" wrapText="1"/>
    </xf>
    <xf numFmtId="0" fontId="25" fillId="9" borderId="7" applyAlignment="1" pivotButton="0" quotePrefix="0" xfId="3">
      <alignment horizontal="left" vertical="top" wrapText="1"/>
    </xf>
    <xf numFmtId="1" fontId="24" fillId="0" borderId="7" applyAlignment="1" pivotButton="0" quotePrefix="0" xfId="3">
      <alignment horizontal="center" vertical="top" shrinkToFit="1"/>
    </xf>
    <xf numFmtId="0" fontId="25" fillId="0" borderId="7" applyAlignment="1" pivotButton="0" quotePrefix="0" xfId="3">
      <alignment horizontal="center" vertical="top" wrapText="1"/>
    </xf>
    <xf numFmtId="0" fontId="25" fillId="0" borderId="7" applyAlignment="1" pivotButton="0" quotePrefix="0" xfId="3">
      <alignment horizontal="left" vertical="top" wrapText="1" indent="1"/>
    </xf>
    <xf numFmtId="0" fontId="25" fillId="8" borderId="7" applyAlignment="1" pivotButton="0" quotePrefix="0" xfId="3">
      <alignment horizontal="left" vertical="top" wrapText="1" indent="1"/>
    </xf>
    <xf numFmtId="0" fontId="22" fillId="8" borderId="7" applyAlignment="1" pivotButton="0" quotePrefix="0" xfId="3">
      <alignment horizontal="left" vertical="top" wrapText="1"/>
    </xf>
    <xf numFmtId="0" fontId="25" fillId="16" borderId="2" applyAlignment="1" pivotButton="0" quotePrefix="0" xfId="3">
      <alignment horizontal="left" vertical="top" wrapText="1"/>
    </xf>
    <xf numFmtId="1" fontId="24" fillId="16" borderId="9" applyAlignment="1" pivotButton="0" quotePrefix="0" xfId="3">
      <alignment horizontal="left" vertical="top" shrinkToFit="1" indent="1"/>
    </xf>
    <xf numFmtId="168" fontId="24" fillId="8" borderId="7" applyAlignment="1" pivotButton="0" quotePrefix="0" xfId="3">
      <alignment horizontal="center" vertical="top" shrinkToFit="1"/>
    </xf>
    <xf numFmtId="0" fontId="22" fillId="14" borderId="7" applyAlignment="1" pivotButton="0" quotePrefix="0" xfId="3">
      <alignment horizontal="center" vertical="top" wrapText="1"/>
    </xf>
    <xf numFmtId="1" fontId="24" fillId="16" borderId="9" applyAlignment="1" pivotButton="0" quotePrefix="0" xfId="3">
      <alignment horizontal="left" vertical="center" shrinkToFit="1" indent="1"/>
    </xf>
    <xf numFmtId="1" fontId="24" fillId="0" borderId="7" applyAlignment="1" pivotButton="0" quotePrefix="0" xfId="3">
      <alignment horizontal="center" vertical="center" shrinkToFit="1"/>
    </xf>
    <xf numFmtId="0" fontId="25" fillId="0" borderId="7" applyAlignment="1" pivotButton="0" quotePrefix="0" xfId="3">
      <alignment horizontal="left" vertical="center" wrapText="1" indent="1"/>
    </xf>
    <xf numFmtId="0" fontId="25" fillId="15" borderId="7" applyAlignment="1" pivotButton="0" quotePrefix="0" xfId="3">
      <alignment horizontal="left" vertical="top" wrapText="1" indent="1"/>
    </xf>
    <xf numFmtId="168" fontId="24" fillId="15" borderId="7" applyAlignment="1" pivotButton="0" quotePrefix="0" xfId="3">
      <alignment horizontal="center" vertical="top" shrinkToFit="1"/>
    </xf>
    <xf numFmtId="0" fontId="25" fillId="15" borderId="7" applyAlignment="1" pivotButton="0" quotePrefix="0" xfId="3">
      <alignment horizontal="center" vertical="top" wrapText="1"/>
    </xf>
    <xf numFmtId="0" fontId="25" fillId="9" borderId="2" applyAlignment="1" pivotButton="0" quotePrefix="0" xfId="3">
      <alignment horizontal="left" vertical="top" wrapText="1"/>
    </xf>
    <xf numFmtId="0" fontId="25" fillId="17" borderId="7" applyAlignment="1" pivotButton="0" quotePrefix="0" xfId="3">
      <alignment horizontal="center" vertical="top" wrapText="1"/>
    </xf>
    <xf numFmtId="0" fontId="25" fillId="18" borderId="7" applyAlignment="1" pivotButton="0" quotePrefix="0" xfId="3">
      <alignment horizontal="center" vertical="top" wrapText="1"/>
    </xf>
    <xf numFmtId="0" fontId="25" fillId="19" borderId="8" applyAlignment="1" pivotButton="0" quotePrefix="0" xfId="3">
      <alignment horizontal="left" vertical="top" wrapText="1"/>
    </xf>
    <xf numFmtId="0" fontId="22" fillId="20" borderId="2" applyAlignment="1" pivotButton="0" quotePrefix="0" xfId="3">
      <alignment horizontal="left" wrapText="1"/>
    </xf>
    <xf numFmtId="0" fontId="25" fillId="21" borderId="7" applyAlignment="1" pivotButton="0" quotePrefix="0" xfId="3">
      <alignment horizontal="left" vertical="top" wrapText="1" indent="3"/>
    </xf>
    <xf numFmtId="0" fontId="25" fillId="22" borderId="7" applyAlignment="1" pivotButton="0" quotePrefix="0" xfId="3">
      <alignment horizontal="left" vertical="top" wrapText="1"/>
    </xf>
    <xf numFmtId="1" fontId="24" fillId="9" borderId="9" applyAlignment="1" pivotButton="0" quotePrefix="0" xfId="3">
      <alignment horizontal="left" vertical="center" shrinkToFit="1" indent="1"/>
    </xf>
    <xf numFmtId="168" fontId="24" fillId="8" borderId="7" applyAlignment="1" pivotButton="0" quotePrefix="0" xfId="3">
      <alignment horizontal="center" vertical="center" shrinkToFit="1"/>
    </xf>
    <xf numFmtId="0" fontId="25" fillId="9" borderId="7" applyAlignment="1" pivotButton="0" quotePrefix="0" xfId="3">
      <alignment horizontal="center" vertical="center" wrapText="1"/>
    </xf>
    <xf numFmtId="0" fontId="25" fillId="8" borderId="7" applyAlignment="1" pivotButton="0" quotePrefix="0" xfId="3">
      <alignment horizontal="left" vertical="center" wrapText="1"/>
    </xf>
    <xf numFmtId="0" fontId="25" fillId="0" borderId="7" applyAlignment="1" pivotButton="0" quotePrefix="0" xfId="3">
      <alignment horizontal="left" vertical="center" wrapText="1" indent="3"/>
    </xf>
    <xf numFmtId="0" fontId="25" fillId="0" borderId="7" applyAlignment="1" pivotButton="0" quotePrefix="0" xfId="3">
      <alignment horizontal="left" vertical="top" wrapText="1" indent="3"/>
    </xf>
    <xf numFmtId="0" fontId="25" fillId="0" borderId="7" applyAlignment="1" pivotButton="0" quotePrefix="0" xfId="3">
      <alignment horizontal="left" vertical="top" wrapText="1"/>
    </xf>
    <xf numFmtId="0" fontId="25" fillId="0" borderId="2" applyAlignment="1" pivotButton="0" quotePrefix="0" xfId="3">
      <alignment horizontal="left" vertical="top" wrapText="1"/>
    </xf>
    <xf numFmtId="1" fontId="24" fillId="0" borderId="9" applyAlignment="1" pivotButton="0" quotePrefix="0" xfId="3">
      <alignment horizontal="left" vertical="center" shrinkToFit="1"/>
    </xf>
    <xf numFmtId="0" fontId="22" fillId="0" borderId="7" applyAlignment="1" pivotButton="0" quotePrefix="0" xfId="3">
      <alignment horizontal="left" vertical="center" wrapText="1"/>
    </xf>
    <xf numFmtId="0" fontId="25" fillId="23" borderId="7" applyAlignment="1" pivotButton="0" quotePrefix="0" xfId="3">
      <alignment horizontal="center" vertical="top" wrapText="1"/>
    </xf>
    <xf numFmtId="0" fontId="25" fillId="14" borderId="7" applyAlignment="1" pivotButton="0" quotePrefix="0" xfId="3">
      <alignment horizontal="center" vertical="top" wrapText="1"/>
    </xf>
    <xf numFmtId="0" fontId="25" fillId="24" borderId="7" applyAlignment="1" pivotButton="0" quotePrefix="0" xfId="3">
      <alignment horizontal="left" vertical="top" wrapText="1"/>
    </xf>
    <xf numFmtId="0" fontId="25" fillId="24" borderId="7" applyAlignment="1" pivotButton="0" quotePrefix="0" xfId="3">
      <alignment horizontal="center" vertical="top" wrapText="1"/>
    </xf>
    <xf numFmtId="0" fontId="25" fillId="8" borderId="7" applyAlignment="1" pivotButton="0" quotePrefix="0" xfId="3">
      <alignment horizontal="left" vertical="top" wrapText="1" indent="3"/>
    </xf>
    <xf numFmtId="0" fontId="25" fillId="14" borderId="7" applyAlignment="1" pivotButton="0" quotePrefix="0" xfId="3">
      <alignment horizontal="left" vertical="top" wrapText="1"/>
    </xf>
    <xf numFmtId="1" fontId="24" fillId="16" borderId="9" applyAlignment="1" pivotButton="0" quotePrefix="0" xfId="3">
      <alignment horizontal="left" vertical="top" shrinkToFit="1"/>
    </xf>
    <xf numFmtId="1" fontId="24" fillId="9" borderId="7" applyAlignment="1" pivotButton="0" quotePrefix="0" xfId="3">
      <alignment horizontal="center" vertical="top" shrinkToFit="1"/>
    </xf>
    <xf numFmtId="0" fontId="25" fillId="9" borderId="7" applyAlignment="1" pivotButton="0" quotePrefix="0" xfId="3">
      <alignment horizontal="center" vertical="top" wrapText="1"/>
    </xf>
    <xf numFmtId="0" fontId="22" fillId="8" borderId="7" applyAlignment="1" pivotButton="0" quotePrefix="0" xfId="3">
      <alignment horizontal="left" vertical="top" wrapText="1" indent="1"/>
    </xf>
    <xf numFmtId="168" fontId="24" fillId="0" borderId="7" applyAlignment="1" pivotButton="0" quotePrefix="0" xfId="3">
      <alignment horizontal="center" vertical="top" shrinkToFit="1"/>
    </xf>
    <xf numFmtId="1" fontId="24" fillId="8" borderId="7" applyAlignment="1" pivotButton="0" quotePrefix="0" xfId="3">
      <alignment horizontal="center" vertical="top" shrinkToFit="1"/>
    </xf>
    <xf numFmtId="0" fontId="22" fillId="25" borderId="7" applyAlignment="1" pivotButton="0" quotePrefix="0" xfId="3">
      <alignment horizontal="left" vertical="top" wrapText="1"/>
    </xf>
    <xf numFmtId="0" fontId="22" fillId="14" borderId="7" applyAlignment="1" pivotButton="0" quotePrefix="0" xfId="3">
      <alignment horizontal="left" vertical="top" wrapText="1"/>
    </xf>
    <xf numFmtId="0" fontId="25" fillId="9" borderId="7" applyAlignment="1" pivotButton="0" quotePrefix="0" xfId="3">
      <alignment horizontal="left" vertical="top" wrapText="1" indent="1"/>
    </xf>
    <xf numFmtId="0" fontId="22" fillId="0" borderId="7" applyAlignment="1" pivotButton="0" quotePrefix="0" xfId="3">
      <alignment horizontal="center" vertical="top" wrapText="1"/>
    </xf>
    <xf numFmtId="168" fontId="28" fillId="27" borderId="7" applyAlignment="1" pivotButton="0" quotePrefix="0" xfId="3">
      <alignment horizontal="center" vertical="top" shrinkToFit="1"/>
    </xf>
    <xf numFmtId="0" fontId="25" fillId="28" borderId="7" applyAlignment="1" pivotButton="0" quotePrefix="0" xfId="3">
      <alignment horizontal="center" vertical="top" wrapText="1"/>
    </xf>
    <xf numFmtId="0" fontId="25" fillId="29" borderId="7" applyAlignment="1" pivotButton="0" quotePrefix="0" xfId="3">
      <alignment horizontal="left" vertical="top" wrapText="1"/>
    </xf>
    <xf numFmtId="0" fontId="25" fillId="30" borderId="7" applyAlignment="1" pivotButton="0" quotePrefix="0" xfId="3">
      <alignment horizontal="center" vertical="top" wrapText="1"/>
    </xf>
    <xf numFmtId="0" fontId="25" fillId="32" borderId="7" applyAlignment="1" pivotButton="0" quotePrefix="0" xfId="3">
      <alignment horizontal="left" vertical="top" wrapText="1" indent="3"/>
    </xf>
    <xf numFmtId="1" fontId="24" fillId="34" borderId="7" applyAlignment="1" pivotButton="0" quotePrefix="0" xfId="3">
      <alignment horizontal="center" vertical="top" shrinkToFit="1"/>
    </xf>
    <xf numFmtId="0" fontId="25" fillId="34" borderId="7" applyAlignment="1" pivotButton="0" quotePrefix="0" xfId="3">
      <alignment horizontal="left" vertical="top" wrapText="1"/>
    </xf>
    <xf numFmtId="0" fontId="25" fillId="14" borderId="7" applyAlignment="1" pivotButton="0" quotePrefix="0" xfId="3">
      <alignment horizontal="left" vertical="top" wrapText="1" indent="3"/>
    </xf>
    <xf numFmtId="0" fontId="25" fillId="35" borderId="7" applyAlignment="1" pivotButton="0" quotePrefix="0" xfId="3">
      <alignment horizontal="left" vertical="top" wrapText="1"/>
    </xf>
    <xf numFmtId="1" fontId="24" fillId="24" borderId="7" applyAlignment="1" pivotButton="0" quotePrefix="0" xfId="3">
      <alignment horizontal="center" vertical="top" shrinkToFit="1"/>
    </xf>
    <xf numFmtId="0" fontId="25" fillId="9" borderId="7" applyAlignment="1" pivotButton="0" quotePrefix="0" xfId="3">
      <alignment horizontal="left" vertical="top" wrapText="1" indent="3"/>
    </xf>
    <xf numFmtId="0" fontId="25" fillId="36" borderId="7" applyAlignment="1" pivotButton="0" quotePrefix="0" xfId="3">
      <alignment horizontal="left" vertical="top" wrapText="1"/>
    </xf>
    <xf numFmtId="0" fontId="25" fillId="23" borderId="7" applyAlignment="1" pivotButton="0" quotePrefix="0" xfId="3">
      <alignment horizontal="left" vertical="top" wrapText="1"/>
    </xf>
    <xf numFmtId="1" fontId="24" fillId="7" borderId="7" applyAlignment="1" pivotButton="0" quotePrefix="0" xfId="3">
      <alignment horizontal="center" vertical="top" shrinkToFit="1"/>
    </xf>
    <xf numFmtId="0" fontId="25" fillId="7" borderId="7" applyAlignment="1" pivotButton="0" quotePrefix="0" xfId="3">
      <alignment horizontal="center" vertical="top" wrapText="1"/>
    </xf>
    <xf numFmtId="0" fontId="25" fillId="37" borderId="7" applyAlignment="1" pivotButton="0" quotePrefix="0" xfId="3">
      <alignment horizontal="left" vertical="top" wrapText="1" indent="1"/>
    </xf>
    <xf numFmtId="0" fontId="22" fillId="7" borderId="7" applyAlignment="1" pivotButton="0" quotePrefix="0" xfId="3">
      <alignment horizontal="left" vertical="top" wrapText="1"/>
    </xf>
    <xf numFmtId="1" fontId="28" fillId="38" borderId="7" applyAlignment="1" pivotButton="0" quotePrefix="0" xfId="3">
      <alignment horizontal="center" vertical="top" shrinkToFit="1"/>
    </xf>
    <xf numFmtId="0" fontId="25" fillId="40" borderId="7" applyAlignment="1" pivotButton="0" quotePrefix="0" xfId="3">
      <alignment horizontal="left" vertical="top" wrapText="1"/>
    </xf>
    <xf numFmtId="0" fontId="25" fillId="32" borderId="7" applyAlignment="1" pivotButton="0" quotePrefix="0" xfId="3">
      <alignment horizontal="center" vertical="top" wrapText="1"/>
    </xf>
    <xf numFmtId="0" fontId="25" fillId="41" borderId="7" applyAlignment="1" pivotButton="0" quotePrefix="0" xfId="3">
      <alignment horizontal="left" vertical="top" wrapText="1"/>
    </xf>
    <xf numFmtId="1" fontId="24" fillId="23" borderId="7" applyAlignment="1" pivotButton="0" quotePrefix="0" xfId="3">
      <alignment horizontal="center" vertical="top" shrinkToFit="1"/>
    </xf>
    <xf numFmtId="0" fontId="25" fillId="10" borderId="7" applyAlignment="1" pivotButton="0" quotePrefix="0" xfId="3">
      <alignment horizontal="left" vertical="top" wrapText="1" indent="1"/>
    </xf>
    <xf numFmtId="0" fontId="25" fillId="24" borderId="7" applyAlignment="1" pivotButton="0" quotePrefix="0" xfId="3">
      <alignment horizontal="left" vertical="top" wrapText="1" indent="1"/>
    </xf>
    <xf numFmtId="0" fontId="25" fillId="14" borderId="7" applyAlignment="1" pivotButton="0" quotePrefix="0" xfId="3">
      <alignment horizontal="left" vertical="top" wrapText="1" indent="1"/>
    </xf>
    <xf numFmtId="1" fontId="28" fillId="17" borderId="7" applyAlignment="1" pivotButton="0" quotePrefix="0" xfId="3">
      <alignment horizontal="center" vertical="top" shrinkToFit="1"/>
    </xf>
    <xf numFmtId="0" fontId="25" fillId="42" borderId="7" applyAlignment="1" pivotButton="0" quotePrefix="0" xfId="3">
      <alignment horizontal="center" vertical="top" wrapText="1"/>
    </xf>
    <xf numFmtId="0" fontId="25" fillId="43" borderId="7" applyAlignment="1" pivotButton="0" quotePrefix="0" xfId="3">
      <alignment horizontal="left" vertical="top" wrapText="1" indent="1"/>
    </xf>
    <xf numFmtId="0" fontId="25" fillId="44" borderId="7" applyAlignment="1" pivotButton="0" quotePrefix="0" xfId="3">
      <alignment horizontal="center" vertical="top" wrapText="1"/>
    </xf>
    <xf numFmtId="0" fontId="25" fillId="45" borderId="7" applyAlignment="1" pivotButton="0" quotePrefix="0" xfId="3">
      <alignment horizontal="left" vertical="top" wrapText="1" indent="3"/>
    </xf>
    <xf numFmtId="0" fontId="25" fillId="46" borderId="7" applyAlignment="1" pivotButton="0" quotePrefix="0" xfId="3">
      <alignment horizontal="left" vertical="top" wrapText="1"/>
    </xf>
    <xf numFmtId="0" fontId="25" fillId="16" borderId="7" applyAlignment="1" pivotButton="0" quotePrefix="0" xfId="3">
      <alignment horizontal="left" vertical="top" wrapText="1"/>
    </xf>
    <xf numFmtId="1" fontId="26" fillId="48" borderId="7" applyAlignment="1" pivotButton="0" quotePrefix="0" xfId="3">
      <alignment horizontal="center" vertical="top" shrinkToFit="1"/>
    </xf>
    <xf numFmtId="0" fontId="25" fillId="49" borderId="7" applyAlignment="1" pivotButton="0" quotePrefix="0" xfId="3">
      <alignment horizontal="center" vertical="top" wrapText="1"/>
    </xf>
    <xf numFmtId="0" fontId="25" fillId="50" borderId="7" applyAlignment="1" pivotButton="0" quotePrefix="0" xfId="3">
      <alignment horizontal="left" vertical="top" wrapText="1" indent="1"/>
    </xf>
    <xf numFmtId="0" fontId="25" fillId="51" borderId="7" applyAlignment="1" pivotButton="0" quotePrefix="0" xfId="3">
      <alignment horizontal="center" vertical="top" wrapText="1"/>
    </xf>
    <xf numFmtId="0" fontId="25" fillId="53" borderId="7" applyAlignment="1" pivotButton="0" quotePrefix="0" xfId="3">
      <alignment horizontal="left" vertical="top" wrapText="1" indent="3"/>
    </xf>
    <xf numFmtId="0" fontId="25" fillId="52" borderId="7" applyAlignment="1" pivotButton="0" quotePrefix="0" xfId="3">
      <alignment horizontal="left" vertical="top" wrapText="1"/>
    </xf>
    <xf numFmtId="0" fontId="25" fillId="10" borderId="7" applyAlignment="1" pivotButton="0" quotePrefix="0" xfId="3">
      <alignment horizontal="center" vertical="top" wrapText="1"/>
    </xf>
    <xf numFmtId="0" fontId="25" fillId="54" borderId="7" applyAlignment="1" pivotButton="0" quotePrefix="0" xfId="3">
      <alignment horizontal="left" vertical="top" wrapText="1" indent="3"/>
    </xf>
    <xf numFmtId="168" fontId="28" fillId="56" borderId="7" applyAlignment="1" pivotButton="0" quotePrefix="0" xfId="3">
      <alignment horizontal="center" vertical="top" shrinkToFit="1"/>
    </xf>
    <xf numFmtId="0" fontId="25" fillId="57" borderId="7" applyAlignment="1" pivotButton="0" quotePrefix="0" xfId="3">
      <alignment horizontal="left" vertical="top" wrapText="1" indent="1"/>
    </xf>
    <xf numFmtId="0" fontId="25" fillId="58" borderId="7" applyAlignment="1" pivotButton="0" quotePrefix="0" xfId="3">
      <alignment horizontal="center" vertical="top" wrapText="1"/>
    </xf>
    <xf numFmtId="0" fontId="25" fillId="60" borderId="7" applyAlignment="1" pivotButton="0" quotePrefix="0" xfId="3">
      <alignment horizontal="left" vertical="top" wrapText="1" indent="1"/>
    </xf>
    <xf numFmtId="0" fontId="25" fillId="61" borderId="7" applyAlignment="1" pivotButton="0" quotePrefix="0" xfId="3">
      <alignment horizontal="left" vertical="top" wrapText="1"/>
    </xf>
    <xf numFmtId="1" fontId="28" fillId="56" borderId="7" applyAlignment="1" pivotButton="0" quotePrefix="0" xfId="3">
      <alignment horizontal="center" vertical="top" shrinkToFit="1"/>
    </xf>
    <xf numFmtId="0" fontId="25" fillId="62" borderId="7" applyAlignment="1" pivotButton="0" quotePrefix="0" xfId="3">
      <alignment horizontal="center" vertical="top" wrapText="1"/>
    </xf>
    <xf numFmtId="0" fontId="25" fillId="63" borderId="7" applyAlignment="1" pivotButton="0" quotePrefix="0" xfId="3">
      <alignment horizontal="left" vertical="top" wrapText="1" indent="1"/>
    </xf>
    <xf numFmtId="0" fontId="25" fillId="64" borderId="8" applyAlignment="1" pivotButton="0" quotePrefix="0" xfId="3">
      <alignment horizontal="center" vertical="top" wrapText="1"/>
    </xf>
    <xf numFmtId="0" fontId="22" fillId="21" borderId="7" applyAlignment="1" pivotButton="0" quotePrefix="0" xfId="3">
      <alignment horizontal="left" wrapText="1"/>
    </xf>
    <xf numFmtId="0" fontId="25" fillId="65" borderId="7" applyAlignment="1" pivotButton="0" quotePrefix="0" xfId="3">
      <alignment horizontal="left" vertical="top" wrapText="1"/>
    </xf>
    <xf numFmtId="1" fontId="24" fillId="25" borderId="7" applyAlignment="1" pivotButton="0" quotePrefix="0" xfId="3">
      <alignment horizontal="center" vertical="top" shrinkToFit="1"/>
    </xf>
    <xf numFmtId="0" fontId="22" fillId="24" borderId="7" applyAlignment="1" pivotButton="0" quotePrefix="0" xfId="3">
      <alignment horizontal="center" vertical="top" wrapText="1"/>
    </xf>
    <xf numFmtId="1" fontId="28" fillId="66" borderId="7" applyAlignment="1" pivotButton="0" quotePrefix="0" xfId="3">
      <alignment horizontal="center" vertical="top" shrinkToFit="1"/>
    </xf>
    <xf numFmtId="0" fontId="25" fillId="67" borderId="7" applyAlignment="1" pivotButton="0" quotePrefix="0" xfId="3">
      <alignment horizontal="left" vertical="top" wrapText="1" indent="1"/>
    </xf>
    <xf numFmtId="0" fontId="25" fillId="68" borderId="7" applyAlignment="1" pivotButton="0" quotePrefix="0" xfId="3">
      <alignment horizontal="center" vertical="top" wrapText="1"/>
    </xf>
    <xf numFmtId="0" fontId="25" fillId="70" borderId="7" applyAlignment="1" pivotButton="0" quotePrefix="0" xfId="3">
      <alignment horizontal="left" vertical="top" wrapText="1" indent="1"/>
    </xf>
    <xf numFmtId="0" fontId="25" fillId="71" borderId="7" applyAlignment="1" pivotButton="0" quotePrefix="0" xfId="3">
      <alignment horizontal="left" vertical="top" wrapText="1"/>
    </xf>
    <xf numFmtId="0" fontId="25" fillId="72" borderId="7" applyAlignment="1" pivotButton="0" quotePrefix="0" xfId="3">
      <alignment horizontal="center" vertical="top" wrapText="1"/>
    </xf>
    <xf numFmtId="0" fontId="25" fillId="72" borderId="7" applyAlignment="1" pivotButton="0" quotePrefix="0" xfId="3">
      <alignment horizontal="left" vertical="top" wrapText="1" indent="1"/>
    </xf>
    <xf numFmtId="0" fontId="25" fillId="54" borderId="7" applyAlignment="1" pivotButton="0" quotePrefix="0" xfId="3">
      <alignment horizontal="center" vertical="top" wrapText="1"/>
    </xf>
    <xf numFmtId="0" fontId="25" fillId="10" borderId="7" applyAlignment="1" pivotButton="0" quotePrefix="0" xfId="3">
      <alignment horizontal="left" vertical="top" wrapText="1" indent="3"/>
    </xf>
    <xf numFmtId="0" fontId="25" fillId="10" borderId="7" applyAlignment="1" pivotButton="0" quotePrefix="0" xfId="3">
      <alignment horizontal="left" vertical="top" wrapText="1"/>
    </xf>
    <xf numFmtId="0" fontId="25" fillId="25" borderId="7" applyAlignment="1" pivotButton="0" quotePrefix="0" xfId="3">
      <alignment horizontal="center" vertical="top" wrapText="1"/>
    </xf>
    <xf numFmtId="0" fontId="25" fillId="37" borderId="7" applyAlignment="1" pivotButton="0" quotePrefix="0" xfId="3">
      <alignment horizontal="center" vertical="top" wrapText="1"/>
    </xf>
    <xf numFmtId="168" fontId="28" fillId="74" borderId="7" applyAlignment="1" pivotButton="0" quotePrefix="0" xfId="3">
      <alignment horizontal="center" vertical="top" shrinkToFit="1"/>
    </xf>
    <xf numFmtId="0" fontId="25" fillId="75" borderId="7" applyAlignment="1" pivotButton="0" quotePrefix="0" xfId="3">
      <alignment horizontal="center" vertical="top" wrapText="1"/>
    </xf>
    <xf numFmtId="0" fontId="25" fillId="77" borderId="7" applyAlignment="1" pivotButton="0" quotePrefix="0" xfId="3">
      <alignment horizontal="left" vertical="top" wrapText="1" indent="3"/>
    </xf>
    <xf numFmtId="168" fontId="24" fillId="34" borderId="7" applyAlignment="1" pivotButton="0" quotePrefix="0" xfId="3">
      <alignment horizontal="center" vertical="top" shrinkToFit="1"/>
    </xf>
    <xf numFmtId="0" fontId="25" fillId="78" borderId="7" applyAlignment="1" pivotButton="0" quotePrefix="0" xfId="3">
      <alignment horizontal="center" vertical="top" wrapText="1"/>
    </xf>
    <xf numFmtId="168" fontId="24" fillId="24" borderId="7" applyAlignment="1" pivotButton="0" quotePrefix="0" xfId="3">
      <alignment horizontal="center" vertical="top" shrinkToFit="1"/>
    </xf>
    <xf numFmtId="168" fontId="24" fillId="79" borderId="7" applyAlignment="1" pivotButton="0" quotePrefix="0" xfId="3">
      <alignment horizontal="center" vertical="top" shrinkToFit="1"/>
    </xf>
    <xf numFmtId="0" fontId="22" fillId="24" borderId="7" applyAlignment="1" pivotButton="0" quotePrefix="0" xfId="3">
      <alignment horizontal="left" vertical="top" wrapText="1"/>
    </xf>
    <xf numFmtId="1" fontId="28" fillId="80" borderId="7" applyAlignment="1" pivotButton="0" quotePrefix="0" xfId="3">
      <alignment horizontal="center" vertical="top" shrinkToFit="1"/>
    </xf>
    <xf numFmtId="0" fontId="25" fillId="81" borderId="7" applyAlignment="1" pivotButton="0" quotePrefix="0" xfId="3">
      <alignment horizontal="center" vertical="top" wrapText="1"/>
    </xf>
    <xf numFmtId="0" fontId="25" fillId="55" borderId="9" applyAlignment="1" pivotButton="0" quotePrefix="0" xfId="3">
      <alignment horizontal="left" vertical="top" wrapText="1" indent="3"/>
    </xf>
    <xf numFmtId="0" fontId="25" fillId="15" borderId="7" applyAlignment="1" pivotButton="0" quotePrefix="0" xfId="3">
      <alignment horizontal="left" vertical="top" wrapText="1" indent="3"/>
    </xf>
    <xf numFmtId="168" fontId="24" fillId="0" borderId="7" applyAlignment="1" pivotButton="0" quotePrefix="0" xfId="3">
      <alignment horizontal="center" vertical="center" shrinkToFit="1"/>
    </xf>
    <xf numFmtId="168" fontId="28" fillId="82" borderId="7" applyAlignment="1" pivotButton="0" quotePrefix="0" xfId="3">
      <alignment horizontal="center" vertical="top" shrinkToFit="1"/>
    </xf>
    <xf numFmtId="0" fontId="25" fillId="55" borderId="7" applyAlignment="1" pivotButton="0" quotePrefix="0" xfId="3">
      <alignment horizontal="center" vertical="top" wrapText="1"/>
    </xf>
    <xf numFmtId="0" fontId="25" fillId="77" borderId="7" applyAlignment="1" pivotButton="0" quotePrefix="0" xfId="3">
      <alignment horizontal="left" vertical="top" wrapText="1"/>
    </xf>
    <xf numFmtId="168" fontId="28" fillId="83" borderId="7" applyAlignment="1" pivotButton="0" quotePrefix="0" xfId="3">
      <alignment horizontal="center" vertical="top" shrinkToFit="1"/>
    </xf>
    <xf numFmtId="0" fontId="25" fillId="31" borderId="7" applyAlignment="1" pivotButton="0" quotePrefix="0" xfId="3">
      <alignment horizontal="left" vertical="top" wrapText="1" indent="1"/>
    </xf>
    <xf numFmtId="0" fontId="25" fillId="85" borderId="7" applyAlignment="1" pivotButton="0" quotePrefix="0" xfId="3">
      <alignment horizontal="center" vertical="top" wrapText="1"/>
    </xf>
    <xf numFmtId="0" fontId="25" fillId="86" borderId="7" applyAlignment="1" pivotButton="0" quotePrefix="0" xfId="3">
      <alignment horizontal="left" vertical="top" wrapText="1"/>
    </xf>
    <xf numFmtId="0" fontId="25" fillId="34" borderId="7" applyAlignment="1" pivotButton="0" quotePrefix="0" xfId="3">
      <alignment horizontal="left" vertical="top" wrapText="1" indent="1"/>
    </xf>
    <xf numFmtId="168" fontId="28" fillId="17" borderId="7" applyAlignment="1" pivotButton="0" quotePrefix="0" xfId="3">
      <alignment horizontal="center" vertical="top" shrinkToFit="1"/>
    </xf>
    <xf numFmtId="0" fontId="25" fillId="87" borderId="7" applyAlignment="1" pivotButton="0" quotePrefix="0" xfId="3">
      <alignment horizontal="center" vertical="top" wrapText="1"/>
    </xf>
    <xf numFmtId="0" fontId="25" fillId="42" borderId="7" applyAlignment="1" pivotButton="0" quotePrefix="0" xfId="3">
      <alignment horizontal="left" vertical="top" wrapText="1" indent="1"/>
    </xf>
    <xf numFmtId="0" fontId="25" fillId="64" borderId="7" applyAlignment="1" pivotButton="0" quotePrefix="0" xfId="3">
      <alignment horizontal="center" vertical="top" wrapText="1"/>
    </xf>
    <xf numFmtId="0" fontId="25" fillId="64" borderId="7" applyAlignment="1" pivotButton="0" quotePrefix="0" xfId="3">
      <alignment horizontal="left" vertical="top" wrapText="1" indent="3"/>
    </xf>
    <xf numFmtId="0" fontId="25" fillId="68" borderId="7" applyAlignment="1" pivotButton="0" quotePrefix="0" xfId="3">
      <alignment horizontal="left" vertical="top" wrapText="1"/>
    </xf>
    <xf numFmtId="0" fontId="25" fillId="23" borderId="7" applyAlignment="1" pivotButton="0" quotePrefix="0" xfId="3">
      <alignment horizontal="left" vertical="top" wrapText="1" indent="1"/>
    </xf>
    <xf numFmtId="0" fontId="25" fillId="88" borderId="7" applyAlignment="1" pivotButton="0" quotePrefix="0" xfId="3">
      <alignment horizontal="center" vertical="top" wrapText="1"/>
    </xf>
    <xf numFmtId="0" fontId="25" fillId="89" borderId="7" applyAlignment="1" pivotButton="0" quotePrefix="0" xfId="3">
      <alignment horizontal="left" vertical="top" wrapText="1" indent="1"/>
    </xf>
    <xf numFmtId="0" fontId="25" fillId="90" borderId="7" applyAlignment="1" pivotButton="0" quotePrefix="0" xfId="3">
      <alignment horizontal="left" vertical="top" wrapText="1" indent="3"/>
    </xf>
    <xf numFmtId="0" fontId="25" fillId="91" borderId="7" applyAlignment="1" pivotButton="0" quotePrefix="0" xfId="3">
      <alignment horizontal="left" vertical="top" wrapText="1" indent="1"/>
    </xf>
    <xf numFmtId="0" fontId="25" fillId="92" borderId="7" applyAlignment="1" pivotButton="0" quotePrefix="0" xfId="3">
      <alignment horizontal="center" vertical="top" wrapText="1"/>
    </xf>
    <xf numFmtId="0" fontId="25" fillId="55" borderId="7" applyAlignment="1" pivotButton="0" quotePrefix="0" xfId="3">
      <alignment horizontal="left" vertical="top" wrapText="1" indent="3"/>
    </xf>
    <xf numFmtId="0" fontId="25" fillId="93" borderId="7" applyAlignment="1" pivotButton="0" quotePrefix="0" xfId="3">
      <alignment horizontal="left" vertical="top" wrapText="1"/>
    </xf>
    <xf numFmtId="0" fontId="25" fillId="94" borderId="7" applyAlignment="1" pivotButton="0" quotePrefix="0" xfId="3">
      <alignment horizontal="center" vertical="top" wrapText="1"/>
    </xf>
    <xf numFmtId="0" fontId="25" fillId="86" borderId="7" applyAlignment="1" pivotButton="0" quotePrefix="0" xfId="3">
      <alignment horizontal="center" vertical="top" wrapText="1"/>
    </xf>
    <xf numFmtId="0" fontId="22" fillId="86" borderId="7" applyAlignment="1" pivotButton="0" quotePrefix="0" xfId="3">
      <alignment horizontal="left" vertical="top" wrapText="1"/>
    </xf>
    <xf numFmtId="0" fontId="25" fillId="8" borderId="7" applyAlignment="1" pivotButton="0" quotePrefix="0" xfId="3">
      <alignment horizontal="left" vertical="top" wrapText="1" indent="2"/>
    </xf>
    <xf numFmtId="168" fontId="28" fillId="95" borderId="7" applyAlignment="1" pivotButton="0" quotePrefix="0" xfId="3">
      <alignment horizontal="center" vertical="top" shrinkToFit="1"/>
    </xf>
    <xf numFmtId="0" fontId="25" fillId="90" borderId="7" applyAlignment="1" pivotButton="0" quotePrefix="0" xfId="3">
      <alignment horizontal="center" vertical="top" wrapText="1"/>
    </xf>
    <xf numFmtId="0" fontId="25" fillId="22" borderId="7" applyAlignment="1" pivotButton="0" quotePrefix="0" xfId="3">
      <alignment horizontal="left" vertical="top" wrapText="1" indent="3"/>
    </xf>
    <xf numFmtId="0" fontId="25" fillId="15" borderId="7" applyAlignment="1" pivotButton="0" quotePrefix="0" xfId="3">
      <alignment horizontal="left" vertical="top" wrapText="1"/>
    </xf>
    <xf numFmtId="0" fontId="22" fillId="98" borderId="7" applyAlignment="1" pivotButton="0" quotePrefix="0" xfId="3">
      <alignment horizontal="left" vertical="top" wrapText="1"/>
    </xf>
    <xf numFmtId="0" fontId="25" fillId="9" borderId="7" applyAlignment="1" pivotButton="0" quotePrefix="0" xfId="3">
      <alignment horizontal="left" vertical="top" wrapText="1" indent="2"/>
    </xf>
    <xf numFmtId="0" fontId="22" fillId="23" borderId="7" applyAlignment="1" pivotButton="0" quotePrefix="0" xfId="3">
      <alignment horizontal="left" vertical="top" wrapText="1"/>
    </xf>
    <xf numFmtId="0" fontId="25" fillId="56" borderId="7" applyAlignment="1" pivotButton="0" quotePrefix="0" xfId="3">
      <alignment horizontal="center" vertical="top" wrapText="1"/>
    </xf>
    <xf numFmtId="0" fontId="25" fillId="99" borderId="7" applyAlignment="1" pivotButton="0" quotePrefix="0" xfId="3">
      <alignment horizontal="center" vertical="top" wrapText="1"/>
    </xf>
    <xf numFmtId="0" fontId="25" fillId="43" borderId="7" applyAlignment="1" pivotButton="0" quotePrefix="0" xfId="3">
      <alignment horizontal="center" vertical="top" wrapText="1"/>
    </xf>
    <xf numFmtId="0" fontId="25" fillId="21" borderId="7" applyAlignment="1" pivotButton="0" quotePrefix="0" xfId="3">
      <alignment horizontal="center" vertical="top" wrapText="1"/>
    </xf>
    <xf numFmtId="0" fontId="25" fillId="101" borderId="7" applyAlignment="1" pivotButton="0" quotePrefix="0" xfId="3">
      <alignment horizontal="left" vertical="top" wrapText="1"/>
    </xf>
    <xf numFmtId="168" fontId="24" fillId="25" borderId="7" applyAlignment="1" pivotButton="0" quotePrefix="0" xfId="3">
      <alignment horizontal="center" vertical="top" shrinkToFit="1"/>
    </xf>
    <xf numFmtId="0" fontId="25" fillId="36" borderId="7" applyAlignment="1" pivotButton="0" quotePrefix="0" xfId="3">
      <alignment horizontal="left" vertical="top" wrapText="1" indent="3"/>
    </xf>
    <xf numFmtId="0" fontId="22" fillId="15" borderId="7" applyAlignment="1" pivotButton="0" quotePrefix="0" xfId="3">
      <alignment horizontal="center" vertical="top" wrapText="1"/>
    </xf>
    <xf numFmtId="0" fontId="25" fillId="16" borderId="7" applyAlignment="1" pivotButton="0" quotePrefix="0" xfId="3">
      <alignment horizontal="left" vertical="top" wrapText="1" indent="1"/>
    </xf>
    <xf numFmtId="0" fontId="22" fillId="3" borderId="0" applyAlignment="1" pivotButton="0" quotePrefix="0" xfId="3">
      <alignment horizontal="left" vertical="center" wrapText="1"/>
    </xf>
    <xf numFmtId="1" fontId="24" fillId="0" borderId="5" applyAlignment="1" pivotButton="0" quotePrefix="0" xfId="3">
      <alignment horizontal="center" vertical="center" shrinkToFit="1"/>
    </xf>
    <xf numFmtId="1" fontId="24" fillId="0" borderId="4" applyAlignment="1" pivotButton="0" quotePrefix="0" xfId="3">
      <alignment horizontal="center" vertical="center" shrinkToFit="1"/>
    </xf>
    <xf numFmtId="1" fontId="24" fillId="11" borderId="8" applyAlignment="1" pivotButton="0" quotePrefix="0" xfId="3">
      <alignment horizontal="center" vertical="center" shrinkToFit="1"/>
    </xf>
    <xf numFmtId="1" fontId="24" fillId="11" borderId="9" applyAlignment="1" pivotButton="0" quotePrefix="0" xfId="3">
      <alignment horizontal="center" vertical="center" shrinkToFit="1"/>
    </xf>
    <xf numFmtId="1" fontId="24" fillId="16" borderId="2" applyAlignment="1" pivotButton="0" quotePrefix="0" xfId="3">
      <alignment horizontal="center" vertical="top" shrinkToFit="1"/>
    </xf>
    <xf numFmtId="1" fontId="24" fillId="16" borderId="9" applyAlignment="1" pivotButton="0" quotePrefix="0" xfId="3">
      <alignment horizontal="center" vertical="top" shrinkToFit="1"/>
    </xf>
    <xf numFmtId="0" fontId="25" fillId="9" borderId="9" applyAlignment="1" pivotButton="0" quotePrefix="0" xfId="3">
      <alignment horizontal="left" vertical="top" wrapText="1"/>
    </xf>
    <xf numFmtId="1" fontId="24" fillId="0" borderId="2" applyAlignment="1" pivotButton="0" quotePrefix="0" xfId="3">
      <alignment horizontal="center" vertical="top" shrinkToFit="1"/>
    </xf>
    <xf numFmtId="1" fontId="24" fillId="0" borderId="9" applyAlignment="1" pivotButton="0" quotePrefix="0" xfId="3">
      <alignment horizontal="center" vertical="top" shrinkToFit="1"/>
    </xf>
    <xf numFmtId="3" fontId="27" fillId="14" borderId="2" applyAlignment="1" pivotButton="0" quotePrefix="0" xfId="3">
      <alignment horizontal="left" vertical="top" shrinkToFit="1"/>
    </xf>
    <xf numFmtId="3" fontId="27" fillId="14" borderId="9" applyAlignment="1" pivotButton="0" quotePrefix="0" xfId="3">
      <alignment horizontal="left" vertical="top" shrinkToFit="1"/>
    </xf>
    <xf numFmtId="1" fontId="24" fillId="26" borderId="2" applyAlignment="1" pivotButton="0" quotePrefix="0" xfId="3">
      <alignment horizontal="center" vertical="top" shrinkToFit="1"/>
    </xf>
    <xf numFmtId="1" fontId="24" fillId="26" borderId="9" applyAlignment="1" pivotButton="0" quotePrefix="0" xfId="3">
      <alignment horizontal="center" vertical="top" shrinkToFit="1"/>
    </xf>
    <xf numFmtId="1" fontId="24" fillId="14" borderId="2" applyAlignment="1" pivotButton="0" quotePrefix="0" xfId="3">
      <alignment horizontal="center" vertical="top" shrinkToFit="1"/>
    </xf>
    <xf numFmtId="1" fontId="24" fillId="14" borderId="9" applyAlignment="1" pivotButton="0" quotePrefix="0" xfId="3">
      <alignment horizontal="center" vertical="top" shrinkToFit="1"/>
    </xf>
    <xf numFmtId="1" fontId="24" fillId="8" borderId="2" applyAlignment="1" pivotButton="0" quotePrefix="0" xfId="3">
      <alignment horizontal="center" vertical="top" shrinkToFit="1"/>
    </xf>
    <xf numFmtId="1" fontId="24" fillId="8" borderId="9" applyAlignment="1" pivotButton="0" quotePrefix="0" xfId="3">
      <alignment horizontal="center" vertical="top" shrinkToFit="1"/>
    </xf>
    <xf numFmtId="1" fontId="24" fillId="21" borderId="2" applyAlignment="1" pivotButton="0" quotePrefix="0" xfId="3">
      <alignment horizontal="center" vertical="top" shrinkToFit="1"/>
    </xf>
    <xf numFmtId="1" fontId="24" fillId="21" borderId="9" applyAlignment="1" pivotButton="0" quotePrefix="0" xfId="3">
      <alignment horizontal="center" vertical="top" shrinkToFit="1"/>
    </xf>
    <xf numFmtId="1" fontId="24" fillId="47" borderId="2" applyAlignment="1" pivotButton="0" quotePrefix="0" xfId="3">
      <alignment horizontal="center" vertical="top" shrinkToFit="1"/>
    </xf>
    <xf numFmtId="1" fontId="24" fillId="47" borderId="9" applyAlignment="1" pivotButton="0" quotePrefix="0" xfId="3">
      <alignment horizontal="center" vertical="top" shrinkToFit="1"/>
    </xf>
    <xf numFmtId="1" fontId="24" fillId="54" borderId="2" applyAlignment="1" pivotButton="0" quotePrefix="0" xfId="3">
      <alignment horizontal="center" vertical="top" shrinkToFit="1"/>
    </xf>
    <xf numFmtId="1" fontId="24" fillId="54" borderId="9" applyAlignment="1" pivotButton="0" quotePrefix="0" xfId="3">
      <alignment horizontal="center" vertical="top" shrinkToFit="1"/>
    </xf>
    <xf numFmtId="1" fontId="24" fillId="55" borderId="2" applyAlignment="1" pivotButton="0" quotePrefix="0" xfId="3">
      <alignment horizontal="center" vertical="top" shrinkToFit="1"/>
    </xf>
    <xf numFmtId="1" fontId="24" fillId="55" borderId="9" applyAlignment="1" pivotButton="0" quotePrefix="0" xfId="3">
      <alignment horizontal="center" vertical="top" shrinkToFit="1"/>
    </xf>
    <xf numFmtId="1" fontId="28" fillId="30" borderId="2" applyAlignment="1" pivotButton="0" quotePrefix="0" xfId="3">
      <alignment horizontal="center" vertical="top" shrinkToFit="1"/>
    </xf>
    <xf numFmtId="1" fontId="28" fillId="30" borderId="9" applyAlignment="1" pivotButton="0" quotePrefix="0" xfId="3">
      <alignment horizontal="center" vertical="top" shrinkToFit="1"/>
    </xf>
    <xf numFmtId="1" fontId="24" fillId="36" borderId="2" applyAlignment="1" pivotButton="0" quotePrefix="0" xfId="3">
      <alignment horizontal="center" vertical="top" shrinkToFit="1"/>
    </xf>
    <xf numFmtId="1" fontId="24" fillId="36" borderId="9" applyAlignment="1" pivotButton="0" quotePrefix="0" xfId="3">
      <alignment horizontal="center" vertical="top" shrinkToFit="1"/>
    </xf>
    <xf numFmtId="1" fontId="28" fillId="44" borderId="2" applyAlignment="1" pivotButton="0" quotePrefix="0" xfId="3">
      <alignment horizontal="center" vertical="top" shrinkToFit="1"/>
    </xf>
    <xf numFmtId="1" fontId="28" fillId="44" borderId="9" applyAlignment="1" pivotButton="0" quotePrefix="0" xfId="3">
      <alignment horizontal="center" vertical="top" shrinkToFit="1"/>
    </xf>
    <xf numFmtId="1" fontId="28" fillId="58" borderId="2" applyAlignment="1" pivotButton="0" quotePrefix="0" xfId="3">
      <alignment horizontal="center" vertical="top" shrinkToFit="1"/>
    </xf>
    <xf numFmtId="1" fontId="28" fillId="58" borderId="9" applyAlignment="1" pivotButton="0" quotePrefix="0" xfId="3">
      <alignment horizontal="center" vertical="top" shrinkToFit="1"/>
    </xf>
    <xf numFmtId="1" fontId="24" fillId="7" borderId="2" applyAlignment="1" pivotButton="0" quotePrefix="0" xfId="3">
      <alignment horizontal="center" vertical="top" shrinkToFit="1"/>
    </xf>
    <xf numFmtId="1" fontId="24" fillId="7" borderId="9" applyAlignment="1" pivotButton="0" quotePrefix="0" xfId="3">
      <alignment horizontal="center" vertical="top" shrinkToFit="1"/>
    </xf>
    <xf numFmtId="1" fontId="24" fillId="0" borderId="2" applyAlignment="1" pivotButton="0" quotePrefix="0" xfId="3">
      <alignment horizontal="center" vertical="center" shrinkToFit="1"/>
    </xf>
    <xf numFmtId="1" fontId="24" fillId="0" borderId="9" applyAlignment="1" pivotButton="0" quotePrefix="0" xfId="3">
      <alignment horizontal="center" vertical="center" shrinkToFit="1"/>
    </xf>
    <xf numFmtId="1" fontId="24" fillId="30" borderId="2" applyAlignment="1" pivotButton="0" quotePrefix="0" xfId="3">
      <alignment horizontal="center" vertical="top" shrinkToFit="1"/>
    </xf>
    <xf numFmtId="1" fontId="24" fillId="30" borderId="9" applyAlignment="1" pivotButton="0" quotePrefix="0" xfId="3">
      <alignment horizontal="center" vertical="top" shrinkToFit="1"/>
    </xf>
    <xf numFmtId="1" fontId="24" fillId="45" borderId="2" applyAlignment="1" pivotButton="0" quotePrefix="0" xfId="3">
      <alignment horizontal="center" vertical="top" shrinkToFit="1"/>
    </xf>
    <xf numFmtId="1" fontId="24" fillId="45" borderId="9" applyAlignment="1" pivotButton="0" quotePrefix="0" xfId="3">
      <alignment horizontal="center" vertical="top" shrinkToFit="1"/>
    </xf>
    <xf numFmtId="1" fontId="28" fillId="21" borderId="2" applyAlignment="1" pivotButton="0" quotePrefix="0" xfId="3">
      <alignment horizontal="center" vertical="top" shrinkToFit="1"/>
    </xf>
    <xf numFmtId="1" fontId="28" fillId="21" borderId="9" applyAlignment="1" pivotButton="0" quotePrefix="0" xfId="3">
      <alignment horizontal="center" vertical="top" shrinkToFit="1"/>
    </xf>
    <xf numFmtId="1" fontId="28" fillId="55" borderId="2" applyAlignment="1" pivotButton="0" quotePrefix="0" xfId="3">
      <alignment horizontal="center" vertical="top" shrinkToFit="1"/>
    </xf>
    <xf numFmtId="1" fontId="28" fillId="55" borderId="9" applyAlignment="1" pivotButton="0" quotePrefix="0" xfId="3">
      <alignment horizontal="center" vertical="top" shrinkToFit="1"/>
    </xf>
    <xf numFmtId="1" fontId="24" fillId="9" borderId="2" applyAlignment="1" pivotButton="0" quotePrefix="0" xfId="3">
      <alignment horizontal="center" vertical="top" shrinkToFit="1"/>
    </xf>
    <xf numFmtId="1" fontId="24" fillId="9" borderId="9" applyAlignment="1" pivotButton="0" quotePrefix="0" xfId="3">
      <alignment horizontal="center" vertical="top" shrinkToFit="1"/>
    </xf>
    <xf numFmtId="1" fontId="28" fillId="45" borderId="2" applyAlignment="1" pivotButton="0" quotePrefix="0" xfId="3">
      <alignment horizontal="center" vertical="top" shrinkToFit="1"/>
    </xf>
    <xf numFmtId="1" fontId="28" fillId="45" borderId="9" applyAlignment="1" pivotButton="0" quotePrefix="0" xfId="3">
      <alignment horizontal="center" vertical="top" shrinkToFit="1"/>
    </xf>
    <xf numFmtId="0" fontId="30" fillId="61" borderId="7" applyAlignment="1" pivotButton="0" quotePrefix="0" xfId="3">
      <alignment horizontal="left" vertical="top" wrapText="1"/>
    </xf>
    <xf numFmtId="0" fontId="32" fillId="8" borderId="7" applyAlignment="1" pivotButton="0" quotePrefix="0" xfId="3">
      <alignment horizontal="left" vertical="top" wrapText="1"/>
    </xf>
    <xf numFmtId="0" fontId="31" fillId="8" borderId="7" applyAlignment="1" pivotButton="0" quotePrefix="0" xfId="3">
      <alignment horizontal="left" vertical="top" wrapText="1"/>
    </xf>
    <xf numFmtId="0" fontId="30" fillId="39" borderId="7" applyAlignment="1" pivotButton="0" quotePrefix="0" xfId="3">
      <alignment horizontal="center" vertical="top" wrapText="1"/>
    </xf>
    <xf numFmtId="0" fontId="30" fillId="84" borderId="7" applyAlignment="1" pivotButton="0" quotePrefix="0" xfId="3">
      <alignment horizontal="center" vertical="top" wrapText="1"/>
    </xf>
    <xf numFmtId="0" fontId="30" fillId="94" borderId="7" applyAlignment="1" pivotButton="0" quotePrefix="0" xfId="3">
      <alignment horizontal="center" vertical="top" wrapText="1"/>
    </xf>
    <xf numFmtId="0" fontId="32" fillId="97" borderId="7" applyAlignment="1" pivotButton="0" quotePrefix="0" xfId="3">
      <alignment horizontal="left" wrapText="1"/>
    </xf>
    <xf numFmtId="0" fontId="33" fillId="8" borderId="7" applyAlignment="1" pivotButton="0" quotePrefix="0" xfId="3">
      <alignment horizontal="left" vertical="top" wrapText="1"/>
    </xf>
    <xf numFmtId="0" fontId="30" fillId="33" borderId="7" applyAlignment="1" pivotButton="0" quotePrefix="0" xfId="3">
      <alignment horizontal="left" vertical="top" wrapText="1"/>
    </xf>
    <xf numFmtId="10" fontId="0" fillId="0" borderId="0" applyAlignment="1" pivotButton="0" quotePrefix="0" xfId="0">
      <alignment vertical="center" wrapText="1"/>
    </xf>
    <xf numFmtId="9" fontId="0" fillId="0" borderId="0" applyAlignment="1" pivotButton="0" quotePrefix="0" xfId="0">
      <alignment vertical="center" wrapText="1"/>
    </xf>
    <xf numFmtId="0" fontId="34" fillId="0" borderId="0" applyAlignment="1" pivotButton="0" quotePrefix="0" xfId="0">
      <alignment vertical="center" wrapText="1"/>
    </xf>
    <xf numFmtId="2" fontId="0" fillId="0" borderId="0" applyAlignment="1" pivotButton="0" quotePrefix="0" xfId="0">
      <alignment vertical="center"/>
    </xf>
    <xf numFmtId="169" fontId="0" fillId="0" borderId="0" applyAlignment="1" pivotButton="0" quotePrefix="0" xfId="0">
      <alignment vertical="center"/>
    </xf>
    <xf numFmtId="170" fontId="0" fillId="0" borderId="0" applyAlignment="1" pivotButton="0" quotePrefix="0" xfId="0">
      <alignment vertical="center"/>
    </xf>
    <xf numFmtId="0" fontId="13" fillId="0" borderId="0" pivotButton="0" quotePrefix="0" xfId="2"/>
    <xf numFmtId="0" fontId="15" fillId="0" borderId="0" applyAlignment="1" pivotButton="0" quotePrefix="0" xfId="2">
      <alignment wrapText="1"/>
    </xf>
    <xf numFmtId="0" fontId="13" fillId="0" borderId="0" applyAlignment="1" pivotButton="0" quotePrefix="0" xfId="2">
      <alignment wrapText="1"/>
    </xf>
    <xf numFmtId="171" fontId="0" fillId="0" borderId="0" applyAlignment="1" pivotButton="0" quotePrefix="0" xfId="4">
      <alignment vertical="center" wrapText="1"/>
    </xf>
    <xf numFmtId="172" fontId="0" fillId="0" borderId="0" applyAlignment="1" pivotButton="0" quotePrefix="0" xfId="4">
      <alignment vertical="center" wrapText="1"/>
    </xf>
    <xf numFmtId="10" fontId="0" fillId="0" borderId="0" applyAlignment="1" pivotButton="0" quotePrefix="0" xfId="4">
      <alignment vertical="center"/>
    </xf>
    <xf numFmtId="0" fontId="36" fillId="102" borderId="0" applyAlignment="1" pivotButton="0" quotePrefix="0" xfId="0">
      <alignment vertical="center"/>
    </xf>
    <xf numFmtId="0" fontId="36" fillId="2" borderId="0" applyAlignment="1" pivotButton="0" quotePrefix="0" xfId="0">
      <alignment vertical="center"/>
    </xf>
    <xf numFmtId="0" fontId="36" fillId="2" borderId="0" applyAlignment="1" pivotButton="0" quotePrefix="0" xfId="0">
      <alignment vertical="center" wrapText="1"/>
    </xf>
    <xf numFmtId="0" fontId="12" fillId="0" borderId="0" pivotButton="0" quotePrefix="0" xfId="2"/>
    <xf numFmtId="173" fontId="18" fillId="0" borderId="0" applyAlignment="1" pivotButton="0" quotePrefix="0" xfId="1">
      <alignment vertical="center"/>
    </xf>
    <xf numFmtId="9" fontId="0" fillId="0" borderId="0" applyAlignment="1" pivotButton="0" quotePrefix="0" xfId="4">
      <alignment vertical="center" wrapText="1"/>
    </xf>
    <xf numFmtId="0" fontId="11" fillId="0" borderId="0" pivotButton="0" quotePrefix="0" xfId="2"/>
    <xf numFmtId="0" fontId="10" fillId="0" borderId="0" pivotButton="0" quotePrefix="0" xfId="2"/>
    <xf numFmtId="9" fontId="0" fillId="0" borderId="0" applyAlignment="1" pivotButton="0" quotePrefix="0" xfId="4">
      <alignment vertical="center"/>
    </xf>
    <xf numFmtId="0" fontId="9" fillId="0" borderId="0" pivotButton="0" quotePrefix="0" xfId="2"/>
    <xf numFmtId="0" fontId="8" fillId="0" borderId="0" pivotButton="0" quotePrefix="0" xfId="2"/>
    <xf numFmtId="0" fontId="7" fillId="0" borderId="0" pivotButton="0" quotePrefix="0" xfId="2"/>
    <xf numFmtId="0" fontId="6" fillId="0" borderId="0" pivotButton="0" quotePrefix="0" xfId="2"/>
    <xf numFmtId="10" fontId="0" fillId="0" borderId="0" applyAlignment="1" pivotButton="0" quotePrefix="0" xfId="4">
      <alignment vertical="center" wrapText="1"/>
    </xf>
    <xf numFmtId="0" fontId="5" fillId="0" borderId="0" pivotButton="0" quotePrefix="0" xfId="2"/>
    <xf numFmtId="0" fontId="37" fillId="0" borderId="0" applyAlignment="1" pivotButton="0" quotePrefix="0" xfId="0">
      <alignment horizontal="right" vertical="center"/>
    </xf>
    <xf numFmtId="10" fontId="20" fillId="0" borderId="0" applyAlignment="1" pivotButton="0" quotePrefix="0" xfId="4">
      <alignment vertical="center"/>
    </xf>
    <xf numFmtId="0" fontId="0" fillId="103" borderId="0" applyAlignment="1" pivotButton="0" quotePrefix="0" xfId="0">
      <alignment vertical="center"/>
    </xf>
    <xf numFmtId="0" fontId="4" fillId="0" borderId="0" pivotButton="0" quotePrefix="0" xfId="2"/>
    <xf numFmtId="14" fontId="0" fillId="0" borderId="0" applyAlignment="1" pivotButton="0" quotePrefix="0" xfId="0">
      <alignment vertical="center"/>
    </xf>
    <xf numFmtId="49" fontId="0" fillId="0" borderId="0" applyAlignment="1" pivotButton="0" quotePrefix="0" xfId="4">
      <alignment vertical="center"/>
    </xf>
    <xf numFmtId="0" fontId="3" fillId="0" borderId="0" pivotButton="0" quotePrefix="0" xfId="2"/>
    <xf numFmtId="174" fontId="0" fillId="0" borderId="0" applyAlignment="1" pivotButton="0" quotePrefix="0" xfId="4">
      <alignment vertical="center" wrapText="1"/>
    </xf>
    <xf numFmtId="175" fontId="0" fillId="0" borderId="0" applyAlignment="1" pivotButton="0" quotePrefix="0" xfId="4">
      <alignment vertical="center" wrapText="1"/>
    </xf>
    <xf numFmtId="175" fontId="20" fillId="0" borderId="0" applyAlignment="1" pivotButton="0" quotePrefix="0" xfId="4">
      <alignment vertical="center"/>
    </xf>
    <xf numFmtId="175" fontId="0" fillId="0" borderId="0" applyAlignment="1" pivotButton="0" quotePrefix="0" xfId="4">
      <alignment vertical="center"/>
    </xf>
    <xf numFmtId="175" fontId="37" fillId="0" borderId="0" applyAlignment="1" pivotButton="0" quotePrefix="0" xfId="4">
      <alignment vertical="center"/>
    </xf>
    <xf numFmtId="0" fontId="2" fillId="0" borderId="0" pivotButton="0" quotePrefix="0" xfId="2"/>
    <xf numFmtId="14" fontId="0" fillId="0" borderId="0" applyAlignment="1" pivotButton="0" quotePrefix="0" xfId="0">
      <alignment vertical="center" wrapText="1"/>
    </xf>
    <xf numFmtId="0" fontId="1" fillId="0" borderId="0" pivotButton="0" quotePrefix="0" xfId="2"/>
    <xf numFmtId="49" fontId="0" fillId="0" borderId="0" applyAlignment="1" pivotButton="0" quotePrefix="0" xfId="4">
      <alignment horizontal="left" vertical="center"/>
    </xf>
    <xf numFmtId="0" fontId="0" fillId="0" borderId="0" applyAlignment="1" pivotButton="0" quotePrefix="0" xfId="0">
      <alignment horizontal="left" vertical="center"/>
    </xf>
    <xf numFmtId="10" fontId="0" fillId="0" borderId="0" applyAlignment="1" pivotButton="0" quotePrefix="0" xfId="4">
      <alignment horizontal="left" vertical="center"/>
    </xf>
    <xf numFmtId="49" fontId="0" fillId="0" borderId="0" applyAlignment="1" pivotButton="0" quotePrefix="0" xfId="4">
      <alignment horizontal="left" vertical="center" wrapText="1"/>
    </xf>
    <xf numFmtId="0" fontId="0" fillId="0" borderId="0" applyAlignment="1" pivotButton="0" quotePrefix="0" xfId="0">
      <alignment horizontal="left" vertical="center" wrapText="1"/>
    </xf>
    <xf numFmtId="176" fontId="20" fillId="0" borderId="0" applyAlignment="1" pivotButton="0" quotePrefix="0" xfId="4">
      <alignment vertical="center"/>
    </xf>
    <xf numFmtId="0" fontId="37" fillId="0" borderId="0" applyAlignment="1" pivotButton="0" quotePrefix="0" xfId="0">
      <alignment vertical="center" wrapText="1"/>
    </xf>
    <xf numFmtId="49" fontId="0" fillId="0" borderId="0" applyAlignment="1" pivotButton="0" quotePrefix="0" xfId="4">
      <alignment vertical="center" wrapText="1"/>
    </xf>
    <xf numFmtId="49" fontId="0" fillId="0" borderId="0" applyAlignment="1" pivotButton="0" quotePrefix="0" xfId="0">
      <alignment vertical="center"/>
    </xf>
    <xf numFmtId="2" fontId="0" fillId="0" borderId="0" applyAlignment="1" pivotButton="0" quotePrefix="0" xfId="0">
      <alignment vertical="center" wrapText="1"/>
    </xf>
    <xf numFmtId="0" fontId="0" fillId="0" borderId="10" applyAlignment="1" pivotButton="0" quotePrefix="0" xfId="0">
      <alignment vertical="center" wrapText="1"/>
    </xf>
    <xf numFmtId="0" fontId="0" fillId="0" borderId="11" applyAlignment="1" pivotButton="0" quotePrefix="0" xfId="0">
      <alignment vertical="center"/>
    </xf>
    <xf numFmtId="0" fontId="0" fillId="0" borderId="12" applyAlignment="1" pivotButton="0" quotePrefix="0" xfId="0">
      <alignment vertical="center"/>
    </xf>
    <xf numFmtId="0" fontId="37" fillId="0" borderId="12" applyAlignment="1" pivotButton="0" quotePrefix="0" xfId="0">
      <alignment vertical="center"/>
    </xf>
    <xf numFmtId="0" fontId="0" fillId="0" borderId="13" applyAlignment="1" pivotButton="0" quotePrefix="0" xfId="0">
      <alignment vertical="center"/>
    </xf>
    <xf numFmtId="0" fontId="0" fillId="0" borderId="14" applyAlignment="1" pivotButton="0" quotePrefix="0" xfId="0">
      <alignment vertical="center"/>
    </xf>
    <xf numFmtId="0" fontId="0" fillId="0" borderId="15" applyAlignment="1" pivotButton="0" quotePrefix="0" xfId="0">
      <alignment vertical="center"/>
    </xf>
    <xf numFmtId="0" fontId="0" fillId="0" borderId="16" applyAlignment="1" pivotButton="0" quotePrefix="0" xfId="0">
      <alignment vertical="center"/>
    </xf>
    <xf numFmtId="0" fontId="0" fillId="0" borderId="17" applyAlignment="1" pivotButton="0" quotePrefix="0" xfId="0">
      <alignment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21" applyAlignment="1" pivotButton="0" quotePrefix="0" xfId="0">
      <alignment vertical="center"/>
    </xf>
    <xf numFmtId="0" fontId="0" fillId="0" borderId="15" applyAlignment="1" pivotButton="0" quotePrefix="0" xfId="0">
      <alignment horizontal="left" vertical="center"/>
    </xf>
    <xf numFmtId="175" fontId="0" fillId="0" borderId="0" applyAlignment="1" pivotButton="0" quotePrefix="0" xfId="0">
      <alignment vertical="center" wrapText="1"/>
    </xf>
    <xf numFmtId="175" fontId="35" fillId="0" borderId="0" applyAlignment="1" pivotButton="0" quotePrefix="0" xfId="0">
      <alignment vertical="center"/>
    </xf>
    <xf numFmtId="175" fontId="38" fillId="0" borderId="0" applyAlignment="1" pivotButton="0" quotePrefix="0" xfId="0">
      <alignment vertical="center"/>
    </xf>
    <xf numFmtId="49" fontId="37" fillId="0" borderId="0" applyAlignment="1" pivotButton="0" quotePrefix="0" xfId="4">
      <alignment horizontal="left" vertical="center"/>
    </xf>
    <xf numFmtId="0" fontId="20" fillId="0" borderId="0" applyAlignment="1" pivotButton="0" quotePrefix="0" xfId="0">
      <alignment horizontal="left" vertical="center"/>
    </xf>
    <xf numFmtId="10" fontId="20" fillId="0" borderId="0" applyAlignment="1" pivotButton="0" quotePrefix="0" xfId="4">
      <alignment horizontal="left" vertical="center"/>
    </xf>
    <xf numFmtId="0" fontId="20" fillId="0" borderId="0" applyAlignment="1" pivotButton="0" quotePrefix="0" xfId="0">
      <alignment vertical="center"/>
    </xf>
    <xf numFmtId="49" fontId="37" fillId="0" borderId="0" applyAlignment="1" pivotButton="0" quotePrefix="0" xfId="4">
      <alignment horizontal="left" vertical="center" wrapText="1"/>
    </xf>
    <xf numFmtId="0" fontId="20" fillId="0" borderId="0" applyAlignment="1" pivotButton="0" quotePrefix="0" xfId="0">
      <alignment horizontal="left" vertical="center" wrapText="1"/>
    </xf>
    <xf numFmtId="0" fontId="37" fillId="0" borderId="0" applyAlignment="1" pivotButton="0" quotePrefix="0" xfId="0">
      <alignment vertical="center"/>
    </xf>
    <xf numFmtId="175" fontId="0" fillId="0" borderId="0" applyAlignment="1" pivotButton="0" quotePrefix="0" xfId="0">
      <alignment vertical="center"/>
    </xf>
    <xf numFmtId="2" fontId="37" fillId="0" borderId="0" applyAlignment="1" pivotButton="0" quotePrefix="0" xfId="4">
      <alignment vertical="center"/>
    </xf>
    <xf numFmtId="174" fontId="0" fillId="0" borderId="0" applyAlignment="1" pivotButton="0" quotePrefix="0" xfId="0">
      <alignment vertical="center" wrapText="1"/>
    </xf>
    <xf numFmtId="174" fontId="0" fillId="0" borderId="0" applyAlignment="1" pivotButton="0" quotePrefix="0" xfId="0">
      <alignment vertical="center"/>
    </xf>
    <xf numFmtId="10" fontId="17" fillId="0" borderId="0" applyAlignment="1" pivotButton="0" quotePrefix="0" xfId="4">
      <alignment vertical="center"/>
    </xf>
    <xf numFmtId="176" fontId="0" fillId="0" borderId="0" applyAlignment="1" pivotButton="0" quotePrefix="0" xfId="4">
      <alignment vertical="center" wrapText="1"/>
    </xf>
    <xf numFmtId="176" fontId="0" fillId="0" borderId="0" applyAlignment="1" pivotButton="0" quotePrefix="0" xfId="4">
      <alignment vertical="center"/>
    </xf>
    <xf numFmtId="0" fontId="0" fillId="0" borderId="0" pivotButton="0" quotePrefix="0" xfId="0"/>
    <xf numFmtId="10" fontId="0" fillId="0" borderId="0" pivotButton="0" quotePrefix="0" xfId="0"/>
    <xf numFmtId="0" fontId="0" fillId="0" borderId="0" applyAlignment="1" pivotButton="0" quotePrefix="0" xfId="0">
      <alignment wrapText="1"/>
    </xf>
    <xf numFmtId="2" fontId="0" fillId="0" borderId="0" pivotButton="0" quotePrefix="0" xfId="0"/>
    <xf numFmtId="172" fontId="17" fillId="0" borderId="0" applyAlignment="1" pivotButton="0" quotePrefix="0" xfId="4">
      <alignment vertical="center"/>
    </xf>
    <xf numFmtId="9" fontId="0" fillId="0" borderId="23" applyAlignment="1" pivotButton="0" quotePrefix="0" xfId="0">
      <alignment vertical="center"/>
    </xf>
    <xf numFmtId="0" fontId="0" fillId="0" borderId="23" applyAlignment="1" pivotButton="0" quotePrefix="0" xfId="0">
      <alignment vertical="center"/>
    </xf>
    <xf numFmtId="9" fontId="0" fillId="0" borderId="17" applyAlignment="1" pivotButton="0" quotePrefix="0" xfId="0">
      <alignment vertical="center"/>
    </xf>
    <xf numFmtId="10" fontId="17" fillId="0" borderId="1" applyAlignment="1" pivotButton="0" quotePrefix="0" xfId="4">
      <alignment vertical="center"/>
    </xf>
    <xf numFmtId="10" fontId="17" fillId="0" borderId="11" applyAlignment="1" pivotButton="0" quotePrefix="0" xfId="4">
      <alignment vertical="center"/>
    </xf>
    <xf numFmtId="0" fontId="0" fillId="0" borderId="24" applyAlignment="1" pivotButton="0" quotePrefix="0" xfId="0">
      <alignment vertical="center"/>
    </xf>
    <xf numFmtId="10" fontId="17" fillId="0" borderId="24" applyAlignment="1" pivotButton="0" quotePrefix="0" xfId="4">
      <alignment vertical="center"/>
    </xf>
    <xf numFmtId="10" fontId="17" fillId="0" borderId="14" applyAlignment="1" pivotButton="0" quotePrefix="0" xfId="4">
      <alignment vertical="center"/>
    </xf>
    <xf numFmtId="10" fontId="0" fillId="0" borderId="1" applyAlignment="1" pivotButton="0" quotePrefix="0" xfId="0">
      <alignment vertical="center"/>
    </xf>
    <xf numFmtId="10" fontId="0" fillId="0" borderId="24" applyAlignment="1" pivotButton="0" quotePrefix="0" xfId="0">
      <alignment vertical="center"/>
    </xf>
    <xf numFmtId="0" fontId="17" fillId="0" borderId="23" applyAlignment="1" pivotButton="0" quotePrefix="0" xfId="4">
      <alignment vertical="center"/>
    </xf>
    <xf numFmtId="0" fontId="17" fillId="0" borderId="1" applyAlignment="1" pivotButton="0" quotePrefix="0" xfId="4">
      <alignment vertical="center"/>
    </xf>
    <xf numFmtId="0" fontId="17" fillId="0" borderId="24" applyAlignment="1" pivotButton="0" quotePrefix="0" xfId="4">
      <alignment vertical="center"/>
    </xf>
    <xf numFmtId="0" fontId="0" fillId="0" borderId="24" pivotButton="0" quotePrefix="0" xfId="0"/>
    <xf numFmtId="10" fontId="0" fillId="0" borderId="24" pivotButton="0" quotePrefix="0" xfId="0"/>
    <xf numFmtId="0" fontId="39" fillId="104" borderId="1" applyAlignment="1" pivotButton="0" quotePrefix="0" xfId="0">
      <alignment vertical="center"/>
    </xf>
    <xf numFmtId="9" fontId="39" fillId="104" borderId="1" applyAlignment="1" pivotButton="0" quotePrefix="0" xfId="0">
      <alignment vertical="center"/>
    </xf>
    <xf numFmtId="9" fontId="39" fillId="104" borderId="11" applyAlignment="1" pivotButton="0" quotePrefix="0" xfId="0">
      <alignment vertical="center"/>
    </xf>
    <xf numFmtId="0" fontId="0" fillId="105" borderId="25" applyAlignment="1" pivotButton="0" quotePrefix="0" xfId="0">
      <alignment vertical="center"/>
    </xf>
    <xf numFmtId="0" fontId="0" fillId="105" borderId="1" applyAlignment="1" pivotButton="0" quotePrefix="0" xfId="0">
      <alignment vertical="center"/>
    </xf>
    <xf numFmtId="10" fontId="0" fillId="105" borderId="1" applyAlignment="1" pivotButton="0" quotePrefix="0" xfId="4">
      <alignment vertical="center"/>
    </xf>
    <xf numFmtId="10" fontId="0" fillId="105" borderId="11" applyAlignment="1" pivotButton="0" quotePrefix="0" xfId="4">
      <alignment vertical="center"/>
    </xf>
    <xf numFmtId="0" fontId="0" fillId="0" borderId="25" applyAlignment="1" pivotButton="0" quotePrefix="0" xfId="0">
      <alignment vertical="center"/>
    </xf>
    <xf numFmtId="10" fontId="0" fillId="0" borderId="1" applyAlignment="1" pivotButton="0" quotePrefix="0" xfId="4">
      <alignment vertical="center"/>
    </xf>
    <xf numFmtId="10" fontId="0" fillId="0" borderId="11" applyAlignment="1" pivotButton="0" quotePrefix="0" xfId="4">
      <alignment vertical="center"/>
    </xf>
    <xf numFmtId="9" fontId="39" fillId="104" borderId="20" applyAlignment="1" pivotButton="0" quotePrefix="0" xfId="0">
      <alignment vertical="center"/>
    </xf>
    <xf numFmtId="0" fontId="40" fillId="0" borderId="0" applyAlignment="1" pivotButton="0" quotePrefix="0" xfId="0">
      <alignment horizontal="right" vertical="center"/>
    </xf>
    <xf numFmtId="10" fontId="41" fillId="0" borderId="0" applyAlignment="1" pivotButton="0" quotePrefix="0" xfId="4">
      <alignment vertical="center"/>
    </xf>
    <xf numFmtId="0" fontId="41" fillId="0" borderId="0" applyAlignment="1" pivotButton="0" quotePrefix="0" xfId="0">
      <alignment vertical="center" wrapText="1"/>
    </xf>
    <xf numFmtId="10" fontId="41" fillId="0" borderId="0" applyAlignment="1" pivotButton="0" quotePrefix="0" xfId="0">
      <alignment vertical="center"/>
    </xf>
    <xf numFmtId="0" fontId="0" fillId="0" borderId="0" applyAlignment="1" pivotButton="0" quotePrefix="0" xfId="0">
      <alignment horizontal="left" vertical="center" wrapText="1"/>
    </xf>
    <xf numFmtId="0" fontId="0" fillId="0" borderId="0" pivotButton="0" quotePrefix="0" xfId="0"/>
    <xf numFmtId="0" fontId="0" fillId="0" borderId="0" applyAlignment="1" pivotButton="0" quotePrefix="0" xfId="0">
      <alignment vertical="center"/>
    </xf>
    <xf numFmtId="0" fontId="0" fillId="0" borderId="17" applyAlignment="1" pivotButton="0" quotePrefix="0" xfId="0">
      <alignment horizontal="center" vertical="center"/>
    </xf>
    <xf numFmtId="0" fontId="0" fillId="0" borderId="20" pivotButton="0" quotePrefix="0" xfId="0"/>
    <xf numFmtId="0" fontId="0" fillId="0" borderId="17" pivotButton="0" quotePrefix="0" xfId="0"/>
    <xf numFmtId="0" fontId="25" fillId="9" borderId="7" applyAlignment="1" pivotButton="0" quotePrefix="0" xfId="3">
      <alignment horizontal="left" vertical="top" wrapText="1" indent="1"/>
    </xf>
    <xf numFmtId="0" fontId="0" fillId="0" borderId="9" pivotButton="0" quotePrefix="0" xfId="0"/>
    <xf numFmtId="0" fontId="25" fillId="15" borderId="7" applyAlignment="1" pivotButton="0" quotePrefix="0" xfId="3">
      <alignment horizontal="center" vertical="top" wrapText="1"/>
    </xf>
    <xf numFmtId="0" fontId="25" fillId="96" borderId="7" applyAlignment="1" pivotButton="0" quotePrefix="0" xfId="3">
      <alignment horizontal="left" vertical="top" wrapText="1" indent="5"/>
    </xf>
    <xf numFmtId="0" fontId="25" fillId="31" borderId="7" applyAlignment="1" pivotButton="0" quotePrefix="0" xfId="3">
      <alignment horizontal="left" vertical="top" wrapText="1"/>
    </xf>
    <xf numFmtId="0" fontId="25" fillId="8" borderId="7" applyAlignment="1" pivotButton="0" quotePrefix="0" xfId="3">
      <alignment horizontal="left" vertical="top" wrapText="1" indent="1"/>
    </xf>
    <xf numFmtId="1" fontId="29" fillId="68" borderId="8" applyAlignment="1" pivotButton="0" quotePrefix="0" xfId="3">
      <alignment horizontal="left" vertical="top" shrinkToFit="1"/>
    </xf>
    <xf numFmtId="0" fontId="0" fillId="0" borderId="2" pivotButton="0" quotePrefix="0" xfId="0"/>
    <xf numFmtId="0" fontId="25" fillId="90" borderId="7" applyAlignment="1" pivotButton="0" quotePrefix="0" xfId="3">
      <alignment horizontal="left" vertical="top" wrapText="1" indent="4"/>
    </xf>
    <xf numFmtId="0" fontId="25" fillId="9" borderId="7" applyAlignment="1" pivotButton="0" quotePrefix="0" xfId="3">
      <alignment horizontal="left" vertical="top" wrapText="1"/>
    </xf>
    <xf numFmtId="0" fontId="25" fillId="85" borderId="7" applyAlignment="1" pivotButton="0" quotePrefix="0" xfId="3">
      <alignment horizontal="left" vertical="top" wrapText="1" indent="5"/>
    </xf>
    <xf numFmtId="0" fontId="25" fillId="0" borderId="7" applyAlignment="1" pivotButton="0" quotePrefix="0" xfId="3">
      <alignment horizontal="center" vertical="top" wrapText="1"/>
    </xf>
    <xf numFmtId="0" fontId="25" fillId="0" borderId="7" applyAlignment="1" pivotButton="0" quotePrefix="0" xfId="3">
      <alignment horizontal="left" vertical="top" wrapText="1"/>
    </xf>
    <xf numFmtId="0" fontId="25" fillId="8" borderId="7" applyAlignment="1" pivotButton="0" quotePrefix="0" xfId="3">
      <alignment horizontal="left" vertical="top" wrapText="1"/>
    </xf>
    <xf numFmtId="0" fontId="25" fillId="9" borderId="7" applyAlignment="1" pivotButton="0" quotePrefix="0" xfId="3">
      <alignment horizontal="center" vertical="top" wrapText="1"/>
    </xf>
    <xf numFmtId="0" fontId="25" fillId="0" borderId="7" applyAlignment="1" pivotButton="0" quotePrefix="0" xfId="3">
      <alignment horizontal="left" vertical="top" wrapText="1" indent="1"/>
    </xf>
    <xf numFmtId="0" fontId="25" fillId="0" borderId="7" applyAlignment="1" pivotButton="0" quotePrefix="0" xfId="3">
      <alignment horizontal="left" vertical="center" wrapText="1" indent="4"/>
    </xf>
    <xf numFmtId="0" fontId="25" fillId="0" borderId="7" applyAlignment="1" pivotButton="0" quotePrefix="0" xfId="3">
      <alignment horizontal="left" vertical="top" wrapText="1" indent="5"/>
    </xf>
    <xf numFmtId="0" fontId="25" fillId="45" borderId="7" applyAlignment="1" pivotButton="0" quotePrefix="0" xfId="3">
      <alignment horizontal="left" vertical="top" wrapText="1" indent="3"/>
    </xf>
    <xf numFmtId="0" fontId="25" fillId="86" borderId="7" applyAlignment="1" pivotButton="0" quotePrefix="0" xfId="3">
      <alignment horizontal="left" vertical="top" wrapText="1" indent="5"/>
    </xf>
    <xf numFmtId="0" fontId="25" fillId="0" borderId="7" applyAlignment="1" pivotButton="0" quotePrefix="0" xfId="3">
      <alignment horizontal="left" vertical="top" wrapText="1" indent="3"/>
    </xf>
    <xf numFmtId="0" fontId="25" fillId="24" borderId="7" applyAlignment="1" pivotButton="0" quotePrefix="0" xfId="3">
      <alignment horizontal="left" vertical="top" wrapText="1"/>
    </xf>
    <xf numFmtId="0" fontId="22" fillId="14" borderId="7" applyAlignment="1" pivotButton="0" quotePrefix="0" xfId="3">
      <alignment horizontal="center" vertical="top" wrapText="1"/>
    </xf>
    <xf numFmtId="0" fontId="25" fillId="14" borderId="7" applyAlignment="1" pivotButton="0" quotePrefix="0" xfId="3">
      <alignment horizontal="left" vertical="top" wrapText="1" indent="1"/>
    </xf>
    <xf numFmtId="0" fontId="25" fillId="14" borderId="7" applyAlignment="1" pivotButton="0" quotePrefix="0" xfId="3">
      <alignment horizontal="center" vertical="top" wrapText="1"/>
    </xf>
    <xf numFmtId="0" fontId="25" fillId="8" borderId="7" applyAlignment="1" pivotButton="0" quotePrefix="0" xfId="3">
      <alignment horizontal="center" vertical="top" wrapText="1"/>
    </xf>
    <xf numFmtId="0" fontId="25" fillId="0" borderId="7" applyAlignment="1" pivotButton="0" quotePrefix="0" xfId="3">
      <alignment horizontal="left" vertical="top" wrapText="1" indent="2"/>
    </xf>
    <xf numFmtId="0" fontId="25" fillId="52" borderId="7" applyAlignment="1" pivotButton="0" quotePrefix="0" xfId="3">
      <alignment horizontal="center" vertical="top" wrapText="1"/>
    </xf>
    <xf numFmtId="0" fontId="22" fillId="16" borderId="7" applyAlignment="1" pivotButton="0" quotePrefix="0" xfId="3">
      <alignment horizontal="left" vertical="top" wrapText="1"/>
    </xf>
    <xf numFmtId="0" fontId="25" fillId="8" borderId="7" applyAlignment="1" pivotButton="0" quotePrefix="0" xfId="3">
      <alignment horizontal="left" vertical="top" wrapText="1" indent="3"/>
    </xf>
    <xf numFmtId="0" fontId="25" fillId="55" borderId="7" applyAlignment="1" pivotButton="0" quotePrefix="0" xfId="3">
      <alignment horizontal="center" vertical="top" wrapText="1"/>
    </xf>
    <xf numFmtId="0" fontId="25" fillId="7" borderId="7" applyAlignment="1" pivotButton="0" quotePrefix="0" xfId="3">
      <alignment horizontal="left" vertical="top" wrapText="1" indent="3"/>
    </xf>
    <xf numFmtId="0" fontId="23" fillId="5" borderId="3" applyAlignment="1" pivotButton="0" quotePrefix="0" xfId="3">
      <alignment horizontal="center" vertical="top" wrapText="1"/>
    </xf>
    <xf numFmtId="0" fontId="0" fillId="0" borderId="3" pivotButton="0" quotePrefix="0" xfId="0"/>
    <xf numFmtId="0" fontId="25" fillId="45" borderId="9" applyAlignment="1" pivotButton="0" quotePrefix="0" xfId="3">
      <alignment horizontal="center" vertical="top" wrapText="1"/>
    </xf>
    <xf numFmtId="0" fontId="25" fillId="0" borderId="7" applyAlignment="1" pivotButton="0" quotePrefix="0" xfId="3">
      <alignment horizontal="left" vertical="center" wrapText="1" indent="5"/>
    </xf>
    <xf numFmtId="0" fontId="22" fillId="8" borderId="7" applyAlignment="1" pivotButton="0" quotePrefix="0" xfId="3">
      <alignment horizontal="left" vertical="top" wrapText="1"/>
    </xf>
    <xf numFmtId="0" fontId="25" fillId="0" borderId="7" applyAlignment="1" pivotButton="0" quotePrefix="0" xfId="3">
      <alignment horizontal="center" vertical="center" wrapText="1"/>
    </xf>
    <xf numFmtId="0" fontId="25" fillId="14" borderId="7" applyAlignment="1" pivotButton="0" quotePrefix="0" xfId="3">
      <alignment horizontal="left" vertical="top" wrapText="1" indent="2"/>
    </xf>
    <xf numFmtId="1" fontId="29" fillId="76" borderId="7" applyAlignment="1" pivotButton="0" quotePrefix="0" xfId="3">
      <alignment horizontal="center" vertical="top" shrinkToFit="1"/>
    </xf>
    <xf numFmtId="0" fontId="25" fillId="24" borderId="7" applyAlignment="1" pivotButton="0" quotePrefix="0" xfId="3">
      <alignment horizontal="left" vertical="top" wrapText="1" indent="1"/>
    </xf>
    <xf numFmtId="0" fontId="25" fillId="59" borderId="7" applyAlignment="1" pivotButton="0" quotePrefix="0" xfId="3">
      <alignment horizontal="left" vertical="top" wrapText="1" indent="3"/>
    </xf>
    <xf numFmtId="0" fontId="25" fillId="73" borderId="7" applyAlignment="1" pivotButton="0" quotePrefix="0" xfId="3">
      <alignment horizontal="left" vertical="top" wrapText="1" indent="2"/>
    </xf>
    <xf numFmtId="0" fontId="25" fillId="54" borderId="7" applyAlignment="1" pivotButton="0" quotePrefix="0" xfId="3">
      <alignment horizontal="left" vertical="top" wrapText="1" indent="5"/>
    </xf>
    <xf numFmtId="0" fontId="25" fillId="0" borderId="7" applyAlignment="1" pivotButton="0" quotePrefix="0" xfId="3">
      <alignment horizontal="left" vertical="center" wrapText="1" indent="2"/>
    </xf>
    <xf numFmtId="0" fontId="25" fillId="100" borderId="7" applyAlignment="1" pivotButton="0" quotePrefix="0" xfId="3">
      <alignment horizontal="left" vertical="top" wrapText="1"/>
    </xf>
    <xf numFmtId="0" fontId="25" fillId="21" borderId="9" applyAlignment="1" pivotButton="0" quotePrefix="0" xfId="3">
      <alignment horizontal="left" vertical="top" wrapText="1" indent="5"/>
    </xf>
    <xf numFmtId="0" fontId="22" fillId="8" borderId="7" applyAlignment="1" pivotButton="0" quotePrefix="0" xfId="3">
      <alignment horizontal="center" vertical="top" wrapText="1"/>
    </xf>
    <xf numFmtId="0" fontId="25" fillId="10" borderId="6" applyAlignment="1" pivotButton="0" quotePrefix="0" xfId="3">
      <alignment horizontal="center" vertical="top" wrapText="1"/>
    </xf>
    <xf numFmtId="0" fontId="0" fillId="0" borderId="4" pivotButton="0" quotePrefix="0" xfId="0"/>
    <xf numFmtId="0" fontId="22" fillId="0" borderId="7" applyAlignment="1" pivotButton="0" quotePrefix="0" xfId="3">
      <alignment horizontal="center" vertical="top" wrapText="1"/>
    </xf>
    <xf numFmtId="0" fontId="25" fillId="21" borderId="7" applyAlignment="1" pivotButton="0" quotePrefix="0" xfId="3">
      <alignment horizontal="left" vertical="top" wrapText="1" indent="4"/>
    </xf>
    <xf numFmtId="0" fontId="25" fillId="15" borderId="7" applyAlignment="1" pivotButton="0" quotePrefix="0" xfId="3">
      <alignment horizontal="left" vertical="top" wrapText="1" indent="2"/>
    </xf>
    <xf numFmtId="0" fontId="25" fillId="69" borderId="7" applyAlignment="1" pivotButton="0" quotePrefix="0" xfId="3">
      <alignment horizontal="center" vertical="top" wrapText="1"/>
    </xf>
    <xf numFmtId="0" fontId="22" fillId="13" borderId="7" applyAlignment="1" pivotButton="0" quotePrefix="0" xfId="3">
      <alignment horizontal="center" vertical="top" wrapText="1"/>
    </xf>
    <xf numFmtId="0" fontId="25" fillId="41" borderId="7" applyAlignment="1" pivotButton="0" quotePrefix="0" xfId="3">
      <alignment horizontal="center" vertical="top" wrapText="1"/>
    </xf>
    <xf numFmtId="0" fontId="25" fillId="24" borderId="7" applyAlignment="1" pivotButton="0" quotePrefix="0" xfId="3">
      <alignment horizontal="left" vertical="top" wrapText="1" indent="2"/>
    </xf>
    <xf numFmtId="0" fontId="25" fillId="10" borderId="7" applyAlignment="1" pivotButton="0" quotePrefix="0" xfId="3">
      <alignment horizontal="center" vertical="top" wrapText="1"/>
    </xf>
    <xf numFmtId="0" fontId="0" fillId="0" borderId="1" applyAlignment="1" pivotButton="0" quotePrefix="0" xfId="0">
      <alignment horizontal="center" vertical="center"/>
    </xf>
    <xf numFmtId="0" fontId="0" fillId="0" borderId="22" pivotButton="0" quotePrefix="0" xfId="0"/>
    <xf numFmtId="0" fontId="0" fillId="0" borderId="23" pivotButton="0" quotePrefix="0" xfId="0"/>
    <xf numFmtId="172" fontId="0" fillId="0" borderId="0" applyAlignment="1" pivotButton="0" quotePrefix="0" xfId="4">
      <alignment vertical="center" wrapText="1"/>
    </xf>
    <xf numFmtId="175" fontId="0" fillId="0" borderId="0" applyAlignment="1" pivotButton="0" quotePrefix="0" xfId="0">
      <alignment vertical="center" wrapText="1"/>
    </xf>
    <xf numFmtId="175" fontId="35" fillId="0" borderId="0" applyAlignment="1" pivotButton="0" quotePrefix="0" xfId="0">
      <alignment vertical="center"/>
    </xf>
    <xf numFmtId="175" fontId="38" fillId="0" borderId="0" applyAlignment="1" pivotButton="0" quotePrefix="0" xfId="0">
      <alignment vertical="center"/>
    </xf>
    <xf numFmtId="167" fontId="0" fillId="0" borderId="0" applyAlignment="1" pivotButton="0" quotePrefix="0" xfId="0">
      <alignment vertical="center"/>
    </xf>
    <xf numFmtId="166" fontId="0" fillId="0" borderId="0" applyAlignment="1" pivotButton="0" quotePrefix="0" xfId="0">
      <alignment vertical="center"/>
    </xf>
    <xf numFmtId="165" fontId="0" fillId="0" borderId="0" applyAlignment="1" pivotButton="0" quotePrefix="0" xfId="0">
      <alignment vertical="center"/>
    </xf>
    <xf numFmtId="175" fontId="0" fillId="0" borderId="0" applyAlignment="1" pivotButton="0" quotePrefix="0" xfId="0">
      <alignment vertical="center"/>
    </xf>
    <xf numFmtId="172" fontId="17" fillId="0" borderId="0" applyAlignment="1" pivotButton="0" quotePrefix="0" xfId="4">
      <alignment vertical="center"/>
    </xf>
    <xf numFmtId="169" fontId="0" fillId="0" borderId="0" applyAlignment="1" pivotButton="0" quotePrefix="0" xfId="0">
      <alignment vertical="center"/>
    </xf>
    <xf numFmtId="170" fontId="0" fillId="0" borderId="0" applyAlignment="1" pivotButton="0" quotePrefix="0" xfId="0">
      <alignment vertical="center"/>
    </xf>
    <xf numFmtId="175" fontId="0" fillId="0" borderId="0" applyAlignment="1" pivotButton="0" quotePrefix="0" xfId="4">
      <alignment vertical="center"/>
    </xf>
    <xf numFmtId="174" fontId="0" fillId="0" borderId="0" applyAlignment="1" pivotButton="0" quotePrefix="0" xfId="0">
      <alignment vertical="center"/>
    </xf>
    <xf numFmtId="176" fontId="0" fillId="0" borderId="0" applyAlignment="1" pivotButton="0" quotePrefix="0" xfId="4">
      <alignment vertical="center"/>
    </xf>
    <xf numFmtId="175" fontId="0" fillId="0" borderId="0" applyAlignment="1" pivotButton="0" quotePrefix="0" xfId="4">
      <alignment vertical="center" wrapText="1"/>
    </xf>
    <xf numFmtId="174" fontId="0" fillId="0" borderId="0" applyAlignment="1" pivotButton="0" quotePrefix="0" xfId="0">
      <alignment vertical="center" wrapText="1"/>
    </xf>
    <xf numFmtId="176" fontId="0" fillId="0" borderId="0" applyAlignment="1" pivotButton="0" quotePrefix="0" xfId="4">
      <alignment vertical="center" wrapText="1"/>
    </xf>
    <xf numFmtId="175" fontId="20" fillId="0" borderId="0" applyAlignment="1" pivotButton="0" quotePrefix="0" xfId="4">
      <alignment vertical="center"/>
    </xf>
    <xf numFmtId="175" fontId="37" fillId="0" borderId="0" applyAlignment="1" pivotButton="0" quotePrefix="0" xfId="4">
      <alignment vertical="center"/>
    </xf>
    <xf numFmtId="176" fontId="20" fillId="0" borderId="0" applyAlignment="1" pivotButton="0" quotePrefix="0" xfId="4">
      <alignment vertical="center"/>
    </xf>
    <xf numFmtId="174" fontId="0" fillId="0" borderId="0" applyAlignment="1" pivotButton="0" quotePrefix="0" xfId="4">
      <alignment vertical="center" wrapText="1"/>
    </xf>
    <xf numFmtId="178" fontId="0" fillId="0" borderId="0" pivotButton="0" quotePrefix="0" xfId="0"/>
    <xf numFmtId="14" fontId="17" fillId="0" borderId="0" applyAlignment="1" pivotButton="0" quotePrefix="0" xfId="0">
      <alignment vertical="center" wrapText="1"/>
    </xf>
    <xf numFmtId="174" fontId="17" fillId="0" borderId="0" applyAlignment="1" pivotButton="0" quotePrefix="0" xfId="0">
      <alignment vertical="center" wrapText="1"/>
    </xf>
    <xf numFmtId="0" fontId="17" fillId="0" borderId="0" applyAlignment="1" pivotButton="0" quotePrefix="0" xfId="0">
      <alignment vertical="center" wrapText="1"/>
    </xf>
    <xf numFmtId="10" fontId="17" fillId="0" borderId="0" applyAlignment="1" pivotButton="0" quotePrefix="0" xfId="0">
      <alignment vertical="center" wrapText="1"/>
    </xf>
    <xf numFmtId="171" fontId="0" fillId="0" borderId="0" applyAlignment="1" pivotButton="0" quotePrefix="0" xfId="4">
      <alignment vertical="center" wrapText="1"/>
    </xf>
    <xf numFmtId="168" fontId="24" fillId="14" borderId="7" applyAlignment="1" pivotButton="0" quotePrefix="0" xfId="3">
      <alignment horizontal="center" vertical="top" shrinkToFit="1"/>
    </xf>
    <xf numFmtId="168" fontId="24" fillId="8" borderId="7" applyAlignment="1" pivotButton="0" quotePrefix="0" xfId="3">
      <alignment horizontal="center" vertical="top" shrinkToFit="1"/>
    </xf>
    <xf numFmtId="168" fontId="24" fillId="15" borderId="7" applyAlignment="1" pivotButton="0" quotePrefix="0" xfId="3">
      <alignment horizontal="center" vertical="top" shrinkToFit="1"/>
    </xf>
    <xf numFmtId="168" fontId="24" fillId="8" borderId="7" applyAlignment="1" pivotButton="0" quotePrefix="0" xfId="3">
      <alignment horizontal="center" vertical="center" shrinkToFit="1"/>
    </xf>
    <xf numFmtId="168" fontId="24" fillId="0" borderId="7" applyAlignment="1" pivotButton="0" quotePrefix="0" xfId="3">
      <alignment horizontal="center" vertical="top" shrinkToFit="1"/>
    </xf>
    <xf numFmtId="168" fontId="28" fillId="27" borderId="7" applyAlignment="1" pivotButton="0" quotePrefix="0" xfId="3">
      <alignment horizontal="center" vertical="top" shrinkToFit="1"/>
    </xf>
    <xf numFmtId="168" fontId="28" fillId="56" borderId="7" applyAlignment="1" pivotButton="0" quotePrefix="0" xfId="3">
      <alignment horizontal="center" vertical="top" shrinkToFit="1"/>
    </xf>
    <xf numFmtId="168" fontId="28" fillId="74" borderId="7" applyAlignment="1" pivotButton="0" quotePrefix="0" xfId="3">
      <alignment horizontal="center" vertical="top" shrinkToFit="1"/>
    </xf>
    <xf numFmtId="168" fontId="24" fillId="34" borderId="7" applyAlignment="1" pivotButton="0" quotePrefix="0" xfId="3">
      <alignment horizontal="center" vertical="top" shrinkToFit="1"/>
    </xf>
    <xf numFmtId="168" fontId="24" fillId="24" borderId="7" applyAlignment="1" pivotButton="0" quotePrefix="0" xfId="3">
      <alignment horizontal="center" vertical="top" shrinkToFit="1"/>
    </xf>
    <xf numFmtId="168" fontId="24" fillId="79" borderId="7" applyAlignment="1" pivotButton="0" quotePrefix="0" xfId="3">
      <alignment horizontal="center" vertical="top" shrinkToFit="1"/>
    </xf>
    <xf numFmtId="168" fontId="24" fillId="0" borderId="7" applyAlignment="1" pivotButton="0" quotePrefix="0" xfId="3">
      <alignment horizontal="center" vertical="center" shrinkToFit="1"/>
    </xf>
    <xf numFmtId="168" fontId="28" fillId="82" borderId="7" applyAlignment="1" pivotButton="0" quotePrefix="0" xfId="3">
      <alignment horizontal="center" vertical="top" shrinkToFit="1"/>
    </xf>
    <xf numFmtId="168" fontId="28" fillId="83" borderId="7" applyAlignment="1" pivotButton="0" quotePrefix="0" xfId="3">
      <alignment horizontal="center" vertical="top" shrinkToFit="1"/>
    </xf>
    <xf numFmtId="168" fontId="28" fillId="17" borderId="7" applyAlignment="1" pivotButton="0" quotePrefix="0" xfId="3">
      <alignment horizontal="center" vertical="top" shrinkToFit="1"/>
    </xf>
    <xf numFmtId="168" fontId="28" fillId="95" borderId="7" applyAlignment="1" pivotButton="0" quotePrefix="0" xfId="3">
      <alignment horizontal="center" vertical="top" shrinkToFit="1"/>
    </xf>
    <xf numFmtId="168" fontId="24" fillId="25" borderId="7" applyAlignment="1" pivotButton="0" quotePrefix="0" xfId="3">
      <alignment horizontal="center" vertical="top" shrinkToFit="1"/>
    </xf>
    <xf numFmtId="164" fontId="18" fillId="0" borderId="0" applyAlignment="1" pivotButton="0" quotePrefix="0" xfId="1">
      <alignment vertical="center"/>
    </xf>
    <xf numFmtId="173" fontId="18" fillId="0" borderId="0" applyAlignment="1" pivotButton="0" quotePrefix="0" xfId="1">
      <alignment vertical="center"/>
    </xf>
  </cellXfs>
  <cellStyles count="5">
    <cellStyle name="常规" xfId="0" builtinId="0"/>
    <cellStyle name="千位分隔" xfId="1" builtinId="3"/>
    <cellStyle name="常规 2" xfId="2"/>
    <cellStyle name="常规 3" xfId="3"/>
    <cellStyle name="百分比" xfId="4" builtinId="5"/>
  </cellStyles>
  <dxfs count="384">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theme="8"/>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styles" Target="styles.xml" Id="rId35" /><Relationship Type="http://schemas.openxmlformats.org/officeDocument/2006/relationships/theme" Target="theme/theme1.xml" Id="rId36" /></Relationships>
</file>

<file path=xl/comments/comment1.xml><?xml version="1.0" encoding="utf-8"?>
<comments xmlns="http://schemas.openxmlformats.org/spreadsheetml/2006/main">
  <authors>
    <author>王江林</author>
  </authors>
  <commentList>
    <comment ref="A1" authorId="0" shapeId="0">
      <text>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text>
    </comment>
    <comment ref="G11" authorId="0" shapeId="0">
      <text>
        <t>王江林:
https://www.sse.com.cn/disclosure/bond/announcement/company/c/new/2023-04-28/188688_20230428_H2L8.pdf</t>
      </text>
    </comment>
  </commentList>
</comments>
</file>

<file path=xl/comments/comment2.xml><?xml version="1.0" encoding="utf-8"?>
<comments xmlns="http://schemas.openxmlformats.org/spreadsheetml/2006/main">
  <authors>
    <author>王江林</author>
  </authors>
  <commentList>
    <comment ref="A1" authorId="0" shapeId="0">
      <text>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text>
    </comment>
  </commentList>
</comments>
</file>

<file path=xl/comments/comment3.xml><?xml version="1.0" encoding="utf-8"?>
<comments xmlns="http://schemas.openxmlformats.org/spreadsheetml/2006/main">
  <authors>
    <author>王江林</author>
  </authors>
  <commentList>
    <comment ref="Y1" authorId="0" shapeId="0">
      <text>
        <t>王江林:
当日创新低数量，排除ST和北交所，上市1年以上的
ST和T和ST</t>
      </text>
    </comment>
    <comment ref="J81" authorId="0" shapeId="0">
      <text>
        <t>王江林:
如果不减仓的话1.79</t>
      </text>
    </comment>
    <comment ref="J82" authorId="0" shapeId="0">
      <text>
        <t>王江林:
1.7</t>
      </text>
    </comment>
    <comment ref="J83" authorId="0" shapeId="0">
      <text>
        <t xml:space="preserve">王江林:
-0.56
</t>
      </text>
    </comment>
    <comment ref="J84" authorId="0" shapeId="0">
      <text>
        <t>王江林:
-0.37</t>
      </text>
    </comment>
    <comment ref="J85" authorId="0" shapeId="0">
      <text>
        <t>王江林:
1.21</t>
      </text>
    </comment>
  </commentList>
</comments>
</file>

<file path=xl/comments/comment4.xml><?xml version="1.0" encoding="utf-8"?>
<comments xmlns="http://schemas.openxmlformats.org/spreadsheetml/2006/main">
  <authors>
    <author>王江林</author>
  </authors>
  <commentList>
    <comment ref="H2" authorId="0" shapeId="0">
      <text>
        <t>王江林:
税费，安全生产费、环境治理费等</t>
      </text>
    </comment>
    <comment ref="B9" authorId="0" shapeId="0">
      <text>
        <t>王江林:
全部井工矿</t>
      </text>
    </comment>
    <comment ref="H9" authorId="0" shapeId="0">
      <text>
        <t>王江林:
税率8%</t>
      </text>
    </comment>
    <comment ref="B12" authorId="0" shapeId="0">
      <text>
        <t>王江林:
自有铁路运输，成本比其他的低30元
长协为主，涨的时候比别人少，但跌的时候也少
露天矿占比40%</t>
      </text>
    </comment>
    <comment ref="F13" authorId="0" shapeId="0">
      <text>
        <t>王江林:
原材料（27.4元/吨）、人工（47.3元/吨）、折旧（21元/吨）等分项均保持稳定，其他成本（如安全费、维简费）占比41.4%（74.1元/吨）</t>
      </text>
    </comment>
    <comment ref="D14" authorId="0" shapeId="0">
      <text>
        <t>王江林:
-45</t>
      </text>
    </comment>
    <comment ref="F14" authorId="0" shapeId="0">
      <text>
        <t>王江林:
人工计提+6.7%，维修费+15.5%</t>
      </text>
    </comment>
    <comment ref="K14" authorId="0" shapeId="0">
      <text>
        <t>王江林:
-177</t>
      </text>
    </comment>
  </commentList>
</comments>
</file>

<file path=xl/comments/comment5.xml><?xml version="1.0" encoding="utf-8"?>
<comments xmlns="http://schemas.openxmlformats.org/spreadsheetml/2006/main">
  <authors>
    <author>王江林</author>
  </authors>
  <commentList>
    <comment ref="AB11" authorId="0" shapeId="0">
      <text>
        <t>王江林:
大盘当月暴涨</t>
      </text>
    </comment>
    <comment ref="S44" authorId="0" shapeId="0">
      <text>
        <t>王江林:
大盘暴跌</t>
      </text>
    </comment>
  </commentList>
</comments>
</file>

<file path=xl/comments/comment6.xml><?xml version="1.0" encoding="utf-8"?>
<comments xmlns="http://schemas.openxmlformats.org/spreadsheetml/2006/main">
  <authors>
    <author>王江林</author>
  </authors>
  <commentList>
    <comment ref="F4" authorId="0" shapeId="0">
      <text>
        <t>王江林:
产房成活率×保育成活率×育肥成活率=全程成活率</t>
      </text>
    </comment>
    <comment ref="F22" authorId="0" shapeId="0">
      <text>
        <t>王江林:
14以下占比30%</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s>
</file>

<file path=xl/drawings/_rels/drawing4.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 Type="http://schemas.openxmlformats.org/officeDocument/2006/relationships/image" Target="/xl/media/image9.png" Id="rId5" /><Relationship Type="http://schemas.openxmlformats.org/officeDocument/2006/relationships/image" Target="/xl/media/image10.png" Id="rId6" /><Relationship Type="http://schemas.openxmlformats.org/officeDocument/2006/relationships/image" Target="/xl/media/image11.png" Id="rId7" /><Relationship Type="http://schemas.openxmlformats.org/officeDocument/2006/relationships/image" Target="/xl/media/image12.png" Id="rId8" /><Relationship Type="http://schemas.openxmlformats.org/officeDocument/2006/relationships/image" Target="/xl/media/image13.png" Id="rId9"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18</col>
      <colOff>368300</colOff>
      <row>152</row>
      <rowOff>69850</rowOff>
    </from>
    <to>
      <col>32</col>
      <colOff>116351</colOff>
      <row>187</row>
      <rowOff>18145</rowOff>
    </to>
    <pic>
      <nvPicPr>
        <cNvPr id="2" name="图片 1"/>
        <cNvPicPr>
          <a:picLocks noChangeAspect="1"/>
        </cNvPicPr>
      </nvPicPr>
      <blipFill>
        <a:blip r:embed="rId1"/>
        <a:stretch>
          <a:fillRect/>
        </a:stretch>
      </blipFill>
      <spPr>
        <a:xfrm>
          <a:off x="15754350" y="1847850"/>
          <a:ext cx="8993651" cy="7238095"/>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6</col>
      <colOff>50800</colOff>
      <row>13</row>
      <rowOff>69850</rowOff>
    </from>
    <to>
      <col>24</col>
      <colOff>39790</colOff>
      <row>42</row>
      <rowOff>104126</rowOff>
    </to>
    <pic>
      <nvPicPr>
        <cNvPr id="2" name="图片 1"/>
        <cNvPicPr>
          <a:picLocks noChangeAspect="1"/>
        </cNvPicPr>
      </nvPicPr>
      <blipFill>
        <a:blip r:embed="rId1"/>
        <a:stretch>
          <a:fillRect/>
        </a:stretch>
      </blipFill>
      <spPr>
        <a:xfrm>
          <a:off x="4445000" y="2381250"/>
          <a:ext cx="11876190" cy="5190476"/>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2</col>
      <colOff>358776</colOff>
      <row>19</row>
      <rowOff>215900</rowOff>
    </from>
    <to>
      <col>11</col>
      <colOff>1870</colOff>
      <row>38</row>
      <rowOff>15875</rowOff>
    </to>
    <pic>
      <nvPicPr>
        <cNvPr id="2" name="图片 1"/>
        <cNvPicPr>
          <a:picLocks noChangeAspect="1"/>
        </cNvPicPr>
      </nvPicPr>
      <blipFill>
        <a:blip r:embed="rId1"/>
        <a:stretch>
          <a:fillRect/>
        </a:stretch>
      </blipFill>
      <spPr>
        <a:xfrm>
          <a:off x="1495426" y="4870450"/>
          <a:ext cx="10031694" cy="4260850"/>
        </a:xfrm>
        <a:prstGeom prst="rect">
          <avLst/>
        </a:prstGeom>
        <a:ln>
          <a:prstDash val="solid"/>
        </a:ln>
      </spPr>
    </pic>
    <clientData/>
  </twoCellAnchor>
  <twoCellAnchor editAs="oneCell">
    <from>
      <col>1</col>
      <colOff>0</colOff>
      <row>40</row>
      <rowOff>0</rowOff>
    </from>
    <to>
      <col>10</col>
      <colOff>628650</colOff>
      <row>52</row>
      <rowOff>109850</rowOff>
    </to>
    <pic>
      <nvPicPr>
        <cNvPr id="3" name="图片 2"/>
        <cNvPicPr>
          <a:picLocks noChangeAspect="1"/>
        </cNvPicPr>
      </nvPicPr>
      <blipFill>
        <a:blip r:embed="rId2"/>
        <a:stretch>
          <a:fillRect/>
        </a:stretch>
      </blipFill>
      <spPr>
        <a:xfrm>
          <a:off x="685800" y="9582150"/>
          <a:ext cx="10782300" cy="284670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9</col>
      <colOff>0</colOff>
      <row>1</row>
      <rowOff>0</rowOff>
    </from>
    <to>
      <col>19</col>
      <colOff>389619</colOff>
      <row>10</row>
      <rowOff>104555</rowOff>
    </to>
    <pic>
      <nvPicPr>
        <cNvPr id="2" name="图片 1"/>
        <cNvPicPr>
          <a:picLocks noChangeAspect="1"/>
        </cNvPicPr>
      </nvPicPr>
      <blipFill>
        <a:blip r:embed="rId1"/>
        <a:stretch>
          <a:fillRect/>
        </a:stretch>
      </blipFill>
      <spPr>
        <a:xfrm>
          <a:off x="6261100" y="184150"/>
          <a:ext cx="7247619" cy="1761905"/>
        </a:xfrm>
        <a:prstGeom prst="rect">
          <avLst/>
        </a:prstGeom>
        <a:ln>
          <a:prstDash val="solid"/>
        </a:ln>
      </spPr>
    </pic>
    <clientData/>
  </twoCellAnchor>
  <twoCellAnchor editAs="oneCell">
    <from>
      <col>9</col>
      <colOff>19050</colOff>
      <row>13</row>
      <rowOff>63501</rowOff>
    </from>
    <to>
      <col>17</col>
      <colOff>562386</colOff>
      <row>22</row>
      <rowOff>136526</rowOff>
    </to>
    <pic>
      <nvPicPr>
        <cNvPr id="3" name="图片 2"/>
        <cNvPicPr>
          <a:picLocks noChangeAspect="1"/>
        </cNvPicPr>
      </nvPicPr>
      <blipFill>
        <a:blip r:embed="rId2"/>
        <a:stretch>
          <a:fillRect/>
        </a:stretch>
      </blipFill>
      <spPr>
        <a:xfrm>
          <a:off x="6280150" y="2089151"/>
          <a:ext cx="6029736" cy="1730375"/>
        </a:xfrm>
        <a:prstGeom prst="rect">
          <avLst/>
        </a:prstGeom>
        <a:ln>
          <a:prstDash val="solid"/>
        </a:ln>
      </spPr>
    </pic>
    <clientData/>
  </twoCellAnchor>
  <twoCellAnchor editAs="oneCell">
    <from>
      <col>9</col>
      <colOff>0</colOff>
      <row>26</row>
      <rowOff>1</rowOff>
    </from>
    <to>
      <col>18</col>
      <colOff>478271</colOff>
      <row>32</row>
      <rowOff>82551</rowOff>
    </to>
    <pic>
      <nvPicPr>
        <cNvPr id="4" name="图片 3"/>
        <cNvPicPr>
          <a:picLocks noChangeAspect="1"/>
        </cNvPicPr>
      </nvPicPr>
      <blipFill>
        <a:blip r:embed="rId3"/>
        <a:stretch>
          <a:fillRect/>
        </a:stretch>
      </blipFill>
      <spPr>
        <a:xfrm>
          <a:off x="6261100" y="3867151"/>
          <a:ext cx="6650471" cy="1187450"/>
        </a:xfrm>
        <a:prstGeom prst="rect">
          <avLst/>
        </a:prstGeom>
        <a:ln>
          <a:prstDash val="solid"/>
        </a:ln>
      </spPr>
    </pic>
    <clientData/>
  </twoCellAnchor>
  <twoCellAnchor editAs="oneCell">
    <from>
      <col>0</col>
      <colOff>0</colOff>
      <row>34</row>
      <rowOff>12701</rowOff>
    </from>
    <to>
      <col>8</col>
      <colOff>338193</colOff>
      <row>54</row>
      <rowOff>146051</rowOff>
    </to>
    <pic>
      <nvPicPr>
        <cNvPr id="6" name="图片 5"/>
        <cNvPicPr>
          <a:picLocks noChangeAspect="1"/>
        </cNvPicPr>
      </nvPicPr>
      <blipFill>
        <a:blip r:embed="rId4"/>
        <a:stretch>
          <a:fillRect/>
        </a:stretch>
      </blipFill>
      <spPr>
        <a:xfrm>
          <a:off x="0" y="5168901"/>
          <a:ext cx="5729343" cy="3689350"/>
        </a:xfrm>
        <a:prstGeom prst="rect">
          <avLst/>
        </a:prstGeom>
        <a:ln>
          <a:prstDash val="solid"/>
        </a:ln>
      </spPr>
    </pic>
    <clientData/>
  </twoCellAnchor>
  <twoCellAnchor editAs="oneCell">
    <from>
      <col>20</col>
      <colOff>0</colOff>
      <row>28</row>
      <rowOff>0</rowOff>
    </from>
    <to>
      <col>30</col>
      <colOff>45447</colOff>
      <row>45</row>
      <rowOff>158750</rowOff>
    </to>
    <pic>
      <nvPicPr>
        <cNvPr id="7" name="图片 6"/>
        <cNvPicPr>
          <a:picLocks noChangeAspect="1"/>
        </cNvPicPr>
      </nvPicPr>
      <blipFill>
        <a:blip r:embed="rId5"/>
        <a:stretch>
          <a:fillRect/>
        </a:stretch>
      </blipFill>
      <spPr>
        <a:xfrm>
          <a:off x="13315950" y="4267200"/>
          <a:ext cx="6649447" cy="3181350"/>
        </a:xfrm>
        <a:prstGeom prst="rect">
          <avLst/>
        </a:prstGeom>
        <a:ln>
          <a:prstDash val="solid"/>
        </a:ln>
      </spPr>
    </pic>
    <clientData/>
  </twoCellAnchor>
  <twoCellAnchor editAs="oneCell">
    <from>
      <col>15</col>
      <colOff>82551</colOff>
      <row>44</row>
      <rowOff>101600</rowOff>
    </from>
    <to>
      <col>24</col>
      <colOff>445385</colOff>
      <row>62</row>
      <rowOff>171450</rowOff>
    </to>
    <pic>
      <nvPicPr>
        <cNvPr id="8" name="图片 7"/>
        <cNvPicPr>
          <a:picLocks noChangeAspect="1"/>
        </cNvPicPr>
      </nvPicPr>
      <blipFill>
        <a:blip r:embed="rId6"/>
        <a:stretch>
          <a:fillRect/>
        </a:stretch>
      </blipFill>
      <spPr>
        <a:xfrm>
          <a:off x="10096501" y="7213600"/>
          <a:ext cx="6306434" cy="3270250"/>
        </a:xfrm>
        <a:prstGeom prst="rect">
          <avLst/>
        </a:prstGeom>
        <a:ln>
          <a:prstDash val="solid"/>
        </a:ln>
      </spPr>
    </pic>
    <clientData/>
  </twoCellAnchor>
  <twoCellAnchor editAs="oneCell">
    <from>
      <col>9</col>
      <colOff>0</colOff>
      <row>40</row>
      <rowOff>95250</rowOff>
    </from>
    <to>
      <col>14</col>
      <colOff>451659</colOff>
      <row>50</row>
      <rowOff>25400</rowOff>
    </to>
    <pic>
      <nvPicPr>
        <cNvPr id="9" name="图片 8"/>
        <cNvPicPr>
          <a:picLocks noChangeAspect="1"/>
        </cNvPicPr>
      </nvPicPr>
      <blipFill>
        <a:blip r:embed="rId7"/>
        <a:stretch>
          <a:fillRect/>
        </a:stretch>
      </blipFill>
      <spPr>
        <a:xfrm>
          <a:off x="6051550" y="6496050"/>
          <a:ext cx="3753659" cy="1708150"/>
        </a:xfrm>
        <a:prstGeom prst="rect">
          <avLst/>
        </a:prstGeom>
        <a:ln>
          <a:prstDash val="solid"/>
        </a:ln>
      </spPr>
    </pic>
    <clientData/>
  </twoCellAnchor>
  <twoCellAnchor editAs="oneCell">
    <from>
      <col>0</col>
      <colOff>469901</colOff>
      <row>57</row>
      <rowOff>133350</rowOff>
    </from>
    <to>
      <col>5</col>
      <colOff>82551</colOff>
      <row>72</row>
      <rowOff>58023</rowOff>
    </to>
    <pic>
      <nvPicPr>
        <cNvPr id="5" name="图片 4"/>
        <cNvPicPr>
          <a:picLocks noChangeAspect="1"/>
        </cNvPicPr>
      </nvPicPr>
      <blipFill>
        <a:blip r:embed="rId8"/>
        <a:stretch>
          <a:fillRect/>
        </a:stretch>
      </blipFill>
      <spPr>
        <a:xfrm>
          <a:off x="469901" y="9556750"/>
          <a:ext cx="3022600" cy="2591673"/>
        </a:xfrm>
        <a:prstGeom prst="rect">
          <avLst/>
        </a:prstGeom>
        <a:ln>
          <a:prstDash val="solid"/>
        </a:ln>
      </spPr>
    </pic>
    <clientData/>
  </twoCellAnchor>
  <twoCellAnchor editAs="oneCell">
    <from>
      <col>15</col>
      <colOff>63501</colOff>
      <row>63</row>
      <rowOff>139700</rowOff>
    </from>
    <to>
      <col>24</col>
      <colOff>368300</colOff>
      <row>81</row>
      <rowOff>172302</rowOff>
    </to>
    <pic>
      <nvPicPr>
        <cNvPr id="10" name="图片 9"/>
        <cNvPicPr>
          <a:picLocks noChangeAspect="1"/>
        </cNvPicPr>
      </nvPicPr>
      <blipFill>
        <a:blip r:embed="rId9"/>
        <a:stretch>
          <a:fillRect/>
        </a:stretch>
      </blipFill>
      <spPr>
        <a:xfrm>
          <a:off x="10077451" y="11163300"/>
          <a:ext cx="6248399" cy="3233002"/>
        </a:xfrm>
        <a:prstGeom prst="rect">
          <avLst/>
        </a:prstGeom>
        <a:ln>
          <a:prstDash val="solid"/>
        </a:ln>
      </spPr>
    </pic>
    <clientData/>
  </twoCellAnchor>
</wsDr>
</file>

<file path=xl/tables/table1.xml><?xml version="1.0" encoding="utf-8"?>
<table xmlns="http://schemas.openxmlformats.org/spreadsheetml/2006/main" id="1" name="表1" displayName="表1" ref="A1:V22" headerRowCount="1" totalsRowShown="0" headerRowDxfId="383" headerRowBorderDxfId="382" tableBorderDxfId="381" totalsRowBorderDxfId="380">
  <tableColumns count="22">
    <tableColumn id="1" name="年份" dataDxfId="379"/>
    <tableColumn id="2" name="&lt;-50%" dataDxfId="378"/>
    <tableColumn id="3" name="&lt;-40%" dataDxfId="377"/>
    <tableColumn id="4" name="&lt;-30%" dataDxfId="376"/>
    <tableColumn id="5" name="&lt;-20%" dataDxfId="375"/>
    <tableColumn id="6" name="&lt;0%" dataDxfId="374"/>
    <tableColumn id="7" name="&lt;20%" dataDxfId="373"/>
    <tableColumn id="8" name="&lt;50%" dataDxfId="372"/>
    <tableColumn id="9" name="&lt;100%" dataDxfId="371"/>
    <tableColumn id="10" name="&lt;200%" dataDxfId="370"/>
    <tableColumn id="11" name="&lt;500%" dataDxfId="369"/>
    <tableColumn id="12" name="&lt;1000%" dataDxfId="368"/>
    <tableColumn id="13" name="&lt;10000%" dataDxfId="367"/>
    <tableColumn id="14" name="总股票数" dataDxfId="366">
      <calculatedColumnFormula>SUM(B2:M2)</calculatedColumnFormula>
    </tableColumn>
    <tableColumn id="17" name="下跌20%比例" dataDxfId="365">
      <calculatedColumnFormula>SUM(表1[[#This Row],[&lt;-50%]:[&lt;-20%]])/表1[[#This Row],[总股票数]]</calculatedColumnFormula>
    </tableColumn>
    <tableColumn id="15" name="下跌比例" dataDxfId="364" dataCellStyle="百分比">
      <calculatedColumnFormula>SUM(B2:F2)/N2</calculatedColumnFormula>
    </tableColumn>
    <tableColumn id="16" name="涨超100比例" dataDxfId="363" dataCellStyle="百分比">
      <calculatedColumnFormula>SUM(J2:M2)/N2</calculatedColumnFormula>
    </tableColumn>
    <tableColumn id="18" name="微盘收益" dataDxfId="362" dataCellStyle="百分比"/>
    <tableColumn id="19" name="微盘β" dataDxfId="361" dataCellStyle="百分比"/>
    <tableColumn id="20" name="微盘α" dataDxfId="360" dataCellStyle="百分比">
      <calculatedColumnFormula>表1[[#This Row],[微盘收益]]-表1[[#This Row],[微盘β]]</calculatedColumnFormula>
    </tableColumn>
    <tableColumn id="22" name="平均市值" dataDxfId="359" dataCellStyle="百分比"/>
    <tableColumn id="21" name="年份2" dataDxfId="358"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6.xml.rels><Relationships xmlns="http://schemas.openxmlformats.org/package/2006/relationships"><Relationship Type="http://schemas.openxmlformats.org/officeDocument/2006/relationships/table" Target="/xl/tables/table1.xml" Id="rId1" /></Relationships>
</file>

<file path=xl/worksheets/_rels/sheet1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5.xml.rels><Relationships xmlns="http://schemas.openxmlformats.org/package/2006/relationships"><Relationship Type="http://schemas.openxmlformats.org/officeDocument/2006/relationships/drawing" Target="/xl/drawings/drawing2.xml" Id="rId1" /></Relationships>
</file>

<file path=xl/worksheets/_rels/sheet30.xml.rels><Relationships xmlns="http://schemas.openxmlformats.org/package/2006/relationships"><Relationship Type="http://schemas.openxmlformats.org/officeDocument/2006/relationships/drawing" Target="/xl/drawings/drawing3.xml" Id="rId1" /></Relationships>
</file>

<file path=xl/worksheets/_rels/sheet31.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codeName="Sheet4">
    <outlinePr summaryBelow="1" summaryRight="1"/>
    <pageSetUpPr/>
  </sheetPr>
  <dimension ref="B1:I20"/>
  <sheetViews>
    <sheetView workbookViewId="0">
      <selection activeCell="K15" sqref="K15"/>
    </sheetView>
  </sheetViews>
  <sheetFormatPr baseColWidth="8" defaultRowHeight="14"/>
  <cols>
    <col width="31.58203125" customWidth="1" style="8" min="5" max="5"/>
    <col width="20.58203125" customWidth="1" style="386" min="6" max="6"/>
    <col width="16.83203125" customWidth="1" style="8" min="9" max="9"/>
  </cols>
  <sheetData>
    <row r="1">
      <c r="F1" s="387" t="inlineStr">
        <is>
          <t>下一步</t>
        </is>
      </c>
      <c r="H1" s="387" t="inlineStr">
        <is>
          <t>退市概率</t>
        </is>
      </c>
    </row>
    <row r="2" ht="42" customHeight="1" s="386">
      <c r="B2" s="8" t="n">
        <v>600136</v>
      </c>
      <c r="C2" s="8" t="inlineStr">
        <is>
          <t>明诚</t>
        </is>
      </c>
      <c r="D2" s="8" t="inlineStr">
        <is>
          <t>湖北国企</t>
        </is>
      </c>
      <c r="E2" s="8" t="inlineStr">
        <is>
          <t>已经破除重组过了，正在优化资产负债表，目前收购了大股东的一个物业公司，估计是保壳用的。</t>
        </is>
      </c>
      <c r="F2" s="8" t="inlineStr">
        <is>
          <t>不知道装入什么资产</t>
        </is>
      </c>
      <c r="G2" s="8" t="inlineStr">
        <is>
          <t>干净壳</t>
        </is>
      </c>
      <c r="H2" s="8" t="inlineStr">
        <is>
          <t>低</t>
        </is>
      </c>
    </row>
    <row r="3">
      <c r="B3" s="387" t="n">
        <v>600165</v>
      </c>
      <c r="C3" s="387" t="inlineStr">
        <is>
          <t>宁科</t>
        </is>
      </c>
      <c r="D3" s="387" t="inlineStr">
        <is>
          <t>民营</t>
        </is>
      </c>
      <c r="E3" s="8" t="inlineStr">
        <is>
          <t>债务预期，可能要破产了</t>
        </is>
      </c>
      <c r="F3" s="387" t="inlineStr">
        <is>
          <t>破产</t>
        </is>
      </c>
      <c r="H3" s="387" t="inlineStr">
        <is>
          <t>中高</t>
        </is>
      </c>
    </row>
    <row r="4" ht="28" customHeight="1" s="386">
      <c r="B4" s="387" t="n">
        <v>600190</v>
      </c>
      <c r="C4" s="387" t="inlineStr">
        <is>
          <t>锦州港</t>
        </is>
      </c>
      <c r="D4" s="387" t="inlineStr">
        <is>
          <t>无控制人</t>
        </is>
      </c>
      <c r="E4" s="8" t="inlineStr">
        <is>
          <t>年报可能无法表示的意见，应收账款大量预期，违规担保</t>
        </is>
      </c>
      <c r="F4" s="387" t="inlineStr">
        <is>
          <t>强退</t>
        </is>
      </c>
      <c r="H4" s="387" t="inlineStr">
        <is>
          <t>高</t>
        </is>
      </c>
    </row>
    <row r="5" ht="42" customHeight="1" s="386">
      <c r="B5" s="387" t="n">
        <v>600234</v>
      </c>
      <c r="C5" s="387" t="inlineStr">
        <is>
          <t>科新发展</t>
        </is>
      </c>
      <c r="D5" s="387" t="inlineStr">
        <is>
          <t>民营</t>
        </is>
      </c>
      <c r="E5" s="8" t="inlineStr">
        <is>
          <t>2023年营收低于1亿。2024年预计可以摘帽营收大幅增加，利润转正</t>
        </is>
      </c>
      <c r="F5" s="387" t="inlineStr">
        <is>
          <t>摘帽</t>
        </is>
      </c>
      <c r="G5" s="387" t="inlineStr">
        <is>
          <t>干净壳</t>
        </is>
      </c>
      <c r="H5" s="387" t="inlineStr">
        <is>
          <t>低</t>
        </is>
      </c>
      <c r="I5" s="8" t="inlineStr">
        <is>
          <t>2023年年报带帽后大跌到5亿，然后触底后上涨</t>
        </is>
      </c>
    </row>
    <row r="6" ht="28" customHeight="1" s="386">
      <c r="B6" s="387" t="n">
        <v>600243</v>
      </c>
      <c r="C6" s="387" t="inlineStr">
        <is>
          <t>青海华鼎</t>
        </is>
      </c>
      <c r="D6" s="387" t="inlineStr">
        <is>
          <t>民营</t>
        </is>
      </c>
      <c r="E6" s="8" t="inlineStr">
        <is>
          <t>2024营收2.3亿不足3亿退市风险</t>
        </is>
      </c>
      <c r="F6" s="387" t="inlineStr">
        <is>
          <t>做大营收或利润或卖壳</t>
        </is>
      </c>
      <c r="G6" s="387" t="inlineStr">
        <is>
          <t>干净壳</t>
        </is>
      </c>
      <c r="H6" s="387" t="inlineStr">
        <is>
          <t>低</t>
        </is>
      </c>
      <c r="I6" s="8" t="inlineStr">
        <is>
          <t>大跌后可以抄底赌2025年摘帽</t>
        </is>
      </c>
    </row>
    <row r="7" ht="28" customHeight="1" s="386">
      <c r="B7" s="387" t="n">
        <v>600287</v>
      </c>
      <c r="C7" s="387" t="inlineStr">
        <is>
          <t>江苏舜天</t>
        </is>
      </c>
      <c r="D7" s="387" t="inlineStr">
        <is>
          <t>江苏国企</t>
        </is>
      </c>
      <c r="E7" s="8" t="inlineStr">
        <is>
          <t>前面多年财务造假，虚增收入，已经处罚完了</t>
        </is>
      </c>
      <c r="F7" s="387" t="inlineStr">
        <is>
          <t>摘帽</t>
        </is>
      </c>
      <c r="G7" s="387" t="inlineStr">
        <is>
          <t>干净壳</t>
        </is>
      </c>
      <c r="H7" s="387" t="inlineStr">
        <is>
          <t>低</t>
        </is>
      </c>
      <c r="I7" s="8" t="inlineStr">
        <is>
          <t>带帽后跌到10亿左右反弹</t>
        </is>
      </c>
    </row>
    <row r="8" ht="28" customHeight="1" s="386">
      <c r="B8" s="387" t="n">
        <v>600289</v>
      </c>
      <c r="C8" s="387" t="inlineStr">
        <is>
          <t>亿阳信通</t>
        </is>
      </c>
      <c r="D8" s="387" t="inlineStr">
        <is>
          <t>民营</t>
        </is>
      </c>
      <c r="E8" s="8" t="inlineStr">
        <is>
          <t>2023年年报无法表示意见、资金占用、违规担保，还有违规担保没解决</t>
        </is>
      </c>
      <c r="F8" s="387" t="inlineStr">
        <is>
          <t>解决担保问题</t>
        </is>
      </c>
      <c r="H8" s="387" t="inlineStr">
        <is>
          <t>低</t>
        </is>
      </c>
      <c r="I8" s="8" t="inlineStr">
        <is>
          <t>股价大涨过了，不用管</t>
        </is>
      </c>
    </row>
    <row r="9" ht="28" customHeight="1" s="386">
      <c r="B9" s="387" t="n">
        <v>600358</v>
      </c>
      <c r="C9" s="387" t="inlineStr">
        <is>
          <t>国旅联合</t>
        </is>
      </c>
      <c r="D9" s="387" t="inlineStr">
        <is>
          <t>江西国企</t>
        </is>
      </c>
      <c r="E9" s="8" t="inlineStr">
        <is>
          <t>2020年有几百万利润放错年份了，这个很好解决</t>
        </is>
      </c>
      <c r="F9" s="387" t="inlineStr">
        <is>
          <t>2026年可摘帽</t>
        </is>
      </c>
      <c r="H9" s="387" t="inlineStr">
        <is>
          <t>低</t>
        </is>
      </c>
      <c r="I9" s="8" t="inlineStr">
        <is>
          <t>跌停打开后反弹</t>
        </is>
      </c>
    </row>
    <row r="10" ht="42" customHeight="1" s="386">
      <c r="B10" s="387" t="n">
        <v>600360</v>
      </c>
      <c r="C10" s="387" t="inlineStr">
        <is>
          <t>华微电子</t>
        </is>
      </c>
      <c r="D10" s="387" t="inlineStr">
        <is>
          <t>民营</t>
        </is>
      </c>
      <c r="E10" s="8" t="inlineStr">
        <is>
          <t>2025年10月12前必须解决14亿的非经营资金占用问题，否则终止上市</t>
        </is>
      </c>
      <c r="F10" s="387" t="inlineStr">
        <is>
          <t>解决资产占用</t>
        </is>
      </c>
      <c r="H10" s="387" t="inlineStr">
        <is>
          <t>中</t>
        </is>
      </c>
      <c r="I10" s="8" t="inlineStr">
        <is>
          <t>占用有点多，2023年报披露后大跌到20亿反弹</t>
        </is>
      </c>
    </row>
    <row r="11">
      <c r="B11" s="387" t="n">
        <v>600365</v>
      </c>
      <c r="C11" s="387" t="inlineStr">
        <is>
          <t>通葡股份</t>
        </is>
      </c>
      <c r="D11" s="387" t="inlineStr">
        <is>
          <t>民营</t>
        </is>
      </c>
      <c r="E11" s="8" t="inlineStr">
        <is>
          <t>担保问题</t>
        </is>
      </c>
      <c r="F11" s="387" t="inlineStr">
        <is>
          <t>解决担保问题</t>
        </is>
      </c>
      <c r="H11" s="387" t="inlineStr">
        <is>
          <t>低</t>
        </is>
      </c>
    </row>
    <row r="12" ht="28" customHeight="1" s="386">
      <c r="B12" s="387" t="n">
        <v>600381</v>
      </c>
      <c r="C12" s="387" t="inlineStr">
        <is>
          <t>青海春天</t>
        </is>
      </c>
      <c r="D12" s="387" t="inlineStr">
        <is>
          <t>民营</t>
        </is>
      </c>
      <c r="E12" s="8" t="inlineStr">
        <is>
          <t>审计预测营收不足3亿，很多收入不符合常理，可能否定意见</t>
        </is>
      </c>
      <c r="F12" s="387" t="inlineStr">
        <is>
          <t>解决审计和营收</t>
        </is>
      </c>
      <c r="G12" s="387" t="inlineStr">
        <is>
          <t>干净壳</t>
        </is>
      </c>
    </row>
    <row r="13" ht="28" customHeight="1" s="386">
      <c r="B13" s="387" t="n">
        <v>2289</v>
      </c>
      <c r="C13" s="387" t="inlineStr">
        <is>
          <t>宇顺电子</t>
        </is>
      </c>
      <c r="D13" s="387" t="inlineStr">
        <is>
          <t>民营</t>
        </is>
      </c>
      <c r="E13" s="8" t="inlineStr">
        <is>
          <t>202308月大股东进入，现在需要保壳。正打算购买一些数据中心。</t>
        </is>
      </c>
      <c r="F13" s="387" t="inlineStr">
        <is>
          <t>保壳</t>
        </is>
      </c>
      <c r="G13" s="387" t="inlineStr">
        <is>
          <t>干净壳</t>
        </is>
      </c>
      <c r="H13" s="387" t="inlineStr">
        <is>
          <t>低</t>
        </is>
      </c>
      <c r="I13" s="8" t="inlineStr">
        <is>
          <t>已经大涨</t>
        </is>
      </c>
    </row>
    <row r="14">
      <c r="B14" s="387" t="n">
        <v>600387</v>
      </c>
      <c r="C14" s="387" t="inlineStr">
        <is>
          <t>海越能源</t>
        </is>
      </c>
      <c r="D14" s="387" t="inlineStr">
        <is>
          <t>银川国企</t>
        </is>
      </c>
      <c r="E14" s="8" t="inlineStr">
        <is>
          <t>2023年非标，2024又可能非标</t>
        </is>
      </c>
      <c r="H14" s="387" t="inlineStr">
        <is>
          <t>高</t>
        </is>
      </c>
    </row>
    <row r="15" ht="28" customHeight="1" s="386">
      <c r="B15" s="387" t="n">
        <v>600462</v>
      </c>
      <c r="C15" s="387" t="inlineStr">
        <is>
          <t>九有投资</t>
        </is>
      </c>
      <c r="D15" s="387" t="inlineStr">
        <is>
          <t>民营</t>
        </is>
      </c>
      <c r="E15" s="8" t="inlineStr">
        <is>
          <t>2023净资产为负，2024可能转正，但正被立案侦查。</t>
        </is>
      </c>
      <c r="H15" s="387" t="inlineStr">
        <is>
          <t>中</t>
        </is>
      </c>
    </row>
    <row r="16">
      <c r="B16" s="387" t="n">
        <v>600568</v>
      </c>
      <c r="C16" s="387" t="inlineStr">
        <is>
          <t>中珠医疗</t>
        </is>
      </c>
      <c r="D16" s="387" t="inlineStr">
        <is>
          <t>无控制人</t>
        </is>
      </c>
      <c r="E16" s="8" t="inlineStr">
        <is>
          <t>非经营资金占用5.6亿</t>
        </is>
      </c>
      <c r="F16" s="387" t="inlineStr">
        <is>
          <t>归还资金</t>
        </is>
      </c>
      <c r="G16" s="387" t="inlineStr">
        <is>
          <t>干净壳</t>
        </is>
      </c>
      <c r="H16" s="387" t="inlineStr">
        <is>
          <t>低</t>
        </is>
      </c>
    </row>
    <row r="17" ht="42" customHeight="1" s="386">
      <c r="B17" s="387" t="n">
        <v>600599</v>
      </c>
      <c r="C17" s="387" t="inlineStr">
        <is>
          <t>熊猫金控</t>
        </is>
      </c>
      <c r="D17" s="387" t="inlineStr">
        <is>
          <t>民营</t>
        </is>
      </c>
      <c r="E17" s="8" t="inlineStr">
        <is>
          <t>金融公司，小贷业务基本快没了。剩烟花业务了。2022-2023连续否定审计。业绩正的。</t>
        </is>
      </c>
      <c r="F17" s="387" t="inlineStr">
        <is>
          <t>解决历史问题</t>
        </is>
      </c>
      <c r="G17" s="387" t="inlineStr">
        <is>
          <t>干净壳</t>
        </is>
      </c>
      <c r="H17" s="387" t="inlineStr">
        <is>
          <t>低</t>
        </is>
      </c>
    </row>
    <row r="18">
      <c r="B18" s="387" t="n">
        <v>600603</v>
      </c>
      <c r="C18" s="387" t="inlineStr">
        <is>
          <t>广汇物流</t>
        </is>
      </c>
      <c r="D18" s="387" t="inlineStr">
        <is>
          <t>民营</t>
        </is>
      </c>
      <c r="E18" s="8" t="inlineStr">
        <is>
          <t>之前有小小的财务造假</t>
        </is>
      </c>
      <c r="F18" s="387" t="inlineStr">
        <is>
          <t>应该可以摘帽了</t>
        </is>
      </c>
      <c r="H18" s="387" t="inlineStr">
        <is>
          <t>低</t>
        </is>
      </c>
      <c r="I18" s="8" t="inlineStr">
        <is>
          <t>无投资价值了</t>
        </is>
      </c>
    </row>
    <row r="19" ht="70" customHeight="1" s="386">
      <c r="B19" s="387" t="n">
        <v>600608</v>
      </c>
      <c r="C19" s="387" t="inlineStr">
        <is>
          <t>宽频科技</t>
        </is>
      </c>
      <c r="D19" s="387" t="inlineStr">
        <is>
          <t>昆明国企</t>
        </is>
      </c>
      <c r="E19" s="8" t="inlineStr">
        <is>
          <t>原大股东资金占用3.4亿，已经10几年了，但原大股东已经没有偿还能力了。没有收入了，资产也很干净。2024年触发不足3亿退市风险。现大股东都10年了也没注入资产。</t>
        </is>
      </c>
      <c r="F19" s="8" t="inlineStr">
        <is>
          <t>做大营收或利润，注入资产</t>
        </is>
      </c>
      <c r="G19" s="387" t="inlineStr">
        <is>
          <t>干净壳</t>
        </is>
      </c>
      <c r="H19" s="387" t="inlineStr">
        <is>
          <t>低</t>
        </is>
      </c>
    </row>
    <row r="20" ht="56" customHeight="1" s="386">
      <c r="B20" s="387" t="n">
        <v>2693</v>
      </c>
      <c r="C20" s="387" t="inlineStr">
        <is>
          <t>双成药业</t>
        </is>
      </c>
      <c r="D20" s="387" t="inlineStr">
        <is>
          <t>民营</t>
        </is>
      </c>
      <c r="E20" s="8" t="inlineStr">
        <is>
          <t>收入不足。
本来要购买大股东的半导体资产，但最终终止了，因为跟有些交易方达不成一致。</t>
        </is>
      </c>
      <c r="G20" s="387" t="inlineStr">
        <is>
          <t>估值高</t>
        </is>
      </c>
      <c r="H20" s="387" t="inlineStr">
        <is>
          <t>中</t>
        </is>
      </c>
    </row>
  </sheetData>
  <dataValidations count="1">
    <dataValidation sqref="H1:H1048576" showDropDown="0" showInputMessage="1" showErrorMessage="1" allowBlank="1" type="list">
      <formula1>"高,中高,中,中低,低"</formula1>
    </dataValidation>
  </dataValidations>
  <pageMargins left="0.7" right="0.7" top="0.75" bottom="0.75" header="0.3" footer="0.3"/>
</worksheet>
</file>

<file path=xl/worksheets/sheet2.xml><?xml version="1.0" encoding="utf-8"?>
<worksheet xmlns="http://schemas.openxmlformats.org/spreadsheetml/2006/main">
  <sheetPr codeName="Sheet10">
    <outlinePr summaryBelow="1" summaryRight="1"/>
    <pageSetUpPr/>
  </sheetPr>
  <dimension ref="A1:K23"/>
  <sheetViews>
    <sheetView workbookViewId="0">
      <selection activeCell="K9" sqref="K9"/>
    </sheetView>
  </sheetViews>
  <sheetFormatPr baseColWidth="8" defaultRowHeight="14"/>
  <cols>
    <col width="10.58203125" customWidth="1" style="386" min="1" max="1"/>
    <col width="9.08203125" customWidth="1" style="8" min="3" max="3"/>
    <col width="9.33203125" customWidth="1" style="452" min="5" max="5"/>
    <col width="9.83203125" customWidth="1" style="8" min="6" max="6"/>
    <col width="10.33203125" customWidth="1" style="8" min="7" max="7"/>
    <col width="9.25" customWidth="1" style="285" min="8" max="8"/>
    <col width="9.08203125" bestFit="1" customWidth="1" style="386" min="9" max="10"/>
    <col width="9.08203125" bestFit="1" customWidth="1" style="288" min="11" max="11"/>
  </cols>
  <sheetData>
    <row r="1" ht="28" customHeight="1" s="386">
      <c r="A1" s="387" t="inlineStr">
        <is>
          <t>类型</t>
        </is>
      </c>
      <c r="B1" s="387" t="inlineStr">
        <is>
          <t>标的</t>
        </is>
      </c>
      <c r="C1" s="8" t="inlineStr">
        <is>
          <t>结果</t>
        </is>
      </c>
      <c r="D1" s="387" t="inlineStr">
        <is>
          <t>仓位</t>
        </is>
      </c>
      <c r="E1" s="452" t="inlineStr">
        <is>
          <t>收益</t>
        </is>
      </c>
      <c r="F1" s="8" t="inlineStr">
        <is>
          <t>买入日期</t>
        </is>
      </c>
      <c r="G1" s="8" t="inlineStr">
        <is>
          <t>最迟日期</t>
        </is>
      </c>
      <c r="H1" s="285" t="inlineStr">
        <is>
          <t>负债率</t>
        </is>
      </c>
      <c r="I1" s="8" t="inlineStr">
        <is>
          <t>转债规模</t>
        </is>
      </c>
      <c r="J1" s="8" t="inlineStr">
        <is>
          <t>现金</t>
        </is>
      </c>
      <c r="K1" s="285" t="inlineStr">
        <is>
          <t>转债现金比</t>
        </is>
      </c>
    </row>
    <row r="2">
      <c r="A2" s="387" t="inlineStr">
        <is>
          <t>不强赎</t>
        </is>
      </c>
      <c r="B2" s="387" t="inlineStr">
        <is>
          <t>金铜转债</t>
        </is>
      </c>
      <c r="C2" s="8" t="inlineStr">
        <is>
          <t>失败</t>
        </is>
      </c>
      <c r="E2" s="452" t="n">
        <v>-0.015</v>
      </c>
      <c r="F2" s="8" t="n">
        <v>20250731</v>
      </c>
      <c r="K2" s="285" t="n"/>
    </row>
    <row r="3">
      <c r="A3" s="387" t="inlineStr">
        <is>
          <t>年报延期</t>
        </is>
      </c>
      <c r="B3" s="387" t="inlineStr">
        <is>
          <t>天茂集团</t>
        </is>
      </c>
      <c r="C3" s="8" t="inlineStr">
        <is>
          <t>失败</t>
        </is>
      </c>
      <c r="E3" s="452" t="n">
        <v>-0.45</v>
      </c>
    </row>
    <row r="4">
      <c r="A4" s="387" t="inlineStr">
        <is>
          <t>要约波动</t>
        </is>
      </c>
      <c r="B4" s="387" t="inlineStr">
        <is>
          <t>申科股份</t>
        </is>
      </c>
      <c r="C4" s="8" t="inlineStr">
        <is>
          <t>成功</t>
        </is>
      </c>
      <c r="D4" s="387" t="n">
        <v>5000</v>
      </c>
      <c r="E4" s="452" t="n">
        <v>0.012</v>
      </c>
      <c r="F4" s="8" t="n">
        <v>20250721</v>
      </c>
    </row>
    <row r="5">
      <c r="A5" s="387" t="inlineStr">
        <is>
          <t>要约波动</t>
        </is>
      </c>
      <c r="B5" s="387" t="inlineStr">
        <is>
          <t>申科股份</t>
        </is>
      </c>
      <c r="C5" s="8" t="inlineStr">
        <is>
          <t>成功</t>
        </is>
      </c>
      <c r="D5" s="387" t="n">
        <v>10000</v>
      </c>
      <c r="E5" s="452" t="n">
        <v>0.01</v>
      </c>
      <c r="F5" s="8" t="n">
        <v>20250729</v>
      </c>
    </row>
    <row r="6">
      <c r="A6" s="387" t="inlineStr">
        <is>
          <t>要约波动</t>
        </is>
      </c>
      <c r="B6" s="387" t="inlineStr">
        <is>
          <t>申科股份</t>
        </is>
      </c>
      <c r="C6" s="8" t="inlineStr">
        <is>
          <t>失败</t>
        </is>
      </c>
      <c r="D6" s="387" t="n">
        <v>16000</v>
      </c>
      <c r="F6" s="387" t="n">
        <v>20250811</v>
      </c>
    </row>
    <row r="7">
      <c r="A7" s="387" t="inlineStr">
        <is>
          <t>化债</t>
        </is>
      </c>
      <c r="B7" s="387" t="inlineStr">
        <is>
          <t>柳药集团</t>
        </is>
      </c>
      <c r="G7" s="8" t="n">
        <v>20260112</v>
      </c>
      <c r="H7" s="288" t="n">
        <v>0.61</v>
      </c>
      <c r="I7" s="387" t="n">
        <v>8</v>
      </c>
      <c r="J7" s="387" t="n">
        <v>26</v>
      </c>
      <c r="K7" s="288">
        <f>I7/J7</f>
        <v/>
      </c>
    </row>
    <row r="8">
      <c r="A8" s="387" t="inlineStr">
        <is>
          <t>化债</t>
        </is>
      </c>
      <c r="B8" s="387" t="inlineStr">
        <is>
          <t>重庆建工</t>
        </is>
      </c>
      <c r="C8" s="8" t="inlineStr">
        <is>
          <t>失败</t>
        </is>
      </c>
      <c r="D8" s="387" t="n">
        <v>10000</v>
      </c>
      <c r="F8" s="387" t="n">
        <v>20250811</v>
      </c>
      <c r="G8" s="8" t="n">
        <v>20251220</v>
      </c>
      <c r="H8" s="285" t="n">
        <v>0.9</v>
      </c>
      <c r="I8" s="387" t="n">
        <v>13</v>
      </c>
      <c r="J8" s="387" t="n">
        <v>40</v>
      </c>
      <c r="K8" s="288">
        <f>I8/J8</f>
        <v/>
      </c>
    </row>
    <row r="9">
      <c r="A9" s="387" t="inlineStr">
        <is>
          <t>化债</t>
        </is>
      </c>
      <c r="B9" s="387" t="inlineStr">
        <is>
          <t>烽火通信</t>
        </is>
      </c>
      <c r="G9" s="8" t="n">
        <v>20251127</v>
      </c>
      <c r="H9" s="285" t="n">
        <v>0.63</v>
      </c>
      <c r="I9" s="387" t="n">
        <v>31</v>
      </c>
      <c r="J9" s="387" t="n">
        <v>39</v>
      </c>
      <c r="K9" s="288">
        <f>I9/J9</f>
        <v/>
      </c>
    </row>
    <row r="10">
      <c r="A10" s="387" t="inlineStr">
        <is>
          <t>化债</t>
        </is>
      </c>
      <c r="B10" s="387" t="inlineStr">
        <is>
          <t>鲁泰股份</t>
        </is>
      </c>
      <c r="G10" s="8" t="n">
        <v>20260401</v>
      </c>
      <c r="H10" s="285" t="n">
        <v>0.28</v>
      </c>
      <c r="I10" s="387" t="n">
        <v>14</v>
      </c>
      <c r="J10" s="387" t="n">
        <v>30</v>
      </c>
      <c r="K10" s="288">
        <f>I10/J10</f>
        <v/>
      </c>
    </row>
    <row r="11">
      <c r="A11" s="387" t="inlineStr">
        <is>
          <t>化债</t>
        </is>
      </c>
      <c r="B11" s="387" t="inlineStr">
        <is>
          <t>利群股份</t>
        </is>
      </c>
      <c r="C11" s="8" t="inlineStr">
        <is>
          <t>失败</t>
        </is>
      </c>
      <c r="G11" s="8" t="n">
        <v>20260401</v>
      </c>
      <c r="H11" s="285" t="n">
        <v>0.73</v>
      </c>
      <c r="I11" s="387" t="n">
        <v>13</v>
      </c>
      <c r="J11" s="387" t="n">
        <v>9</v>
      </c>
      <c r="K11" s="288">
        <f>I11/J11</f>
        <v/>
      </c>
    </row>
    <row r="12">
      <c r="A12" s="387" t="inlineStr">
        <is>
          <t>异议选择权</t>
        </is>
      </c>
      <c r="B12" s="387" t="inlineStr">
        <is>
          <t>海光信息</t>
        </is>
      </c>
      <c r="C12" s="8" t="inlineStr">
        <is>
          <t>成功</t>
        </is>
      </c>
      <c r="D12" s="387" t="n">
        <v>27000</v>
      </c>
      <c r="E12" s="452" t="n">
        <v>0.036</v>
      </c>
      <c r="F12" s="8" t="n">
        <v>20250808</v>
      </c>
    </row>
    <row r="13">
      <c r="A13" s="387" t="inlineStr">
        <is>
          <t>保壳</t>
        </is>
      </c>
      <c r="B13" s="387" t="inlineStr">
        <is>
          <t>清研</t>
        </is>
      </c>
      <c r="G13" s="8" t="n">
        <v>20251231</v>
      </c>
    </row>
    <row r="14">
      <c r="A14" s="387" t="inlineStr">
        <is>
          <t>保壳</t>
        </is>
      </c>
      <c r="B14" s="387" t="inlineStr">
        <is>
          <t>太和</t>
        </is>
      </c>
      <c r="G14" s="8" t="n">
        <v>20251231</v>
      </c>
    </row>
    <row r="15">
      <c r="A15" s="387" t="inlineStr">
        <is>
          <t>保壳</t>
        </is>
      </c>
      <c r="B15" s="387" t="inlineStr">
        <is>
          <t>凯鑫</t>
        </is>
      </c>
      <c r="G15" s="8" t="n">
        <v>20251231</v>
      </c>
    </row>
    <row r="16">
      <c r="A16" s="387" t="inlineStr">
        <is>
          <t>保壳</t>
        </is>
      </c>
      <c r="B16" s="387" t="inlineStr">
        <is>
          <t>海钦</t>
        </is>
      </c>
      <c r="G16" s="8" t="n">
        <v>20251231</v>
      </c>
    </row>
    <row r="17">
      <c r="A17" s="387" t="inlineStr">
        <is>
          <t>保壳</t>
        </is>
      </c>
      <c r="B17" s="387" t="inlineStr">
        <is>
          <t>海源</t>
        </is>
      </c>
      <c r="G17" s="8" t="n">
        <v>20251231</v>
      </c>
    </row>
    <row r="18">
      <c r="A18" s="387" t="inlineStr">
        <is>
          <t>保壳</t>
        </is>
      </c>
      <c r="B18" s="387" t="inlineStr">
        <is>
          <t>返利</t>
        </is>
      </c>
      <c r="G18" s="8" t="n">
        <v>20251231</v>
      </c>
    </row>
    <row r="19">
      <c r="A19" s="387" t="inlineStr">
        <is>
          <t>保壳</t>
        </is>
      </c>
      <c r="B19" s="387" t="inlineStr">
        <is>
          <t>威尔</t>
        </is>
      </c>
      <c r="G19" s="8" t="n">
        <v>20251231</v>
      </c>
    </row>
    <row r="20">
      <c r="A20" s="387" t="inlineStr">
        <is>
          <t>保壳</t>
        </is>
      </c>
      <c r="B20" s="387" t="inlineStr">
        <is>
          <t>艾艾</t>
        </is>
      </c>
      <c r="G20" s="8" t="n">
        <v>20251231</v>
      </c>
    </row>
    <row r="21">
      <c r="A21" s="387" t="inlineStr">
        <is>
          <t>保壳</t>
        </is>
      </c>
      <c r="B21" s="387" t="inlineStr">
        <is>
          <t>四通</t>
        </is>
      </c>
      <c r="G21" s="8" t="n">
        <v>20251231</v>
      </c>
    </row>
    <row r="22">
      <c r="A22" s="387" t="inlineStr">
        <is>
          <t>保壳</t>
        </is>
      </c>
      <c r="B22" s="387" t="inlineStr">
        <is>
          <t>亿通</t>
        </is>
      </c>
      <c r="G22" s="8" t="n">
        <v>20251231</v>
      </c>
    </row>
    <row r="23">
      <c r="A23" s="387" t="inlineStr">
        <is>
          <t>化债</t>
        </is>
      </c>
      <c r="B23" s="387" t="inlineStr">
        <is>
          <t>本钢板材</t>
        </is>
      </c>
      <c r="C23" s="8" t="inlineStr">
        <is>
          <t>失败</t>
        </is>
      </c>
      <c r="G23" s="8" t="n">
        <v>20260629</v>
      </c>
      <c r="H23" s="285" t="n">
        <v>0.74</v>
      </c>
      <c r="I23" s="387" t="n">
        <v>56</v>
      </c>
      <c r="J23" s="387" t="n">
        <v>32</v>
      </c>
      <c r="K23" s="288">
        <f>I23/J23</f>
        <v/>
      </c>
    </row>
  </sheetData>
  <dataValidations count="2">
    <dataValidation sqref="A1:A1048576" showDropDown="0" showInputMessage="1" showErrorMessage="1" allowBlank="1" type="list">
      <formula1>"强赎,不强赎,下修,戴帽反弹,年报延期,要约波动,转债追涨,化债,退市,异议选择权,保壳"</formula1>
    </dataValidation>
    <dataValidation sqref="C1:C1048576" showDropDown="0" showInputMessage="1" showErrorMessage="1" allowBlank="1" type="list">
      <formula1>"成功,失败"</formula1>
    </dataValidation>
  </dataValidations>
  <pageMargins left="0.7" right="0.7" top="0.75" bottom="0.75" header="0.3" footer="0.3"/>
</worksheet>
</file>

<file path=xl/worksheets/sheet3.xml><?xml version="1.0" encoding="utf-8"?>
<worksheet xmlns="http://schemas.openxmlformats.org/spreadsheetml/2006/main">
  <sheetPr codeName="Sheet12">
    <outlinePr summaryBelow="1" summaryRight="1"/>
    <pageSetUpPr/>
  </sheetPr>
  <dimension ref="B1:L33"/>
  <sheetViews>
    <sheetView topLeftCell="A19" workbookViewId="0">
      <selection activeCell="E34" sqref="E34"/>
    </sheetView>
  </sheetViews>
  <sheetFormatPr baseColWidth="8" defaultRowHeight="14"/>
  <cols>
    <col width="21.83203125" customWidth="1" style="8" min="4" max="4"/>
    <col width="33.08203125" customWidth="1" style="8" min="5" max="6"/>
    <col width="11.75" customWidth="1" style="386" min="7" max="7"/>
  </cols>
  <sheetData>
    <row r="1">
      <c r="D1" s="8" t="inlineStr">
        <is>
          <t>戴帽原因</t>
        </is>
      </c>
      <c r="E1" s="8" t="inlineStr">
        <is>
          <t>解决方法</t>
        </is>
      </c>
      <c r="F1" s="8" t="inlineStr">
        <is>
          <t>关键节点</t>
        </is>
      </c>
      <c r="G1" s="387" t="inlineStr">
        <is>
          <t>公布前市值</t>
        </is>
      </c>
      <c r="H1" s="387" t="inlineStr">
        <is>
          <t>公布前</t>
        </is>
      </c>
      <c r="I1" s="387" t="inlineStr">
        <is>
          <t>公布日</t>
        </is>
      </c>
      <c r="J1" s="387" t="inlineStr">
        <is>
          <t>摘帽当天</t>
        </is>
      </c>
      <c r="K1" s="387" t="inlineStr">
        <is>
          <t>第二天</t>
        </is>
      </c>
      <c r="L1" s="387" t="inlineStr">
        <is>
          <t>第三天</t>
        </is>
      </c>
    </row>
    <row r="2" ht="28" customHeight="1" s="386">
      <c r="B2" s="387" t="n">
        <v>809</v>
      </c>
      <c r="C2" s="387" t="inlineStr">
        <is>
          <t>和展能源</t>
        </is>
      </c>
      <c r="D2" s="8" t="inlineStr">
        <is>
          <t>2023亏损且收入不足1亿</t>
        </is>
      </c>
      <c r="E2" s="8" t="inlineStr">
        <is>
          <t>做大收入</t>
        </is>
      </c>
      <c r="F2" s="8" t="inlineStr">
        <is>
          <t>最低市值11亿，出现在20240424
20230830实控人变更为和展中达</t>
        </is>
      </c>
      <c r="G2" s="387" t="n">
        <v>30</v>
      </c>
      <c r="H2" s="387" t="inlineStr">
        <is>
          <t>翻倍</t>
        </is>
      </c>
      <c r="J2" s="387" t="inlineStr">
        <is>
          <t>高开低走</t>
        </is>
      </c>
      <c r="K2" s="9" t="n">
        <v>0.0997</v>
      </c>
      <c r="L2" s="9" t="n">
        <v>0.0523</v>
      </c>
    </row>
    <row r="3">
      <c r="B3" s="387" t="n">
        <v>603023</v>
      </c>
      <c r="C3" s="387" t="inlineStr">
        <is>
          <t>威帝</t>
        </is>
      </c>
      <c r="D3" s="8" t="inlineStr">
        <is>
          <t>2023亏损且收入不足1亿</t>
        </is>
      </c>
      <c r="E3" s="8" t="inlineStr">
        <is>
          <t>净利润正</t>
        </is>
      </c>
      <c r="G3" s="387" t="n">
        <v>18</v>
      </c>
      <c r="H3" s="387" t="inlineStr">
        <is>
          <t>翻倍</t>
        </is>
      </c>
      <c r="I3" s="387" t="inlineStr">
        <is>
          <t>涨停</t>
        </is>
      </c>
    </row>
    <row r="4" ht="140" customHeight="1" s="386">
      <c r="B4" s="387" t="n">
        <v>688282</v>
      </c>
      <c r="C4" s="387" t="inlineStr">
        <is>
          <t>理工导航</t>
        </is>
      </c>
      <c r="D4" s="8" t="inlineStr">
        <is>
          <t>2023年亏损且收入不足1亿</t>
        </is>
      </c>
      <c r="E4" s="8" t="inlineStr">
        <is>
          <t>收入做大</t>
        </is>
      </c>
      <c r="F4" s="8" t="inlineStr">
        <is>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is>
      </c>
      <c r="G4" s="387" t="n">
        <v>40</v>
      </c>
      <c r="H4" s="387" t="inlineStr">
        <is>
          <t>翻倍</t>
        </is>
      </c>
    </row>
    <row r="5" ht="140" customHeight="1" s="386">
      <c r="B5" s="387" t="n">
        <v>600234</v>
      </c>
      <c r="C5" s="387" t="inlineStr">
        <is>
          <t>科新发展</t>
        </is>
      </c>
      <c r="D5" s="8" t="inlineStr">
        <is>
          <t>2023年亏损且收入不足1亿</t>
        </is>
      </c>
      <c r="E5" s="8" t="inlineStr">
        <is>
          <t>做大收入和做正利润，实控人变更</t>
        </is>
      </c>
      <c r="F5" s="8" t="inlineStr">
        <is>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is>
      </c>
      <c r="G5" s="387" t="n">
        <v>18</v>
      </c>
      <c r="H5" s="387" t="inlineStr">
        <is>
          <t>翻两倍</t>
        </is>
      </c>
      <c r="I5" s="10" t="n">
        <v>0</v>
      </c>
    </row>
    <row r="6" ht="28" customHeight="1" s="386">
      <c r="B6" s="387" t="n">
        <v>600715</v>
      </c>
      <c r="C6" s="387" t="inlineStr">
        <is>
          <t>文投控股</t>
        </is>
      </c>
      <c r="D6" s="8" t="inlineStr">
        <is>
          <t>2023净资产负、持续经营不确定性</t>
        </is>
      </c>
      <c r="E6" s="8" t="inlineStr">
        <is>
          <t>重整</t>
        </is>
      </c>
      <c r="G6" s="387" t="n">
        <v>95</v>
      </c>
      <c r="H6" s="387" t="inlineStr">
        <is>
          <t>涨50%</t>
        </is>
      </c>
    </row>
    <row r="7">
      <c r="B7" s="387" t="n">
        <v>603879</v>
      </c>
      <c r="C7" s="387" t="inlineStr">
        <is>
          <t>永悦科技</t>
        </is>
      </c>
      <c r="D7" s="8" t="inlineStr">
        <is>
          <t>2023内部否定审计</t>
        </is>
      </c>
      <c r="G7" s="387" t="n">
        <v>18</v>
      </c>
      <c r="H7" s="387" t="inlineStr">
        <is>
          <t>翻倍</t>
        </is>
      </c>
    </row>
    <row r="8" ht="28" customHeight="1" s="386">
      <c r="B8" s="387" t="n">
        <v>603608</v>
      </c>
      <c r="C8" s="387" t="inlineStr">
        <is>
          <t>天创时尚</t>
        </is>
      </c>
      <c r="D8" s="8" t="inlineStr">
        <is>
          <t>2023无法表示意见审计报告和否定意见内部审计</t>
        </is>
      </c>
      <c r="E8" s="8" t="inlineStr">
        <is>
          <t>解决相关事项</t>
        </is>
      </c>
      <c r="G8" s="387" t="n">
        <v>21</v>
      </c>
      <c r="H8" s="387" t="inlineStr">
        <is>
          <t>翻倍</t>
        </is>
      </c>
    </row>
    <row r="9" ht="28" customHeight="1" s="386">
      <c r="B9" s="387" t="n">
        <v>603557</v>
      </c>
      <c r="C9" s="387" t="inlineStr">
        <is>
          <t>起步股份</t>
        </is>
      </c>
      <c r="D9" s="8" t="inlineStr">
        <is>
          <t>2021年否定内部审计、2023年持续经营不确定性</t>
        </is>
      </c>
      <c r="E9" s="8" t="inlineStr">
        <is>
          <t>解决相关事项</t>
        </is>
      </c>
      <c r="G9" s="387" t="n">
        <v>14</v>
      </c>
      <c r="H9" s="10" t="n">
        <v>0.7</v>
      </c>
    </row>
    <row r="10" ht="70" customHeight="1" s="386">
      <c r="B10" s="387" t="n">
        <v>506</v>
      </c>
      <c r="C10" s="387" t="inlineStr">
        <is>
          <t>中润资源</t>
        </is>
      </c>
      <c r="D10" s="8" t="inlineStr">
        <is>
          <t>2023经营重大不确定性</t>
        </is>
      </c>
      <c r="E10" s="8" t="inlineStr">
        <is>
          <t>大股东为公司提供担保和借款
收回股权转让款
达成还款协议，解除账户冻结
聚焦黄金主业，增强经营能力
实控人变更为招远国企</t>
        </is>
      </c>
      <c r="G10" s="387" t="n">
        <v>63</v>
      </c>
      <c r="H10" s="10" t="n">
        <v>7</v>
      </c>
    </row>
    <row r="11" ht="28" customHeight="1" s="386">
      <c r="B11" s="387" t="n">
        <v>2217</v>
      </c>
      <c r="C11" s="387" t="inlineStr">
        <is>
          <t>合力泰</t>
        </is>
      </c>
      <c r="D11" s="8" t="inlineStr">
        <is>
          <t>2023净资产负、持续经营不确定性</t>
        </is>
      </c>
      <c r="E11" s="8" t="inlineStr">
        <is>
          <t>重整</t>
        </is>
      </c>
      <c r="G11" s="387" t="n">
        <v>160</v>
      </c>
      <c r="H11" s="10" t="n">
        <v>1</v>
      </c>
      <c r="I11" s="10" t="n">
        <v>-0.05</v>
      </c>
    </row>
    <row r="12" ht="28" customHeight="1" s="386">
      <c r="B12" s="387" t="n">
        <v>2310</v>
      </c>
      <c r="C12" s="387" t="inlineStr">
        <is>
          <t>东方园林</t>
        </is>
      </c>
      <c r="D12" s="8" t="inlineStr">
        <is>
          <t>2023净资产负、持续经营不确定性</t>
        </is>
      </c>
      <c r="E12" s="8" t="inlineStr">
        <is>
          <t>重整</t>
        </is>
      </c>
      <c r="G12" s="387" t="n">
        <v>121</v>
      </c>
      <c r="H12" s="10" t="n">
        <v>1</v>
      </c>
      <c r="I12" s="10" t="n">
        <v>0.03</v>
      </c>
    </row>
    <row r="13" ht="98" customHeight="1" s="386">
      <c r="B13" s="387" t="n">
        <v>2141</v>
      </c>
      <c r="C13" s="387" t="inlineStr">
        <is>
          <t>贤丰控股</t>
        </is>
      </c>
      <c r="D13" s="8" t="inlineStr">
        <is>
          <t>2023亏损且收入不足1亿
2023否定内控报告：
1、1-2季度预收账款确认不当，说明收入相关内部控制有缺陷。
2、虚增收入成本，说明内部控制缺陷。</t>
        </is>
      </c>
      <c r="E13" s="8" t="inlineStr">
        <is>
          <t>靠覆铜板业务营收超过3亿
内部缺陷解决，前期会计差错纠正；批判相关人员</t>
        </is>
      </c>
      <c r="G13" s="387" t="n">
        <v>22</v>
      </c>
      <c r="H13" s="10" t="n">
        <v>1</v>
      </c>
      <c r="I13" s="10" t="n">
        <v>0.05</v>
      </c>
    </row>
    <row r="14" ht="182" customHeight="1" s="386">
      <c r="B14" s="387" t="n">
        <v>2951</v>
      </c>
      <c r="C14" s="387" t="inlineStr">
        <is>
          <t>金时科技</t>
        </is>
      </c>
      <c r="D14" s="8" t="inlineStr">
        <is>
          <t>2023年亏损且收入不足1亿
子公司四川金时印务有限公司实施停产已满3个月</t>
        </is>
      </c>
      <c r="E14" s="8" t="inlineStr">
        <is>
          <t>营收超过3亿
剥离停产的不良子公司</t>
        </is>
      </c>
      <c r="F14" s="8" t="inlineStr">
        <is>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is>
      </c>
      <c r="G14" s="387" t="n">
        <v>32</v>
      </c>
      <c r="H14" s="10" t="n">
        <v>1</v>
      </c>
      <c r="I14" s="10" t="n">
        <v>-0.05</v>
      </c>
    </row>
    <row r="15" ht="56" customHeight="1" s="386">
      <c r="B15" s="387" t="n">
        <v>525</v>
      </c>
      <c r="C15" s="387" t="inlineStr">
        <is>
          <t>红太阳</t>
        </is>
      </c>
      <c r="D15" s="8" t="inlineStr">
        <is>
          <t>2023年否定内控报告</t>
        </is>
      </c>
      <c r="E15" s="8" t="inlineStr">
        <is>
          <t>非经营资金占用归还
对部分预付款项缺乏合理的商业理由和依据已完成整改
重整</t>
        </is>
      </c>
      <c r="G15" s="387" t="n">
        <v>86</v>
      </c>
      <c r="H15" s="10" t="n">
        <v>0.2</v>
      </c>
      <c r="I15" s="10" t="n">
        <v>-0.05</v>
      </c>
    </row>
    <row r="16" ht="28" customHeight="1" s="386">
      <c r="B16" s="387" t="n">
        <v>2259</v>
      </c>
      <c r="C16" s="387" t="inlineStr">
        <is>
          <t>升达林业</t>
        </is>
      </c>
      <c r="D16" s="8" t="inlineStr">
        <is>
          <t>大股东违规担保
非经营资金占用</t>
        </is>
      </c>
      <c r="E16" s="8" t="inlineStr">
        <is>
          <t>解决相关事项</t>
        </is>
      </c>
      <c r="G16" s="387" t="n">
        <v>23</v>
      </c>
      <c r="H16" s="10" t="n">
        <v>0.5</v>
      </c>
      <c r="I16" s="10" t="n">
        <v>0</v>
      </c>
    </row>
    <row r="17" ht="28" customHeight="1" s="386">
      <c r="B17" s="387" t="n">
        <v>989</v>
      </c>
      <c r="C17" s="387" t="inlineStr">
        <is>
          <t>九芝堂</t>
        </is>
      </c>
      <c r="D17" s="8" t="inlineStr">
        <is>
          <t>2023年否定内控报告</t>
        </is>
      </c>
      <c r="E17" s="8" t="inlineStr">
        <is>
          <t xml:space="preserve">非经营资金3700万占用归还
</t>
        </is>
      </c>
      <c r="G17" s="387" t="n">
        <v>70</v>
      </c>
      <c r="H17" s="10" t="n">
        <v>0.3</v>
      </c>
      <c r="I17" s="10" t="n">
        <v>0.05</v>
      </c>
    </row>
    <row r="18" ht="56" customHeight="1" s="386">
      <c r="B18" s="387" t="n">
        <v>2052</v>
      </c>
      <c r="C18" s="387" t="inlineStr">
        <is>
          <t>同洲电子</t>
        </is>
      </c>
      <c r="D18" s="8" t="inlineStr">
        <is>
          <t>2023亏损且收入不足1亿
经营不确定性
与大族控股有物业纠纷银行账户被冻结</t>
        </is>
      </c>
      <c r="E18" s="8" t="inlineStr">
        <is>
          <t>尝试重整没成功
开展算力服务电源业务改善收入和利润
投资者诉讼过期失效</t>
        </is>
      </c>
      <c r="G18" s="387" t="n">
        <v>57</v>
      </c>
      <c r="H18" s="10" t="n">
        <v>7</v>
      </c>
      <c r="I18" s="10" t="n">
        <v>0.05</v>
      </c>
      <c r="J18" s="10" t="n">
        <v>0.05</v>
      </c>
    </row>
    <row r="19" ht="56" customHeight="1" s="386">
      <c r="B19" s="387" t="n">
        <v>300965</v>
      </c>
      <c r="C19" s="387" t="inlineStr">
        <is>
          <t>恒宇信通</t>
        </is>
      </c>
      <c r="D19" s="8" t="inlineStr">
        <is>
          <t>2023亏损且收入不足1亿
经营不确定性，2023年一次性计提了前面8年的营业收入导致营收负数</t>
        </is>
      </c>
      <c r="E19" s="8" t="inlineStr">
        <is>
          <t>收入利润恢复正常
销售收入的审核价如果低于暂定价，就会计提营收，所以感觉很难确定以后不会作假</t>
        </is>
      </c>
      <c r="G19" s="387" t="n">
        <v>22</v>
      </c>
      <c r="H19" s="10" t="n">
        <v>0.5</v>
      </c>
      <c r="I19" s="10" t="n">
        <v>-0.04</v>
      </c>
    </row>
    <row r="20" ht="28" customHeight="1" s="386">
      <c r="B20" s="387" t="n">
        <v>600375</v>
      </c>
      <c r="C20" s="387" t="inlineStr">
        <is>
          <t>汉马科技</t>
        </is>
      </c>
      <c r="D20" s="8" t="inlineStr">
        <is>
          <t>2023净资产负、持续经营不确定性</t>
        </is>
      </c>
      <c r="E20" s="8" t="inlineStr">
        <is>
          <t>重整</t>
        </is>
      </c>
      <c r="G20" s="387" t="n">
        <v>90</v>
      </c>
      <c r="H20" s="10" t="n">
        <v>0.5</v>
      </c>
      <c r="I20" s="10" t="n">
        <v>0</v>
      </c>
    </row>
    <row r="21">
      <c r="B21" s="387" t="n">
        <v>2251</v>
      </c>
      <c r="C21" s="387" t="inlineStr">
        <is>
          <t>步步高</t>
        </is>
      </c>
      <c r="D21" s="8" t="inlineStr">
        <is>
          <t>2023经营重大不确定性</t>
        </is>
      </c>
      <c r="E21" s="8" t="inlineStr">
        <is>
          <t>重整</t>
        </is>
      </c>
      <c r="G21" s="387" t="n">
        <v>100</v>
      </c>
      <c r="H21" s="10" t="n">
        <v>0.7</v>
      </c>
      <c r="I21" s="10" t="n">
        <v>0.1</v>
      </c>
      <c r="J21" s="10" t="n">
        <v>0.1</v>
      </c>
      <c r="K21" s="10" t="n">
        <v>0.1</v>
      </c>
      <c r="L21" s="10" t="n">
        <v>0.1</v>
      </c>
    </row>
    <row r="22" ht="42" customHeight="1" s="386">
      <c r="B22" s="387" t="n">
        <v>600165</v>
      </c>
      <c r="C22" s="387" t="inlineStr">
        <is>
          <t>宁科生物</t>
        </is>
      </c>
      <c r="D22" s="8" t="inlineStr">
        <is>
          <t>2023年无法表示意见的审计报告</t>
        </is>
      </c>
      <c r="E22" s="8" t="inlineStr">
        <is>
          <t>子公司重整中
退市风险解除了，但子公司持续经营能力未解除</t>
        </is>
      </c>
    </row>
    <row r="23" ht="28" customHeight="1" s="386">
      <c r="B23" s="387" t="n">
        <v>300013</v>
      </c>
      <c r="C23" s="387" t="inlineStr">
        <is>
          <t>新宁物流</t>
        </is>
      </c>
      <c r="D23" s="8" t="inlineStr">
        <is>
          <t>2023净资产负、持续经营不确定性</t>
        </is>
      </c>
      <c r="E23" s="8" t="inlineStr">
        <is>
          <t>定向增发融资优化财务状况，引入新大股东湖南国资</t>
        </is>
      </c>
    </row>
    <row r="33">
      <c r="E33" s="8">
        <f>22*1.3</f>
        <v/>
      </c>
    </row>
  </sheetData>
  <pageMargins left="0.7" right="0.7" top="0.75" bottom="0.75" header="0.3" footer="0.3"/>
</worksheet>
</file>

<file path=xl/worksheets/sheet4.xml><?xml version="1.0" encoding="utf-8"?>
<worksheet xmlns="http://schemas.openxmlformats.org/spreadsheetml/2006/main">
  <sheetPr codeName="Sheet15">
    <outlinePr summaryBelow="1" summaryRight="1"/>
    <pageSetUpPr/>
  </sheetPr>
  <dimension ref="B2:I19"/>
  <sheetViews>
    <sheetView workbookViewId="0">
      <selection activeCell="C27" sqref="C27"/>
    </sheetView>
  </sheetViews>
  <sheetFormatPr baseColWidth="8" defaultColWidth="8.58203125" defaultRowHeight="14"/>
  <cols>
    <col width="8.58203125" customWidth="1" style="8" min="1" max="7"/>
    <col width="11.75" bestFit="1" customWidth="1" style="8" min="8" max="8"/>
    <col width="8.58203125" customWidth="1" style="8" min="9" max="123"/>
    <col width="8.58203125" customWidth="1" style="8" min="124" max="16384"/>
  </cols>
  <sheetData>
    <row r="2" ht="42" customHeight="1" s="386">
      <c r="B2" s="8" t="inlineStr">
        <is>
          <t>名称</t>
        </is>
      </c>
      <c r="C2" s="8" t="inlineStr">
        <is>
          <t>戴帽当天收盘价</t>
        </is>
      </c>
      <c r="D2" s="8" t="inlineStr">
        <is>
          <t>戴帽当天打开跌停价</t>
        </is>
      </c>
      <c r="E2" s="8" t="inlineStr">
        <is>
          <t>2024年12月31收盘价</t>
        </is>
      </c>
      <c r="F2" s="8" t="inlineStr">
        <is>
          <t>申请摘帽当天开盘价</t>
        </is>
      </c>
      <c r="G2" s="8" t="inlineStr">
        <is>
          <t>摘帽当天开盘价</t>
        </is>
      </c>
      <c r="H2" s="8" t="inlineStr">
        <is>
          <t>戴帽当天到年底收益</t>
        </is>
      </c>
      <c r="I2" s="8" t="inlineStr">
        <is>
          <t>戴帽跌停打开到年底收益</t>
        </is>
      </c>
    </row>
    <row r="3">
      <c r="B3" s="8" t="inlineStr">
        <is>
          <t>恒宇信通</t>
        </is>
      </c>
      <c r="C3" s="8" t="n">
        <v>27</v>
      </c>
      <c r="D3" s="8" t="n">
        <v>27</v>
      </c>
      <c r="E3" s="8" t="n">
        <v>35.81</v>
      </c>
      <c r="G3" s="8" t="n">
        <v>42.6</v>
      </c>
      <c r="H3" s="8">
        <f>E3/C3-1</f>
        <v/>
      </c>
      <c r="I3" s="8">
        <f>E3/D3-1</f>
        <v/>
      </c>
    </row>
    <row r="4">
      <c r="B4" s="8" t="inlineStr">
        <is>
          <t>九芝堂</t>
        </is>
      </c>
      <c r="C4" s="8" t="n">
        <v>8.1</v>
      </c>
      <c r="D4" s="8" t="n">
        <v>7.48</v>
      </c>
      <c r="E4" s="8" t="n">
        <v>7.96</v>
      </c>
      <c r="G4" s="8" t="n">
        <v>9.27</v>
      </c>
      <c r="H4" s="8">
        <f>E4/C4-1</f>
        <v/>
      </c>
      <c r="I4" s="8">
        <f>E4/D4-1</f>
        <v/>
      </c>
    </row>
    <row r="5">
      <c r="B5" s="8" t="inlineStr">
        <is>
          <t>贤丰控股</t>
        </is>
      </c>
      <c r="C5" s="8" t="n">
        <v>1.06</v>
      </c>
      <c r="D5" s="8" t="n">
        <v>0.96</v>
      </c>
      <c r="E5" s="8" t="n">
        <v>1.76</v>
      </c>
      <c r="F5" s="8" t="n">
        <v>2.15</v>
      </c>
      <c r="H5" s="8">
        <f>E5/C5-1</f>
        <v/>
      </c>
      <c r="I5" s="8">
        <f>E5/D5-1</f>
        <v/>
      </c>
    </row>
    <row r="6">
      <c r="B6" s="8" t="inlineStr">
        <is>
          <t>合力泰</t>
        </is>
      </c>
      <c r="C6" s="8" t="n">
        <v>1.22</v>
      </c>
      <c r="D6" s="8" t="n">
        <v>1.2</v>
      </c>
      <c r="E6" s="8" t="n">
        <v>2.39</v>
      </c>
      <c r="F6" s="8" t="n">
        <v>2.14</v>
      </c>
      <c r="H6" s="8">
        <f>E6/C6-1</f>
        <v/>
      </c>
      <c r="I6" s="8">
        <f>E6/D6-1</f>
        <v/>
      </c>
    </row>
    <row r="7">
      <c r="B7" s="8" t="inlineStr">
        <is>
          <t>中润资源</t>
        </is>
      </c>
      <c r="C7" s="8" t="n">
        <v>4.6</v>
      </c>
      <c r="D7" s="8" t="n">
        <v>2.75</v>
      </c>
      <c r="E7" s="8" t="n">
        <v>3.97</v>
      </c>
      <c r="H7" s="8">
        <f>E7/C7-1</f>
        <v/>
      </c>
      <c r="I7" s="8">
        <f>E7/D7-1</f>
        <v/>
      </c>
    </row>
    <row r="8">
      <c r="B8" s="8" t="inlineStr">
        <is>
          <t>永悦科技</t>
        </is>
      </c>
      <c r="C8" s="8" t="n">
        <v>4.84</v>
      </c>
      <c r="D8" s="8" t="n">
        <v>3.2</v>
      </c>
      <c r="E8" s="8" t="n">
        <v>3.84</v>
      </c>
      <c r="H8" s="8">
        <f>E8/C8-1</f>
        <v/>
      </c>
      <c r="I8" s="8">
        <f>E8/D8-1</f>
        <v/>
      </c>
    </row>
    <row r="9">
      <c r="B9" s="8" t="inlineStr">
        <is>
          <t>天创时尚</t>
        </is>
      </c>
      <c r="C9" s="8" t="n">
        <v>3.97</v>
      </c>
      <c r="D9" s="8" t="n">
        <v>2.92</v>
      </c>
      <c r="E9" s="8" t="n">
        <v>3.72</v>
      </c>
      <c r="H9" s="8">
        <f>E9/C9-1</f>
        <v/>
      </c>
      <c r="I9" s="8">
        <f>E9/D9-1</f>
        <v/>
      </c>
    </row>
    <row r="10">
      <c r="B10" s="8" t="inlineStr">
        <is>
          <t>威帝股份</t>
        </is>
      </c>
      <c r="C10" s="8" t="n">
        <v>2.75</v>
      </c>
      <c r="D10" s="8" t="n">
        <v>2.24</v>
      </c>
      <c r="E10" s="8" t="n">
        <v>2.74</v>
      </c>
      <c r="H10" s="8">
        <f>E10/C10-1</f>
        <v/>
      </c>
      <c r="I10" s="8">
        <f>E10/D10-1</f>
        <v/>
      </c>
    </row>
    <row r="11">
      <c r="B11" s="8" t="inlineStr">
        <is>
          <t>新宁物流</t>
        </is>
      </c>
      <c r="C11" s="8" t="n">
        <v>1.95</v>
      </c>
      <c r="D11" s="8" t="n">
        <v>1.95</v>
      </c>
      <c r="E11" s="8" t="n">
        <v>3.47</v>
      </c>
      <c r="H11" s="8">
        <f>E11/C11-1</f>
        <v/>
      </c>
      <c r="I11" s="8">
        <f>E11/D11-1</f>
        <v/>
      </c>
    </row>
    <row r="12">
      <c r="B12" s="8" t="inlineStr">
        <is>
          <t>天邦食品</t>
        </is>
      </c>
      <c r="C12" s="8" t="n">
        <v>2.57</v>
      </c>
      <c r="D12" s="8" t="n">
        <v>2.32</v>
      </c>
      <c r="E12" s="8" t="n">
        <v>2.79</v>
      </c>
      <c r="H12" s="8">
        <f>E12/C12-1</f>
        <v/>
      </c>
      <c r="I12" s="8">
        <f>E12/D12-1</f>
        <v/>
      </c>
    </row>
    <row r="13">
      <c r="B13" s="8" t="inlineStr">
        <is>
          <t>金时股份</t>
        </is>
      </c>
      <c r="C13" s="8" t="n">
        <v>7.16</v>
      </c>
      <c r="D13" s="8" t="n">
        <v>7.16</v>
      </c>
      <c r="E13" s="8" t="n">
        <v>6.65</v>
      </c>
      <c r="H13" s="8">
        <f>E13/C13-1</f>
        <v/>
      </c>
      <c r="I13" s="8">
        <f>E13/D13-1</f>
        <v/>
      </c>
    </row>
    <row r="14">
      <c r="B14" s="8" t="inlineStr">
        <is>
          <t>科新发展</t>
        </is>
      </c>
      <c r="C14" s="8" t="n">
        <v>4.29</v>
      </c>
      <c r="D14" s="8" t="n">
        <v>2.71</v>
      </c>
      <c r="E14" s="8" t="n">
        <v>5.55</v>
      </c>
      <c r="H14" s="8">
        <f>E14/C14-1</f>
        <v/>
      </c>
      <c r="I14" s="8">
        <f>E14/D14-1</f>
        <v/>
      </c>
    </row>
    <row r="15">
      <c r="B15" s="8" t="inlineStr">
        <is>
          <t>理工导航</t>
        </is>
      </c>
      <c r="C15" s="8" t="n">
        <v>20.11</v>
      </c>
      <c r="D15" s="8" t="n">
        <v>20.11</v>
      </c>
      <c r="E15" s="8" t="n">
        <v>30.9</v>
      </c>
      <c r="H15" s="8">
        <f>E15/C15-1</f>
        <v/>
      </c>
      <c r="I15" s="8">
        <f>E15/D15-1</f>
        <v/>
      </c>
    </row>
    <row r="16">
      <c r="B16" s="8" t="inlineStr">
        <is>
          <t>和展能源</t>
        </is>
      </c>
      <c r="C16" s="8" t="n">
        <v>2.28</v>
      </c>
      <c r="D16" s="8" t="n">
        <v>2.28</v>
      </c>
      <c r="E16" s="8" t="n">
        <v>3.06</v>
      </c>
      <c r="H16" s="8">
        <f>E16/C16-1</f>
        <v/>
      </c>
      <c r="I16" s="8">
        <f>E16/D16-1</f>
        <v/>
      </c>
    </row>
    <row r="17">
      <c r="B17" s="8" t="inlineStr">
        <is>
          <t>天沃科技</t>
        </is>
      </c>
      <c r="C17" s="8" t="n">
        <v>3.56</v>
      </c>
      <c r="D17" s="8" t="n">
        <v>2.66</v>
      </c>
      <c r="E17" s="8" t="n">
        <v>3.83</v>
      </c>
      <c r="H17" s="8">
        <f>E17/C17-1</f>
        <v/>
      </c>
      <c r="I17" s="8">
        <f>E17/D17-1</f>
        <v/>
      </c>
    </row>
    <row r="18">
      <c r="B18" s="8" t="inlineStr">
        <is>
          <t>汉马科技</t>
        </is>
      </c>
      <c r="C18" s="8" t="n">
        <v>4.83</v>
      </c>
      <c r="D18" s="8" t="n">
        <v>5.04</v>
      </c>
      <c r="E18" s="8" t="n">
        <v>5.51</v>
      </c>
      <c r="H18" s="8">
        <f>E18/C18-1</f>
        <v/>
      </c>
      <c r="I18" s="8">
        <f>E18/D18-1</f>
        <v/>
      </c>
    </row>
    <row r="19">
      <c r="B19" s="8" t="inlineStr">
        <is>
          <t>山东魔龙</t>
        </is>
      </c>
      <c r="C19" s="8" t="n">
        <v>3.22</v>
      </c>
      <c r="D19" s="8" t="n">
        <v>2.87</v>
      </c>
      <c r="E19" s="8" t="n">
        <v>2.78</v>
      </c>
      <c r="H19" s="8">
        <f>E19/C19-1</f>
        <v/>
      </c>
      <c r="I19" s="8">
        <f>E19/D19-1</f>
        <v/>
      </c>
    </row>
  </sheetData>
  <pageMargins left="0.7" right="0.7" top="0.75" bottom="0.75" header="0.3" footer="0.3"/>
</worksheet>
</file>

<file path=xl/worksheets/sheet5.xml><?xml version="1.0" encoding="utf-8"?>
<worksheet xmlns="http://schemas.openxmlformats.org/spreadsheetml/2006/main">
  <sheetPr codeName="Sheet11">
    <outlinePr summaryBelow="1" summaryRight="1"/>
    <pageSetUpPr/>
  </sheetPr>
  <dimension ref="B1:Q34"/>
  <sheetViews>
    <sheetView topLeftCell="B1" workbookViewId="0">
      <selection activeCell="Q26" sqref="Q26"/>
    </sheetView>
  </sheetViews>
  <sheetFormatPr baseColWidth="8" defaultRowHeight="14"/>
  <cols>
    <col width="8.5" bestFit="1" customWidth="1" style="8" min="4" max="4"/>
    <col width="29.83203125" customWidth="1" style="8" min="5" max="5"/>
    <col width="24.33203125" customWidth="1" style="8" min="6" max="6"/>
    <col width="10.08203125" customWidth="1" style="386" min="7" max="7"/>
    <col width="10.83203125" customWidth="1" style="386" min="8" max="8"/>
    <col width="10" customWidth="1" style="386" min="9" max="9"/>
  </cols>
  <sheetData>
    <row r="1">
      <c r="K1" s="387" t="inlineStr">
        <is>
          <t>年份</t>
        </is>
      </c>
      <c r="L1" s="387" t="inlineStr">
        <is>
          <t>退市总数</t>
        </is>
      </c>
      <c r="M1" s="387" t="inlineStr">
        <is>
          <t>ST退市</t>
        </is>
      </c>
      <c r="N1" s="387" t="inlineStr">
        <is>
          <t>其他退市</t>
        </is>
      </c>
      <c r="O1" s="387" t="inlineStr">
        <is>
          <t>ST*</t>
        </is>
      </c>
      <c r="P1" s="387" t="inlineStr">
        <is>
          <t>实际退市</t>
        </is>
      </c>
      <c r="Q1" s="387" t="inlineStr">
        <is>
          <t>退市率</t>
        </is>
      </c>
    </row>
    <row r="2">
      <c r="B2" s="387" t="inlineStr">
        <is>
          <t>代码</t>
        </is>
      </c>
      <c r="C2" s="387" t="inlineStr">
        <is>
          <t>公司</t>
        </is>
      </c>
      <c r="D2" s="8" t="inlineStr">
        <is>
          <t>原因</t>
        </is>
      </c>
      <c r="E2" s="8" t="inlineStr">
        <is>
          <t>详细</t>
        </is>
      </c>
      <c r="F2" s="8" t="inlineStr">
        <is>
          <t>思考</t>
        </is>
      </c>
      <c r="G2" s="387" t="inlineStr">
        <is>
          <t>确定日市值</t>
        </is>
      </c>
      <c r="H2" s="387" t="inlineStr">
        <is>
          <t>是否国资</t>
        </is>
      </c>
      <c r="I2" s="8" t="inlineStr">
        <is>
          <t>年底前收益</t>
        </is>
      </c>
      <c r="K2" s="387" t="n">
        <v>2001</v>
      </c>
      <c r="L2" s="387">
        <f>M2+N2</f>
        <v/>
      </c>
      <c r="M2" s="387" t="n">
        <v>3</v>
      </c>
      <c r="N2" s="387" t="n">
        <v>2</v>
      </c>
    </row>
    <row r="3" ht="28" customHeight="1" s="386">
      <c r="B3" s="387" t="n">
        <v>2750</v>
      </c>
      <c r="C3" s="387" t="inlineStr">
        <is>
          <t>龙津药业</t>
        </is>
      </c>
      <c r="D3" s="8" t="inlineStr">
        <is>
          <t>财务退</t>
        </is>
      </c>
      <c r="E3" s="8" t="inlineStr">
        <is>
          <t>连续两年财务亏损营收不足。负债率是低的。</t>
        </is>
      </c>
      <c r="F3" s="8" t="inlineStr">
        <is>
          <t>为什么不卖壳呢？</t>
        </is>
      </c>
      <c r="G3" s="387" t="n">
        <v>4</v>
      </c>
      <c r="H3" s="8" t="inlineStr">
        <is>
          <t>否</t>
        </is>
      </c>
      <c r="I3" s="387" t="inlineStr">
        <is>
          <t>平</t>
        </is>
      </c>
      <c r="K3" s="387" t="n">
        <v>2002</v>
      </c>
      <c r="L3" s="387">
        <f>M3+N3</f>
        <v/>
      </c>
      <c r="M3" s="387" t="n">
        <v>7</v>
      </c>
      <c r="N3" s="387" t="n">
        <v>1</v>
      </c>
    </row>
    <row r="4" ht="28" customHeight="1" s="386">
      <c r="B4" s="387" t="n">
        <v>603963</v>
      </c>
      <c r="C4" s="387" t="inlineStr">
        <is>
          <t>大理药业</t>
        </is>
      </c>
      <c r="D4" s="8" t="inlineStr">
        <is>
          <t>财务退</t>
        </is>
      </c>
      <c r="E4" s="8" t="inlineStr">
        <is>
          <t>连续两年财务亏损营收不足。负债率是低的。</t>
        </is>
      </c>
      <c r="F4" s="8" t="inlineStr">
        <is>
          <t>为什么不卖壳呢？</t>
        </is>
      </c>
      <c r="G4" s="387" t="n">
        <v>2</v>
      </c>
      <c r="H4" s="8" t="inlineStr">
        <is>
          <t>否</t>
        </is>
      </c>
      <c r="I4" s="8" t="inlineStr">
        <is>
          <t>负</t>
        </is>
      </c>
      <c r="K4" s="387" t="n">
        <v>2003</v>
      </c>
      <c r="L4" s="387">
        <f>M4+N4</f>
        <v/>
      </c>
      <c r="M4" s="387" t="n">
        <v>4</v>
      </c>
    </row>
    <row r="5" ht="56" customHeight="1" s="386">
      <c r="B5" s="387" t="n">
        <v>622</v>
      </c>
      <c r="C5" s="387" t="inlineStr">
        <is>
          <t>恒立实业</t>
        </is>
      </c>
      <c r="D5" s="8" t="inlineStr">
        <is>
          <t>财务退</t>
        </is>
      </c>
      <c r="E5" s="8" t="inlineStr">
        <is>
          <t>2023年财务退市风险+保留意见审计报告+强调事项内控报告。
2024年无法及时披露年报
20250216实控人股份过户</t>
        </is>
      </c>
      <c r="F5" s="8" t="inlineStr">
        <is>
          <t>20240827实控人变更，总价1个亿，后面经过一系列努力还是没能挽救</t>
        </is>
      </c>
      <c r="G5" s="387" t="n">
        <v>8</v>
      </c>
      <c r="H5" s="8" t="inlineStr">
        <is>
          <t>否</t>
        </is>
      </c>
      <c r="I5" s="8" t="inlineStr">
        <is>
          <t>正</t>
        </is>
      </c>
      <c r="K5" s="387" t="n">
        <v>2004</v>
      </c>
      <c r="L5" s="387">
        <f>M5+N5</f>
        <v/>
      </c>
      <c r="M5" s="387" t="n">
        <v>8</v>
      </c>
      <c r="N5" s="387" t="n">
        <v>3</v>
      </c>
    </row>
    <row r="6">
      <c r="B6" s="387" t="n">
        <v>851</v>
      </c>
      <c r="C6" s="387" t="inlineStr">
        <is>
          <t>ST高鸿</t>
        </is>
      </c>
      <c r="D6" s="8" t="inlineStr">
        <is>
          <t>重大违法</t>
        </is>
      </c>
      <c r="K6" s="387" t="n">
        <v>2005</v>
      </c>
      <c r="L6" s="387">
        <f>M6+N6</f>
        <v/>
      </c>
      <c r="M6" s="387" t="n">
        <v>11</v>
      </c>
      <c r="N6" s="387" t="n">
        <v>1</v>
      </c>
    </row>
    <row r="7" ht="56" customHeight="1" s="386">
      <c r="B7" s="387" t="n">
        <v>600804</v>
      </c>
      <c r="C7" s="387" t="inlineStr">
        <is>
          <t>鹏博士</t>
        </is>
      </c>
      <c r="D7" s="8" t="inlineStr">
        <is>
          <t>面值退</t>
        </is>
      </c>
      <c r="E7" s="8" t="inlineStr">
        <is>
          <t>2023年无法表示意见，资金占用，违规担保，立案调查。最终拒绝受理预重整。股价低于1元退市。2024继续无法表示意见。</t>
        </is>
      </c>
      <c r="F7" s="8" t="inlineStr">
        <is>
          <t>主要是非经营问题太多了。</t>
        </is>
      </c>
      <c r="G7" s="387" t="n">
        <v>2</v>
      </c>
      <c r="I7" s="8" t="inlineStr">
        <is>
          <t>平</t>
        </is>
      </c>
      <c r="K7" s="387" t="n">
        <v>2006</v>
      </c>
      <c r="L7" s="387">
        <f>M7+N7</f>
        <v/>
      </c>
      <c r="M7" s="387" t="n">
        <v>10</v>
      </c>
      <c r="N7" s="387" t="n">
        <v>1</v>
      </c>
    </row>
    <row r="8">
      <c r="B8" s="387" t="n">
        <v>627</v>
      </c>
      <c r="C8" s="387" t="inlineStr">
        <is>
          <t>天茂集团</t>
        </is>
      </c>
      <c r="D8" s="8" t="inlineStr">
        <is>
          <t>主动退</t>
        </is>
      </c>
      <c r="H8" s="387" t="inlineStr">
        <is>
          <t>否</t>
        </is>
      </c>
      <c r="K8" s="387" t="n">
        <v>2007</v>
      </c>
      <c r="L8" s="387">
        <f>M8+N8</f>
        <v/>
      </c>
      <c r="M8" s="387" t="n">
        <v>6</v>
      </c>
      <c r="N8" s="387" t="n">
        <v>4</v>
      </c>
    </row>
    <row r="9">
      <c r="B9" s="387" t="n">
        <v>600837</v>
      </c>
      <c r="C9" s="387" t="inlineStr">
        <is>
          <t>海通证券</t>
        </is>
      </c>
      <c r="D9" s="8" t="inlineStr">
        <is>
          <t>吸收合并</t>
        </is>
      </c>
      <c r="H9" s="387" t="inlineStr">
        <is>
          <t>是</t>
        </is>
      </c>
      <c r="K9" s="387" t="n">
        <v>2008</v>
      </c>
      <c r="L9" s="387">
        <f>M9+N9</f>
        <v/>
      </c>
      <c r="N9" s="387" t="n">
        <v>2</v>
      </c>
    </row>
    <row r="10">
      <c r="B10" s="387" t="n">
        <v>601519</v>
      </c>
      <c r="C10" s="387" t="inlineStr">
        <is>
          <t>大智慧</t>
        </is>
      </c>
      <c r="D10" s="8" t="inlineStr">
        <is>
          <t>吸收合并</t>
        </is>
      </c>
      <c r="H10" s="387" t="inlineStr">
        <is>
          <t>否</t>
        </is>
      </c>
      <c r="K10" s="387" t="n">
        <v>2009</v>
      </c>
      <c r="L10" s="387">
        <f>M10+N10</f>
        <v/>
      </c>
      <c r="N10" s="387" t="n">
        <v>6</v>
      </c>
    </row>
    <row r="11">
      <c r="B11" s="387" t="n">
        <v>688041</v>
      </c>
      <c r="C11" s="387" t="inlineStr">
        <is>
          <t>海光信息</t>
        </is>
      </c>
      <c r="D11" s="8" t="inlineStr">
        <is>
          <t>吸收合并</t>
        </is>
      </c>
      <c r="H11" s="387" t="inlineStr">
        <is>
          <t>是</t>
        </is>
      </c>
      <c r="K11" s="387" t="n">
        <v>2010</v>
      </c>
      <c r="L11" s="387">
        <f>M11+N11</f>
        <v/>
      </c>
      <c r="N11" s="387" t="n">
        <v>4</v>
      </c>
    </row>
    <row r="12">
      <c r="B12" s="387" t="n">
        <v>603213</v>
      </c>
      <c r="C12" s="387" t="inlineStr">
        <is>
          <t>镇洋发展</t>
        </is>
      </c>
      <c r="D12" s="8" t="inlineStr">
        <is>
          <t>吸收合并</t>
        </is>
      </c>
      <c r="H12" s="387" t="inlineStr">
        <is>
          <t>是</t>
        </is>
      </c>
      <c r="K12" s="387" t="n">
        <v>2011</v>
      </c>
      <c r="L12" s="387">
        <f>M12+N12</f>
        <v/>
      </c>
      <c r="N12" s="387" t="n">
        <v>3</v>
      </c>
    </row>
    <row r="13">
      <c r="B13" s="387" t="n">
        <v>601989</v>
      </c>
      <c r="C13" s="387" t="inlineStr">
        <is>
          <t>中国重工</t>
        </is>
      </c>
      <c r="D13" s="8" t="inlineStr">
        <is>
          <t>吸收合并</t>
        </is>
      </c>
      <c r="H13" s="387" t="inlineStr">
        <is>
          <t>是</t>
        </is>
      </c>
      <c r="K13" s="387" t="n">
        <v>2012</v>
      </c>
      <c r="L13" s="387">
        <f>M13+N13</f>
        <v/>
      </c>
      <c r="N13" s="387" t="n">
        <v>4</v>
      </c>
    </row>
    <row r="14">
      <c r="B14" s="387" t="n">
        <v>300379</v>
      </c>
      <c r="C14" s="387" t="inlineStr">
        <is>
          <t>ST东通</t>
        </is>
      </c>
      <c r="D14" s="8" t="inlineStr">
        <is>
          <t>重大违法</t>
        </is>
      </c>
      <c r="K14" s="387" t="n">
        <v>2013</v>
      </c>
      <c r="L14" s="387">
        <f>M14+N14</f>
        <v/>
      </c>
      <c r="M14" s="387" t="n">
        <v>2</v>
      </c>
      <c r="N14" s="387" t="n">
        <v>5</v>
      </c>
    </row>
    <row r="15">
      <c r="B15" s="387" t="n">
        <v>600200</v>
      </c>
      <c r="C15" s="387" t="inlineStr">
        <is>
          <t>ST苏吴</t>
        </is>
      </c>
      <c r="D15" s="8" t="inlineStr">
        <is>
          <t>重大违法</t>
        </is>
      </c>
      <c r="K15" s="387" t="n">
        <v>2014</v>
      </c>
      <c r="L15" s="387">
        <f>M15+N15</f>
        <v/>
      </c>
      <c r="M15" s="387" t="n">
        <v>1</v>
      </c>
      <c r="N15" s="387" t="n">
        <v>2</v>
      </c>
    </row>
    <row r="16">
      <c r="B16" s="387" t="n">
        <v>300280</v>
      </c>
      <c r="C16" s="387" t="inlineStr">
        <is>
          <t>ST紫天</t>
        </is>
      </c>
      <c r="D16" s="8" t="inlineStr">
        <is>
          <t>强制退</t>
        </is>
      </c>
      <c r="E16" s="8" t="inlineStr">
        <is>
          <t>拒绝整改，披露财务报告</t>
        </is>
      </c>
      <c r="K16" s="387" t="n">
        <v>2015</v>
      </c>
      <c r="L16" s="387">
        <f>M16+N16</f>
        <v/>
      </c>
      <c r="M16" s="387" t="n">
        <v>2</v>
      </c>
      <c r="N16" s="387" t="n">
        <v>8</v>
      </c>
    </row>
    <row r="17" ht="28" customHeight="1" s="386">
      <c r="B17" s="387" t="n">
        <v>920680</v>
      </c>
      <c r="C17" s="387" t="inlineStr">
        <is>
          <t>ST广道</t>
        </is>
      </c>
      <c r="D17" s="8" t="inlineStr">
        <is>
          <t>重大违法</t>
        </is>
      </c>
      <c r="E17" s="8" t="inlineStr">
        <is>
          <t>2018-2023连续虚假记载，2024定向发行股票说明书虚假记载</t>
        </is>
      </c>
      <c r="I17" s="387" t="inlineStr">
        <is>
          <t>负</t>
        </is>
      </c>
      <c r="K17" s="387" t="n">
        <v>2016</v>
      </c>
      <c r="L17" s="387">
        <f>M17+N17</f>
        <v/>
      </c>
      <c r="M17" s="387" t="n">
        <v>1</v>
      </c>
      <c r="N17" s="387" t="n">
        <v>1</v>
      </c>
    </row>
    <row r="18">
      <c r="B18" s="387" t="n">
        <v>600190</v>
      </c>
      <c r="C18" s="387" t="inlineStr">
        <is>
          <t>ST锦港</t>
        </is>
      </c>
      <c r="D18" s="8" t="inlineStr">
        <is>
          <t>重大违法</t>
        </is>
      </c>
      <c r="E18" s="8" t="inlineStr">
        <is>
          <t>连续三年虚假记载</t>
        </is>
      </c>
      <c r="I18" s="387" t="inlineStr">
        <is>
          <t>平</t>
        </is>
      </c>
      <c r="K18" s="387" t="n">
        <v>2017</v>
      </c>
      <c r="L18" s="387">
        <f>M18+N18</f>
        <v/>
      </c>
      <c r="M18" s="387" t="n">
        <v>2</v>
      </c>
      <c r="N18" s="387" t="n">
        <v>3</v>
      </c>
    </row>
    <row r="19" ht="28" customHeight="1" s="386">
      <c r="B19" s="387" t="n">
        <v>300208</v>
      </c>
      <c r="C19" s="387" t="inlineStr">
        <is>
          <t>ST中程</t>
        </is>
      </c>
      <c r="D19" s="8" t="inlineStr">
        <is>
          <t>财务退</t>
        </is>
      </c>
      <c r="E19" s="8" t="inlineStr">
        <is>
          <t>2023年净资产负，2024年保留意见审计报告和否定内控报告</t>
        </is>
      </c>
      <c r="H19" s="8" t="inlineStr">
        <is>
          <t>是</t>
        </is>
      </c>
      <c r="I19" s="387" t="inlineStr">
        <is>
          <t>平</t>
        </is>
      </c>
      <c r="K19" s="387" t="n">
        <v>2018</v>
      </c>
      <c r="L19" s="387">
        <f>M19+N19</f>
        <v/>
      </c>
      <c r="M19" s="387" t="n">
        <v>4</v>
      </c>
      <c r="N19" s="387" t="n">
        <v>2</v>
      </c>
    </row>
    <row r="20" ht="28" customHeight="1" s="386">
      <c r="B20" s="387" t="n">
        <v>600462</v>
      </c>
      <c r="C20" s="387" t="inlineStr">
        <is>
          <t>ST九有</t>
        </is>
      </c>
      <c r="D20" s="8" t="inlineStr">
        <is>
          <t>财务退</t>
        </is>
      </c>
      <c r="E20" s="8" t="inlineStr">
        <is>
          <t>2023年净资产负，2024无法表示意见的报告</t>
        </is>
      </c>
      <c r="H20" s="8" t="inlineStr">
        <is>
          <t>否</t>
        </is>
      </c>
      <c r="I20" s="387" t="inlineStr">
        <is>
          <t>平</t>
        </is>
      </c>
      <c r="K20" s="387" t="n">
        <v>2019</v>
      </c>
      <c r="L20" s="387">
        <f>M20+N20</f>
        <v/>
      </c>
      <c r="M20" s="387" t="n">
        <v>9</v>
      </c>
      <c r="N20" s="387" t="n">
        <v>3</v>
      </c>
    </row>
    <row r="21" ht="28" customHeight="1" s="386">
      <c r="B21" s="387" t="n">
        <v>584</v>
      </c>
      <c r="C21" s="387" t="inlineStr">
        <is>
          <t>ST工智</t>
        </is>
      </c>
      <c r="D21" s="8" t="inlineStr">
        <is>
          <t>财务退</t>
        </is>
      </c>
      <c r="E21" s="8" t="inlineStr">
        <is>
          <t>2023年无法表示意见，2024年又无法表示意见</t>
        </is>
      </c>
      <c r="F21" s="8" t="inlineStr">
        <is>
          <t>中间想购买资产来消除相关事项，但没成功</t>
        </is>
      </c>
      <c r="H21" s="8" t="inlineStr">
        <is>
          <t>否</t>
        </is>
      </c>
      <c r="I21" s="387" t="inlineStr">
        <is>
          <t>正</t>
        </is>
      </c>
      <c r="K21" s="387" t="n">
        <v>2020</v>
      </c>
      <c r="L21" s="387">
        <f>M21+N21</f>
        <v/>
      </c>
      <c r="M21" s="387" t="n">
        <v>17</v>
      </c>
      <c r="N21" s="387" t="n">
        <v>3</v>
      </c>
      <c r="O21" s="387" t="n">
        <v>98</v>
      </c>
      <c r="P21" s="387" t="n">
        <v>10</v>
      </c>
      <c r="Q21" s="387">
        <f>P21/O21</f>
        <v/>
      </c>
    </row>
    <row r="22" ht="28" customHeight="1" s="386">
      <c r="B22" s="387" t="n">
        <v>600387</v>
      </c>
      <c r="C22" s="387" t="inlineStr">
        <is>
          <t>ST海越</t>
        </is>
      </c>
      <c r="D22" s="8" t="inlineStr">
        <is>
          <t>财务退</t>
        </is>
      </c>
      <c r="E22" s="8" t="inlineStr">
        <is>
          <t>2023年无法表示意见，2024年又无法表示意见</t>
        </is>
      </c>
      <c r="G22" s="387" t="n">
        <v>4</v>
      </c>
      <c r="H22" s="8" t="inlineStr">
        <is>
          <t>是</t>
        </is>
      </c>
      <c r="I22" s="387" t="inlineStr">
        <is>
          <t>平</t>
        </is>
      </c>
      <c r="K22" s="387" t="n">
        <v>2021</v>
      </c>
      <c r="L22" s="387">
        <f>M22+N22</f>
        <v/>
      </c>
      <c r="M22" s="387" t="n">
        <v>17</v>
      </c>
      <c r="N22" s="387" t="n">
        <v>6</v>
      </c>
      <c r="O22" s="387" t="n">
        <v>54</v>
      </c>
      <c r="P22" s="387" t="n">
        <v>22</v>
      </c>
      <c r="Q22" s="387">
        <f>P22/O22</f>
        <v/>
      </c>
    </row>
    <row r="23" ht="56" customHeight="1" s="386">
      <c r="B23" s="387" t="n">
        <v>2336</v>
      </c>
      <c r="C23" s="387" t="inlineStr">
        <is>
          <t>ST人乐</t>
        </is>
      </c>
      <c r="D23" s="8" t="inlineStr">
        <is>
          <t>财务退</t>
        </is>
      </c>
      <c r="E23" s="8" t="inlineStr">
        <is>
          <t>2023年净资产负，2024年净资产负且无法表示意见</t>
        </is>
      </c>
      <c r="F23" s="8" t="inlineStr">
        <is>
          <t>公司中间也努力了，但是出售资产的进展没能在年末走完流程，因此无法确认收益。</t>
        </is>
      </c>
      <c r="G23" s="387" t="n">
        <v>1.5</v>
      </c>
      <c r="H23" s="387" t="inlineStr">
        <is>
          <t>是</t>
        </is>
      </c>
      <c r="I23" s="387" t="inlineStr">
        <is>
          <t>正</t>
        </is>
      </c>
      <c r="K23" s="387" t="n">
        <v>2022</v>
      </c>
      <c r="L23" s="387">
        <f>M23+N23</f>
        <v/>
      </c>
      <c r="M23" s="387" t="n">
        <v>42</v>
      </c>
      <c r="N23" s="387" t="n">
        <v>5</v>
      </c>
      <c r="O23" s="387" t="n">
        <v>45</v>
      </c>
      <c r="P23" s="387" t="n">
        <v>25</v>
      </c>
      <c r="Q23" s="387">
        <f>P23/O23</f>
        <v/>
      </c>
    </row>
    <row r="24" ht="28" customHeight="1" s="386">
      <c r="B24" s="387" t="n">
        <v>603003</v>
      </c>
      <c r="C24" s="387" t="inlineStr">
        <is>
          <t>ST龙宇</t>
        </is>
      </c>
      <c r="D24" s="8" t="inlineStr">
        <is>
          <t>财务退</t>
        </is>
      </c>
      <c r="E24" s="8" t="inlineStr">
        <is>
          <t>2023年无法表示意见，2024年又无法表示意见</t>
        </is>
      </c>
      <c r="F24" s="8" t="inlineStr">
        <is>
          <t>大股东资金占用8亿未归还
20241216被立案调查</t>
        </is>
      </c>
      <c r="H24" s="8" t="inlineStr">
        <is>
          <t>否</t>
        </is>
      </c>
      <c r="I24" s="387" t="inlineStr">
        <is>
          <t>平</t>
        </is>
      </c>
      <c r="K24" s="387" t="n">
        <v>2023</v>
      </c>
      <c r="L24" s="387">
        <f>M24+N24</f>
        <v/>
      </c>
      <c r="M24" s="387" t="n">
        <v>43</v>
      </c>
      <c r="N24" s="387" t="n">
        <v>3</v>
      </c>
      <c r="O24" s="387" t="n">
        <v>53</v>
      </c>
      <c r="P24" s="387" t="n">
        <v>27</v>
      </c>
      <c r="Q24" s="387">
        <f>P24/O24</f>
        <v/>
      </c>
    </row>
    <row r="25" ht="28" customHeight="1" s="386">
      <c r="B25" s="387" t="n">
        <v>600225</v>
      </c>
      <c r="C25" s="387" t="inlineStr">
        <is>
          <t>ST卓朗</t>
        </is>
      </c>
      <c r="D25" s="8" t="inlineStr">
        <is>
          <t>重大违法</t>
        </is>
      </c>
      <c r="F25" s="8" t="inlineStr">
        <is>
          <t>立案调查20240314-20141030</t>
        </is>
      </c>
      <c r="H25" s="387" t="inlineStr">
        <is>
          <t>是</t>
        </is>
      </c>
      <c r="I25" s="387" t="inlineStr">
        <is>
          <t>负</t>
        </is>
      </c>
      <c r="K25" s="387" t="n">
        <v>2024</v>
      </c>
      <c r="L25" s="387">
        <f>M25+N25</f>
        <v/>
      </c>
      <c r="M25" s="387" t="n">
        <v>46</v>
      </c>
      <c r="N25" s="387" t="n">
        <v>8</v>
      </c>
      <c r="O25" s="387" t="n">
        <v>57</v>
      </c>
      <c r="P25" s="387" t="n">
        <v>29</v>
      </c>
      <c r="Q25" s="387">
        <f>P25/O25</f>
        <v/>
      </c>
    </row>
    <row r="26">
      <c r="B26" s="387" t="n">
        <v>601028</v>
      </c>
      <c r="C26" s="387" t="inlineStr">
        <is>
          <t>玉龙股份</t>
        </is>
      </c>
      <c r="D26" s="8" t="inlineStr">
        <is>
          <t>主动退</t>
        </is>
      </c>
      <c r="H26" s="387" t="inlineStr">
        <is>
          <t>是</t>
        </is>
      </c>
      <c r="K26" s="387" t="n">
        <v>2025</v>
      </c>
      <c r="L26" s="387" t="n">
        <v>32</v>
      </c>
      <c r="M26" s="387" t="n">
        <v>25</v>
      </c>
      <c r="N26" s="387" t="n">
        <v>6</v>
      </c>
      <c r="O26" s="387" t="n">
        <v>97</v>
      </c>
      <c r="P26" s="387" t="n">
        <v>20</v>
      </c>
      <c r="Q26" s="387">
        <f>P26/O26</f>
        <v/>
      </c>
    </row>
    <row r="27">
      <c r="B27" s="387" t="n">
        <v>600705</v>
      </c>
      <c r="C27" s="387" t="inlineStr">
        <is>
          <t>中航产融</t>
        </is>
      </c>
      <c r="D27" s="8" t="inlineStr">
        <is>
          <t>主动退</t>
        </is>
      </c>
      <c r="H27" s="387" t="inlineStr">
        <is>
          <t>是</t>
        </is>
      </c>
    </row>
    <row r="28" ht="28" customHeight="1" s="386">
      <c r="B28" s="387" t="n">
        <v>300630</v>
      </c>
      <c r="C28" s="387" t="inlineStr">
        <is>
          <t>ST普利</t>
        </is>
      </c>
      <c r="D28" s="8" t="inlineStr">
        <is>
          <t>重大违法</t>
        </is>
      </c>
      <c r="F28" s="8" t="inlineStr">
        <is>
          <t>立案调查20240707-20250105</t>
        </is>
      </c>
      <c r="G28" s="387" t="n">
        <v>4</v>
      </c>
      <c r="H28" s="387" t="inlineStr">
        <is>
          <t>否</t>
        </is>
      </c>
      <c r="I28" s="387" t="inlineStr">
        <is>
          <t>负</t>
        </is>
      </c>
    </row>
    <row r="29" ht="42" customHeight="1" s="386">
      <c r="B29" s="387" t="n">
        <v>600898</v>
      </c>
      <c r="C29" s="387" t="inlineStr">
        <is>
          <t>国美通讯</t>
        </is>
      </c>
      <c r="D29" s="8" t="inlineStr">
        <is>
          <t>市值退</t>
        </is>
      </c>
      <c r="E29" s="8" t="inlineStr">
        <is>
          <t>市值低于5亿，2023年净资产负、收入低于1亿亏损</t>
        </is>
      </c>
      <c r="F29" s="8" t="inlineStr">
        <is>
          <t>立案调查20231206-20240415
公司没有努力</t>
        </is>
      </c>
      <c r="G29" s="387" t="n">
        <v>2</v>
      </c>
      <c r="H29" s="387" t="inlineStr">
        <is>
          <t>否</t>
        </is>
      </c>
      <c r="I29" s="387" t="inlineStr">
        <is>
          <t>正</t>
        </is>
      </c>
    </row>
    <row r="30" ht="28" customHeight="1" s="386">
      <c r="B30" s="387" t="n">
        <v>600083</v>
      </c>
      <c r="C30" s="387" t="inlineStr">
        <is>
          <t>博信股份</t>
        </is>
      </c>
      <c r="D30" s="8" t="inlineStr">
        <is>
          <t>市值退</t>
        </is>
      </c>
      <c r="E30" s="8" t="inlineStr">
        <is>
          <t>市值低于5亿，2023年净资产负，收入低于1亿亏损</t>
        </is>
      </c>
      <c r="F30" s="8" t="inlineStr">
        <is>
          <t>公司没有努力</t>
        </is>
      </c>
      <c r="G30" s="387" t="n">
        <v>2</v>
      </c>
      <c r="H30" s="387" t="inlineStr">
        <is>
          <t>是</t>
        </is>
      </c>
      <c r="I30" s="387" t="inlineStr">
        <is>
          <t>正</t>
        </is>
      </c>
    </row>
    <row r="31" ht="42" customHeight="1" s="386">
      <c r="B31" s="387" t="n">
        <v>300108</v>
      </c>
      <c r="C31" s="387" t="inlineStr">
        <is>
          <t>ST吉药</t>
        </is>
      </c>
      <c r="D31" s="8" t="inlineStr">
        <is>
          <t>面值退</t>
        </is>
      </c>
      <c r="E31" s="8" t="inlineStr">
        <is>
          <t>2023年净资产负，打算重整，但没有拿到路条，最终股价低于1元</t>
        </is>
      </c>
      <c r="F31" s="8" t="inlineStr">
        <is>
          <t>2022-2023刚带帽摘帽，2024又带帽。实控人持股比例太低，可能没有动力。</t>
        </is>
      </c>
      <c r="H31" s="8" t="inlineStr">
        <is>
          <t>否</t>
        </is>
      </c>
      <c r="I31" s="8" t="inlineStr">
        <is>
          <t>负</t>
        </is>
      </c>
    </row>
    <row r="32">
      <c r="B32" s="387" t="n">
        <v>603388</v>
      </c>
      <c r="C32" s="387" t="inlineStr">
        <is>
          <t>元成</t>
        </is>
      </c>
      <c r="D32" s="8" t="inlineStr">
        <is>
          <t>重大违法</t>
        </is>
      </c>
      <c r="H32" s="387" t="inlineStr">
        <is>
          <t>否</t>
        </is>
      </c>
      <c r="I32" s="387" t="inlineStr">
        <is>
          <t>负</t>
        </is>
      </c>
    </row>
    <row r="33">
      <c r="B33" s="387" t="n">
        <v>300344</v>
      </c>
      <c r="C33" s="387" t="inlineStr">
        <is>
          <t>立方</t>
        </is>
      </c>
      <c r="D33" s="8" t="inlineStr">
        <is>
          <t>重大违法</t>
        </is>
      </c>
      <c r="H33" s="387" t="inlineStr">
        <is>
          <t>否</t>
        </is>
      </c>
    </row>
    <row r="34">
      <c r="B34" s="387" t="n">
        <v>300391</v>
      </c>
      <c r="C34" s="387" t="inlineStr">
        <is>
          <t>ST长药</t>
        </is>
      </c>
      <c r="D34" s="8" t="inlineStr">
        <is>
          <t>重大违法</t>
        </is>
      </c>
      <c r="H34" s="387" t="inlineStr">
        <is>
          <t>否</t>
        </is>
      </c>
    </row>
  </sheetData>
  <autoFilter ref="B2:I33"/>
  <dataValidations count="3">
    <dataValidation sqref="H1:H1048576" showDropDown="0" showInputMessage="1" showErrorMessage="1" allowBlank="1" type="list">
      <formula1>"是,否"</formula1>
    </dataValidation>
    <dataValidation sqref="I1:I1048576" showDropDown="0" showInputMessage="1" showErrorMessage="1" allowBlank="1" type="list">
      <formula1>"正,负,平"</formula1>
    </dataValidation>
    <dataValidation sqref="D1:D1048576" showDropDown="0" showInputMessage="1" showErrorMessage="1" allowBlank="1" type="list">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sheetPr codeName="Sheet3" filterMode="1">
    <outlinePr summaryBelow="1" summaryRight="1"/>
    <pageSetUpPr/>
  </sheetPr>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baseColWidth="8" defaultColWidth="8.58203125" defaultRowHeight="14"/>
  <cols>
    <col width="14.83203125" customWidth="1" style="8" min="1" max="1"/>
    <col width="8.58203125" customWidth="1" style="8" min="2" max="4"/>
    <col width="11.83203125" customWidth="1" style="8" min="5" max="6"/>
    <col width="18.25" customWidth="1" style="8" min="7" max="7"/>
    <col width="8.33203125" customWidth="1" style="8" min="8" max="9"/>
    <col width="34.5" customWidth="1" style="8" min="10" max="10"/>
    <col width="8.5" customWidth="1" style="8" min="11" max="11"/>
    <col width="8.83203125" customWidth="1" style="8" min="12" max="12"/>
    <col width="8.83203125" customWidth="1" style="453" min="13" max="13"/>
    <col width="8.58203125" customWidth="1" style="8" min="14" max="128"/>
    <col width="8.58203125" customWidth="1" style="8" min="129" max="16384"/>
  </cols>
  <sheetData>
    <row r="1" ht="136" customHeight="1" s="386">
      <c r="A1" s="8" t="inlineStr">
        <is>
          <t>是否已经重组</t>
        </is>
      </c>
      <c r="B1" s="8" t="inlineStr">
        <is>
          <t>代码</t>
        </is>
      </c>
      <c r="C1" s="8" t="inlineStr">
        <is>
          <t>名称</t>
        </is>
      </c>
      <c r="D1" s="8" t="inlineStr">
        <is>
          <t>属性</t>
        </is>
      </c>
      <c r="E1" s="8" t="inlineStr">
        <is>
          <t>公告时间</t>
        </is>
      </c>
      <c r="F1" s="8" t="inlineStr">
        <is>
          <t>实际变更时间</t>
        </is>
      </c>
      <c r="G1" s="8" t="inlineStr">
        <is>
          <t>新实控人</t>
        </is>
      </c>
      <c r="H1" s="8" t="inlineStr">
        <is>
          <t>资产星级1-5，不知道默认0</t>
        </is>
      </c>
      <c r="I1" s="8" t="inlineStr">
        <is>
          <t>变更是否完成</t>
        </is>
      </c>
      <c r="J1" s="8" t="inlineStr">
        <is>
          <t>进展</t>
        </is>
      </c>
      <c r="K1" s="8" t="inlineStr">
        <is>
          <t>可转债</t>
        </is>
      </c>
      <c r="L1" s="8" t="inlineStr">
        <is>
          <t>代价（亿）</t>
        </is>
      </c>
      <c r="M1" s="8" t="inlineStr">
        <is>
          <t>估值</t>
        </is>
      </c>
      <c r="N1" s="8" t="inlineStr">
        <is>
          <t>市值（亿）</t>
        </is>
      </c>
      <c r="O1" s="8" t="inlineStr">
        <is>
          <t>营收（亿）</t>
        </is>
      </c>
      <c r="P1" s="8" t="inlineStr">
        <is>
          <t>变更时资产规模（亿）</t>
        </is>
      </c>
      <c r="Q1" s="8" t="inlineStr">
        <is>
          <t>净资产（亿）</t>
        </is>
      </c>
      <c r="R1" s="8" t="inlineStr">
        <is>
          <t>实际注入间隔，单位年</t>
        </is>
      </c>
      <c r="S1" s="8" t="inlineStr">
        <is>
          <t>停牌时市值</t>
        </is>
      </c>
      <c r="T1" s="8" t="inlineStr">
        <is>
          <t>复牌后打开涨停市值</t>
        </is>
      </c>
    </row>
    <row r="2" ht="98" customHeight="1" s="386">
      <c r="B2" s="8" t="n">
        <v>600684</v>
      </c>
      <c r="C2" s="8" t="inlineStr">
        <is>
          <t>珠江股份</t>
        </is>
      </c>
      <c r="D2" s="8" t="inlineStr">
        <is>
          <t>广州国企</t>
        </is>
      </c>
      <c r="E2" s="8" t="n">
        <v>20080101</v>
      </c>
      <c r="F2" s="8">
        <f>E2</f>
        <v/>
      </c>
      <c r="G2" s="8" t="inlineStr">
        <is>
          <t>广州国资，不知道会不会注入其他资产</t>
        </is>
      </c>
      <c r="H2" s="8" t="n">
        <v>0</v>
      </c>
      <c r="I2" s="8" t="inlineStr">
        <is>
          <t>完成</t>
        </is>
      </c>
      <c r="J2" s="8" t="inlineStr">
        <is>
          <t>剥离了房地产业务，目前剩物业业务和文体运营。
20241231，资产规模下降到17亿，原来330亿，负债从300下降到12亿
20250408，定向发行股票补充流动资金7.4亿。
20251014，发行2.5亿股，募资7.3亿</t>
        </is>
      </c>
      <c r="L2" s="8" t="n">
        <v>0</v>
      </c>
      <c r="N2" s="8" t="n">
        <v>29</v>
      </c>
      <c r="O2" s="8" t="n">
        <v>16</v>
      </c>
      <c r="P2" s="8" t="n">
        <v>17</v>
      </c>
      <c r="Q2" s="8" t="n">
        <v>5</v>
      </c>
      <c r="R2" s="8" t="n">
        <v>0</v>
      </c>
    </row>
    <row r="3" hidden="1" ht="70" customHeight="1" s="386">
      <c r="A3" s="8" t="inlineStr">
        <is>
          <t>是</t>
        </is>
      </c>
      <c r="B3" s="8" t="n">
        <v>603268</v>
      </c>
      <c r="C3" s="8" t="inlineStr">
        <is>
          <t>松发股份</t>
        </is>
      </c>
      <c r="D3" s="8" t="inlineStr">
        <is>
          <t>民营</t>
        </is>
      </c>
      <c r="E3" s="8" t="n">
        <v>20181012</v>
      </c>
      <c r="G3" s="8" t="inlineStr">
        <is>
          <t>恒力集团陈建华先生、范红卫女士夫妇29.91%</t>
        </is>
      </c>
      <c r="H3" s="8" t="n">
        <v>3</v>
      </c>
      <c r="I3" s="8" t="inlineStr">
        <is>
          <t>完成</t>
        </is>
      </c>
      <c r="J3" s="8" t="inlineStr">
        <is>
          <t>一直到2024年都维持了原陶瓷业务，直到2024年再不进行资产注入就要触发不足3亿退市风险了，终于置入大股东的船舶资产，由于在变更控股权36个月之后进行的资产重组，不触发重组上市。。</t>
        </is>
      </c>
      <c r="L3" s="8" t="n">
        <v>8.199999999999999</v>
      </c>
      <c r="N3" s="8" t="n">
        <v>20</v>
      </c>
      <c r="O3" s="8" t="n">
        <v>6</v>
      </c>
      <c r="P3" s="8" t="n">
        <v>12.6</v>
      </c>
      <c r="Q3" s="8" t="n">
        <v>7</v>
      </c>
      <c r="R3" s="8" t="n">
        <v>6</v>
      </c>
      <c r="S3" s="8" t="n">
        <v>17</v>
      </c>
      <c r="T3" s="8" t="n">
        <v>55</v>
      </c>
    </row>
    <row r="4" ht="322" customHeight="1" s="386">
      <c r="A4" s="8" t="inlineStr">
        <is>
          <t>终止</t>
        </is>
      </c>
      <c r="B4" s="8" t="n">
        <v>300489</v>
      </c>
      <c r="C4" s="8" t="inlineStr">
        <is>
          <t>光智科技</t>
        </is>
      </c>
      <c r="D4" s="8" t="inlineStr">
        <is>
          <t>民营</t>
        </is>
      </c>
      <c r="E4" s="8" t="n">
        <v>20190423</v>
      </c>
      <c r="G4" s="8" t="inlineStr">
        <is>
          <t>朱世会6.8%
股份转让+表决权委托</t>
        </is>
      </c>
      <c r="H4" s="8" t="n">
        <v>5</v>
      </c>
      <c r="I4" s="8" t="inlineStr">
        <is>
          <t>完成</t>
        </is>
      </c>
      <c r="J4" s="8" t="inlineStr">
        <is>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is>
      </c>
      <c r="L4" s="8" t="n">
        <v>7.5</v>
      </c>
      <c r="N4" s="8" t="n">
        <v>26</v>
      </c>
      <c r="O4" s="8" t="n">
        <v>1.3</v>
      </c>
      <c r="P4" s="8" t="n">
        <v>5</v>
      </c>
      <c r="Q4" s="8" t="n">
        <v>3.7</v>
      </c>
      <c r="R4" s="8" t="n">
        <v>5</v>
      </c>
      <c r="S4" s="8" t="n">
        <v>31</v>
      </c>
      <c r="T4" s="8" t="n">
        <v>134</v>
      </c>
    </row>
    <row r="5" ht="56" customHeight="1" s="386">
      <c r="B5" s="8" t="n">
        <v>600076</v>
      </c>
      <c r="C5" s="8" t="inlineStr">
        <is>
          <t>康欣新材</t>
        </is>
      </c>
      <c r="D5" s="8" t="inlineStr">
        <is>
          <t>国企</t>
        </is>
      </c>
      <c r="E5" s="8" t="n">
        <v>20191111</v>
      </c>
      <c r="F5" s="8">
        <f>E5</f>
        <v/>
      </c>
      <c r="G5" s="8" t="inlineStr">
        <is>
          <t>无锡国资委，无锡建发受让15%+表决权委托13%</t>
        </is>
      </c>
      <c r="H5" s="8" t="n">
        <v>0</v>
      </c>
      <c r="I5" s="8" t="inlineStr">
        <is>
          <t>完成</t>
        </is>
      </c>
      <c r="J5" s="8" t="inlineStr">
        <is>
          <t>20181218，首次转让9%，6.2亿
20191018，二次转让6%，4.3亿
20210202，向大股东定向发行募资8.5亿，发行后无锡建发占38%</t>
        </is>
      </c>
      <c r="L5" s="8">
        <f>6.2+4.3+8.5</f>
        <v/>
      </c>
      <c r="N5" s="8" t="n">
        <v>40</v>
      </c>
      <c r="O5" s="8" t="n">
        <v>6</v>
      </c>
      <c r="P5" s="8" t="n">
        <v>71</v>
      </c>
      <c r="Q5" s="8" t="n">
        <v>40</v>
      </c>
      <c r="R5" s="8" t="n">
        <v>0</v>
      </c>
    </row>
    <row r="6" hidden="1" ht="42" customHeight="1" s="386">
      <c r="A6" s="8" t="inlineStr">
        <is>
          <t>是</t>
        </is>
      </c>
      <c r="B6" s="8" t="n">
        <v>301297</v>
      </c>
      <c r="C6" s="8" t="inlineStr">
        <is>
          <t>富乐德</t>
        </is>
      </c>
      <c r="D6" s="8" t="inlineStr">
        <is>
          <t>民营</t>
        </is>
      </c>
      <c r="E6" s="8" t="n">
        <v>20200101</v>
      </c>
      <c r="G6" s="8" t="inlineStr">
        <is>
          <t>上海申和，无实际控制人</t>
        </is>
      </c>
      <c r="H6" s="8" t="n">
        <v>4</v>
      </c>
      <c r="I6" s="8" t="inlineStr">
        <is>
          <t>完成</t>
        </is>
      </c>
      <c r="J6" s="8" t="inlineStr">
        <is>
          <t>202410，购买大股东旗下资产富乐华，3亿净利润，定价65亿，大涨2倍。功率半导体覆铜陶瓷载板</t>
        </is>
      </c>
      <c r="R6" s="8" t="n">
        <v>4</v>
      </c>
      <c r="S6" s="8" t="n">
        <v>66</v>
      </c>
      <c r="T6" s="8" t="n">
        <v>200</v>
      </c>
    </row>
    <row r="7" hidden="1" ht="182" customHeight="1" s="386">
      <c r="A7" s="8" t="inlineStr">
        <is>
          <t>是</t>
        </is>
      </c>
      <c r="B7" s="8" t="n">
        <v>603991</v>
      </c>
      <c r="C7" s="8" t="inlineStr">
        <is>
          <t>至正股份</t>
        </is>
      </c>
      <c r="D7" s="8" t="inlineStr">
        <is>
          <t>民营</t>
        </is>
      </c>
      <c r="E7" s="8" t="n">
        <v>20200521</v>
      </c>
      <c r="G7" s="8" t="inlineStr">
        <is>
          <t>正信同创的王强受让27% ，旗下有深圳市国弘半导体发展有限公司，深圳市旅游（集团）股份有限公司。资本运作高手</t>
        </is>
      </c>
      <c r="H7" s="8" t="n">
        <v>4</v>
      </c>
      <c r="I7" s="8" t="inlineStr">
        <is>
          <t>完成</t>
        </is>
      </c>
      <c r="J7" s="8" t="inlineStr">
        <is>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is>
      </c>
      <c r="L7" s="8" t="n">
        <v>6.2</v>
      </c>
      <c r="N7" s="8" t="n">
        <v>20</v>
      </c>
      <c r="O7" s="8" t="n">
        <v>3</v>
      </c>
      <c r="P7" s="8" t="n">
        <v>5.7</v>
      </c>
      <c r="Q7" s="8" t="n">
        <v>3.7</v>
      </c>
      <c r="R7" s="8" t="n">
        <v>4</v>
      </c>
      <c r="S7" s="8" t="n">
        <v>46</v>
      </c>
      <c r="T7" s="8" t="n">
        <v>74</v>
      </c>
    </row>
    <row r="8" ht="84" customHeight="1" s="386">
      <c r="B8" s="8" t="n">
        <v>603168</v>
      </c>
      <c r="C8" s="8" t="inlineStr">
        <is>
          <t>莎普爱思</t>
        </is>
      </c>
      <c r="D8" s="8" t="inlineStr">
        <is>
          <t>民营</t>
        </is>
      </c>
      <c r="E8" s="8" t="n">
        <v>20200530</v>
      </c>
      <c r="F8" s="8">
        <f>E8</f>
        <v/>
      </c>
      <c r="G8" s="8" t="inlineStr">
        <is>
          <t>养和投资的林弘立、林弘远受让7%，原来持有9%+表决权放弃，旗下有医院资产，天伦医院、明好医院</t>
        </is>
      </c>
      <c r="H8" s="8" t="n">
        <v>2</v>
      </c>
      <c r="I8" s="8" t="inlineStr">
        <is>
          <t>完成</t>
        </is>
      </c>
      <c r="J8" s="8" t="inlineStr">
        <is>
          <t>2021年内二次股份转让5%
20240924，大股东同业竞争延期3年，到2027年底，主要是医院还不符合注入的条件</t>
        </is>
      </c>
      <c r="L8" s="8" t="n">
        <v>4.1</v>
      </c>
      <c r="N8" s="8" t="n">
        <v>30</v>
      </c>
      <c r="O8" s="8" t="n">
        <v>3.5</v>
      </c>
      <c r="P8" s="8" t="n">
        <v>16</v>
      </c>
      <c r="Q8" s="8" t="n">
        <v>13</v>
      </c>
      <c r="R8" s="8" t="n">
        <v>0</v>
      </c>
    </row>
    <row r="9" ht="70" customHeight="1" s="386">
      <c r="B9" s="8" t="n">
        <v>600738</v>
      </c>
      <c r="C9" s="8" t="inlineStr">
        <is>
          <t>丽尚国潮</t>
        </is>
      </c>
      <c r="D9" s="8" t="inlineStr">
        <is>
          <t>国企</t>
        </is>
      </c>
      <c r="E9" s="8" t="n">
        <v>20200725</v>
      </c>
      <c r="F9" s="8">
        <f>E9</f>
        <v/>
      </c>
      <c r="G9" s="8" t="inlineStr">
        <is>
          <t>丽水经开区的元明控股受让20%</t>
        </is>
      </c>
      <c r="H9" s="8" t="n">
        <v>0</v>
      </c>
      <c r="I9" s="8" t="inlineStr">
        <is>
          <t>完成</t>
        </is>
      </c>
      <c r="J9" s="8" t="inlineStr">
        <is>
          <t>20210729，公开挂牌转让兰州红楼房地产开发有限公司股权，8亿
20211012，未能征集到受让方，终止出售
20250103，向大股东定向发行募资7.1亿，已终止</t>
        </is>
      </c>
      <c r="L9" s="8" t="n">
        <v>10</v>
      </c>
      <c r="N9" s="8" t="n">
        <v>50</v>
      </c>
      <c r="O9" s="8" t="n">
        <v>6</v>
      </c>
      <c r="P9" s="8" t="n">
        <v>33</v>
      </c>
      <c r="Q9" s="8" t="n">
        <v>17</v>
      </c>
      <c r="R9" s="8" t="n">
        <v>0</v>
      </c>
    </row>
    <row r="10" ht="56" customHeight="1" s="386">
      <c r="B10" s="8" t="n">
        <v>601599</v>
      </c>
      <c r="C10" s="8" t="inlineStr">
        <is>
          <t>浙文影业</t>
        </is>
      </c>
      <c r="D10" s="8" t="inlineStr">
        <is>
          <t>国企</t>
        </is>
      </c>
      <c r="E10" s="8" t="n">
        <v>20200826</v>
      </c>
      <c r="F10" s="8">
        <f>E10</f>
        <v/>
      </c>
      <c r="G10" s="8" t="inlineStr">
        <is>
          <t>浙江财政厅的浙江文投受让表决权17%，旗下有很多影视公司，有同业竞争问题</t>
        </is>
      </c>
      <c r="H10" s="8" t="n">
        <v>0</v>
      </c>
      <c r="I10" s="8" t="inlineStr">
        <is>
          <t>完成</t>
        </is>
      </c>
      <c r="J10" s="8" t="inlineStr">
        <is>
          <t>20210608，定向发行募资6亿完成，浙江文投持有23%股份和16%的表决权</t>
        </is>
      </c>
      <c r="L10" s="8" t="n">
        <v>6</v>
      </c>
      <c r="N10" s="8" t="n">
        <v>26</v>
      </c>
      <c r="O10" s="8" t="n">
        <v>17</v>
      </c>
      <c r="P10" s="8" t="n">
        <v>38</v>
      </c>
      <c r="Q10" s="8" t="n">
        <v>6</v>
      </c>
      <c r="R10" s="8" t="n">
        <v>0</v>
      </c>
    </row>
    <row r="11" ht="126" customHeight="1" s="386">
      <c r="B11" s="8" t="n">
        <v>600966</v>
      </c>
      <c r="C11" s="8" t="inlineStr">
        <is>
          <t>博汇纸业</t>
        </is>
      </c>
      <c r="D11" s="8" t="inlineStr">
        <is>
          <t>民营</t>
        </is>
      </c>
      <c r="E11" s="8" t="n">
        <v>20200828</v>
      </c>
      <c r="F11" s="8">
        <f>E11</f>
        <v/>
      </c>
      <c r="G11" s="8" t="inlineStr">
        <is>
          <t>金光纸业的黄志源股份转让28.81%，合计持有48%，外商独资。承诺6年内解决同业竞争问题。经查询，金光纸业2022年净资产740亿，净利润46亿；2023年净利润36亿</t>
        </is>
      </c>
      <c r="H11" s="8" t="n">
        <v>1</v>
      </c>
      <c r="I11" s="8" t="inlineStr">
        <is>
          <t>完成</t>
        </is>
      </c>
      <c r="J11" s="8" t="inlineStr">
        <is>
          <t>还没有注入过资产</t>
        </is>
      </c>
      <c r="L11" s="8" t="n">
        <v>20</v>
      </c>
      <c r="N11" s="8" t="n">
        <v>65</v>
      </c>
      <c r="O11" s="8" t="n">
        <v>97</v>
      </c>
      <c r="P11" s="8" t="n">
        <v>193</v>
      </c>
      <c r="Q11" s="8" t="n">
        <v>48</v>
      </c>
      <c r="R11" s="8" t="n">
        <v>0</v>
      </c>
    </row>
    <row r="12" ht="56" customHeight="1" s="386">
      <c r="B12" s="8" t="n">
        <v>603306</v>
      </c>
      <c r="C12" s="8" t="inlineStr">
        <is>
          <t>华懋科技</t>
        </is>
      </c>
      <c r="D12" s="8" t="inlineStr">
        <is>
          <t>民营</t>
        </is>
      </c>
      <c r="E12" s="8" t="n">
        <v>20201020</v>
      </c>
      <c r="F12" s="8">
        <f>E12</f>
        <v/>
      </c>
      <c r="G12" s="8" t="inlineStr">
        <is>
          <t>袁晋清先生、林晖
不知道到底想干嘛</t>
        </is>
      </c>
      <c r="H12" s="8" t="n">
        <v>0</v>
      </c>
      <c r="I12" s="8" t="inlineStr">
        <is>
          <t>完成</t>
        </is>
      </c>
      <c r="J12" s="8" t="inlineStr">
        <is>
          <t>20230221，一致行动人宁波新点减持股份到5%以下。
20250522，购买华懋东阳子公司剩余股权。</t>
        </is>
      </c>
      <c r="L12" s="8" t="n">
        <v>12</v>
      </c>
      <c r="N12" s="8" t="n">
        <v>60</v>
      </c>
      <c r="O12" s="8" t="n">
        <v>9.5</v>
      </c>
      <c r="P12" s="8" t="n">
        <v>27</v>
      </c>
      <c r="Q12" s="8" t="n">
        <v>24</v>
      </c>
      <c r="R12" s="8" t="n">
        <v>0</v>
      </c>
    </row>
    <row r="13" ht="154" customHeight="1" s="386">
      <c r="B13" s="8" t="n">
        <v>603223</v>
      </c>
      <c r="C13" s="8" t="inlineStr">
        <is>
          <t>恒通股份</t>
        </is>
      </c>
      <c r="D13" s="8" t="inlineStr">
        <is>
          <t>国企</t>
        </is>
      </c>
      <c r="E13" s="8" t="n">
        <v>20201119</v>
      </c>
      <c r="F13" s="8">
        <f>E13</f>
        <v/>
      </c>
      <c r="G13" s="8" t="inlineStr">
        <is>
          <t>龙口市东江街道南山村村民委员会的南山集团受让20%+表决权委托5%。旗下资产规模巨大，2020年净利润40亿。持有南山铝业44%，南山智尚科技股份有限公司67%，山东裕龙石化有限公司51%，石化公司规模很大</t>
        </is>
      </c>
      <c r="H13" s="8" t="n">
        <v>3</v>
      </c>
      <c r="I13" s="8" t="inlineStr">
        <is>
          <t>完成</t>
        </is>
      </c>
      <c r="J13" s="8" t="inlineStr">
        <is>
          <t>20220809，向南山集团定向发行募资24亿，占比41%
期间，陆续收购了大股东旗下一些港口资产
20240731，要约收购5%股份</t>
        </is>
      </c>
      <c r="L13" s="8" t="n">
        <v>34</v>
      </c>
      <c r="N13" s="8" t="n">
        <v>50</v>
      </c>
      <c r="O13" s="8" t="n">
        <v>55</v>
      </c>
      <c r="P13" s="8" t="n">
        <v>19</v>
      </c>
      <c r="Q13" s="8" t="n">
        <v>13</v>
      </c>
      <c r="R13" s="8" t="n">
        <v>0</v>
      </c>
    </row>
    <row r="14" ht="126" customHeight="1" s="386">
      <c r="B14" s="8" t="n">
        <v>300211</v>
      </c>
      <c r="C14" s="8" t="inlineStr">
        <is>
          <t>亿通科技</t>
        </is>
      </c>
      <c r="D14" s="8" t="inlineStr">
        <is>
          <t>民营</t>
        </is>
      </c>
      <c r="E14" s="8" t="n">
        <v>20210204</v>
      </c>
      <c r="F14" s="8">
        <f>E14</f>
        <v/>
      </c>
      <c r="G14" s="8" t="inlineStr">
        <is>
          <t>黄汪，股份转让29.99%，旗下有安徽华米做健康监测设备，2024年末营收15亿，净利润8800万，净资产25亿。可能注入上市公司。
公司每季度财报都非常详实。</t>
        </is>
      </c>
      <c r="H14" s="8" t="n">
        <v>3</v>
      </c>
      <c r="I14" s="8" t="inlineStr">
        <is>
          <t>完成</t>
        </is>
      </c>
      <c r="J14" s="8" t="inlineStr">
        <is>
          <t>2021控股后，发展了传感器和芯片业务</t>
        </is>
      </c>
      <c r="L14" s="8" t="n">
        <v>9.5</v>
      </c>
      <c r="N14" s="8" t="n">
        <v>24</v>
      </c>
      <c r="O14" s="8" t="n">
        <v>0.8</v>
      </c>
      <c r="P14" s="8" t="n">
        <v>5</v>
      </c>
      <c r="Q14" s="8" t="n">
        <v>4.6</v>
      </c>
      <c r="R14" s="8" t="n">
        <v>0</v>
      </c>
    </row>
    <row r="15" ht="42" customHeight="1" s="386">
      <c r="B15" s="8" t="n">
        <v>603159</v>
      </c>
      <c r="C15" s="8" t="inlineStr">
        <is>
          <t>上海亚虹</t>
        </is>
      </c>
      <c r="D15" s="8" t="inlineStr">
        <is>
          <t>民营</t>
        </is>
      </c>
      <c r="E15" s="8" t="n">
        <v>20210206</v>
      </c>
      <c r="F15" s="8">
        <f>E15</f>
        <v/>
      </c>
      <c r="G15" s="268" t="inlineStr">
        <is>
          <t>海南宁生旅游，孙林，29.99%，文旅公司</t>
        </is>
      </c>
      <c r="H15" s="8" t="n">
        <v>1</v>
      </c>
      <c r="I15" s="8" t="inlineStr">
        <is>
          <t>完成</t>
        </is>
      </c>
      <c r="L15" s="8" t="n">
        <v>5</v>
      </c>
      <c r="N15" s="8" t="n">
        <v>21</v>
      </c>
      <c r="O15" s="8" t="n">
        <v>6.7</v>
      </c>
      <c r="P15" s="8" t="n">
        <v>6.4</v>
      </c>
      <c r="Q15" s="8" t="n">
        <v>4.6</v>
      </c>
      <c r="R15" s="8" t="n">
        <v>0</v>
      </c>
    </row>
    <row r="16" ht="28" customHeight="1" s="386">
      <c r="B16" s="8" t="n">
        <v>603110</v>
      </c>
      <c r="C16" s="8" t="inlineStr">
        <is>
          <t>东方材料</t>
        </is>
      </c>
      <c r="D16" s="8" t="inlineStr">
        <is>
          <t>民营</t>
        </is>
      </c>
      <c r="E16" s="8" t="n">
        <v>20210223</v>
      </c>
      <c r="F16" s="8">
        <f>E16</f>
        <v/>
      </c>
      <c r="G16" s="8" t="inlineStr">
        <is>
          <t>许广彬29.9%</t>
        </is>
      </c>
      <c r="H16" s="8" t="n">
        <v>0</v>
      </c>
      <c r="I16" s="8" t="inlineStr">
        <is>
          <t>完成</t>
        </is>
      </c>
      <c r="J16" s="8" t="inlineStr">
        <is>
          <t>20250603，大股东股份被司法拍卖后只剩5%，基本无用了</t>
        </is>
      </c>
      <c r="L16" s="8" t="n">
        <v>7.6</v>
      </c>
      <c r="N16" s="8" t="n">
        <v>22</v>
      </c>
      <c r="O16" s="8" t="n">
        <v>4</v>
      </c>
      <c r="P16" s="8" t="n">
        <v>8</v>
      </c>
      <c r="Q16" s="8" t="n">
        <v>6.5</v>
      </c>
      <c r="R16" s="8" t="n">
        <v>0</v>
      </c>
    </row>
    <row r="17" ht="42" customHeight="1" s="386">
      <c r="B17" s="8" t="n">
        <v>2857</v>
      </c>
      <c r="C17" s="8" t="inlineStr">
        <is>
          <t>三晖电气</t>
        </is>
      </c>
      <c r="D17" s="8" t="inlineStr">
        <is>
          <t>民营</t>
        </is>
      </c>
      <c r="E17" s="8" t="n">
        <v>20210420</v>
      </c>
      <c r="F17" s="8">
        <f>E17</f>
        <v/>
      </c>
      <c r="G17" s="8" t="inlineStr">
        <is>
          <t>上海长耘，胡坤，20%，不知道有什么资产</t>
        </is>
      </c>
      <c r="H17" s="8" t="n">
        <v>0</v>
      </c>
      <c r="I17" s="8" t="inlineStr">
        <is>
          <t>完成</t>
        </is>
      </c>
      <c r="J17" s="8" t="inlineStr">
        <is>
          <t>2023年开始涉猎储能设备</t>
        </is>
      </c>
      <c r="L17" s="8" t="n">
        <v>4.5</v>
      </c>
      <c r="N17" s="8" t="n">
        <v>17</v>
      </c>
      <c r="O17" s="8" t="n">
        <v>2.2</v>
      </c>
      <c r="P17" s="8" t="n">
        <v>6.3</v>
      </c>
      <c r="Q17" s="8" t="n">
        <v>5.1</v>
      </c>
      <c r="R17" s="8" t="n">
        <v>0</v>
      </c>
    </row>
    <row r="18" ht="28" customHeight="1" s="386">
      <c r="B18" s="8" t="n">
        <v>603677</v>
      </c>
      <c r="C18" s="8" t="inlineStr">
        <is>
          <t>奇精机械</t>
        </is>
      </c>
      <c r="D18" s="8" t="inlineStr">
        <is>
          <t>国企</t>
        </is>
      </c>
      <c r="E18" s="8" t="n">
        <v>20210506</v>
      </c>
      <c r="F18" s="8">
        <f>E18</f>
        <v/>
      </c>
      <c r="G18" s="8" t="inlineStr">
        <is>
          <t>浙江宁波工投，宁波国资委，29.99%</t>
        </is>
      </c>
      <c r="H18" s="8" t="n">
        <v>0</v>
      </c>
      <c r="I18" s="8" t="inlineStr">
        <is>
          <t>完成</t>
        </is>
      </c>
      <c r="J18" s="8" t="inlineStr">
        <is>
          <t>不知道什么资产</t>
        </is>
      </c>
      <c r="L18" s="8" t="n">
        <v>8.800000000000001</v>
      </c>
      <c r="N18" s="8" t="n">
        <v>22</v>
      </c>
      <c r="O18" s="8" t="n">
        <v>15.6</v>
      </c>
      <c r="P18" s="8" t="n">
        <v>20.5</v>
      </c>
      <c r="Q18" s="8" t="n">
        <v>10</v>
      </c>
      <c r="R18" s="8" t="n">
        <v>0</v>
      </c>
    </row>
    <row r="19" ht="70" customHeight="1" s="386">
      <c r="B19" s="8" t="n">
        <v>603909</v>
      </c>
      <c r="C19" s="8" t="inlineStr">
        <is>
          <t>建发合诚</t>
        </is>
      </c>
      <c r="D19" s="8" t="inlineStr">
        <is>
          <t>国企</t>
        </is>
      </c>
      <c r="E19" s="8" t="n">
        <v>20211113</v>
      </c>
      <c r="F19" s="8">
        <f>E19</f>
        <v/>
      </c>
      <c r="G19" s="8" t="inlineStr">
        <is>
          <t>福建厦门益悦，厦门国资委16%，下面主要是房地产公司，也有一些其他的，建发集团下面很多</t>
        </is>
      </c>
      <c r="H19" s="8" t="n">
        <v>0</v>
      </c>
      <c r="I19" s="8" t="inlineStr">
        <is>
          <t>完成</t>
        </is>
      </c>
      <c r="J19" s="8" t="inlineStr">
        <is>
          <t>入驻后，发展了很大的建筑施工业务，收入规模做大了。</t>
        </is>
      </c>
      <c r="L19" s="8" t="n">
        <v>5.4</v>
      </c>
      <c r="N19" s="8" t="n">
        <v>24</v>
      </c>
      <c r="O19" s="8" t="n">
        <v>8</v>
      </c>
      <c r="P19" s="8" t="n">
        <v>15</v>
      </c>
      <c r="Q19" s="8" t="n">
        <v>10</v>
      </c>
      <c r="R19" s="8" t="n">
        <v>0</v>
      </c>
    </row>
    <row r="20" ht="112" customHeight="1" s="386">
      <c r="B20" s="8" t="n">
        <v>600300</v>
      </c>
      <c r="C20" s="8" t="inlineStr">
        <is>
          <t>维维股份</t>
        </is>
      </c>
      <c r="D20" s="8" t="inlineStr">
        <is>
          <t>国企</t>
        </is>
      </c>
      <c r="E20" s="8" t="n">
        <v>20211127</v>
      </c>
      <c r="F20" s="8">
        <f>E20</f>
        <v/>
      </c>
      <c r="G20" s="8" t="inlineStr">
        <is>
          <t>江苏徐州市新盛投资控股集团有限公司，徐州国资委，29.99%</t>
        </is>
      </c>
      <c r="H20" s="8" t="n">
        <v>0</v>
      </c>
      <c r="I20" s="8" t="inlineStr">
        <is>
          <t>完成</t>
        </is>
      </c>
      <c r="J20" s="8" t="inlineStr">
        <is>
          <t>20190801，转让17%给新盛集团，公司变更为无实际控制人
20200805，转让枝江酒业股权给江苏综艺控股集团，4.6亿
20211127，继续转让12%给新盛集团，变更为徐州国资委
20230429，江苏综艺为枝江酒业的欠款做担保</t>
        </is>
      </c>
      <c r="L20" s="8">
        <f>9.5+9.1</f>
        <v/>
      </c>
      <c r="N20" s="8" t="n">
        <v>48</v>
      </c>
      <c r="O20" s="8" t="n">
        <v>50</v>
      </c>
      <c r="P20" s="8" t="n">
        <v>67</v>
      </c>
      <c r="Q20" s="8" t="n">
        <v>30</v>
      </c>
      <c r="R20" s="8" t="n">
        <v>0</v>
      </c>
    </row>
    <row r="21" ht="84" customHeight="1" s="386">
      <c r="B21" s="8" t="n">
        <v>600645</v>
      </c>
      <c r="C21" s="8" t="inlineStr">
        <is>
          <t>中源协和</t>
        </is>
      </c>
      <c r="D21" s="8" t="inlineStr">
        <is>
          <t>民营</t>
        </is>
      </c>
      <c r="E21" s="8" t="n">
        <v>20211215</v>
      </c>
      <c r="F21" s="8">
        <f>E21</f>
        <v/>
      </c>
      <c r="G21" s="8" t="inlineStr">
        <is>
          <t>陈春梅、龚虹嘉原持有10%，受让表决权7%。生命健康领域投资人。知名资本大佬。同时6亿参与ST长药的重整</t>
        </is>
      </c>
      <c r="H21" s="8" t="n">
        <v>0</v>
      </c>
      <c r="I21" s="8" t="inlineStr">
        <is>
          <t>完成</t>
        </is>
      </c>
      <c r="J21" s="8" t="inlineStr">
        <is>
          <t>20231228大股东继续增持了一些股份，目前持有表决权25%</t>
        </is>
      </c>
      <c r="L21" s="8" t="n">
        <v>0</v>
      </c>
      <c r="N21" s="8" t="n">
        <v>100</v>
      </c>
      <c r="O21" s="8" t="n">
        <v>15</v>
      </c>
      <c r="P21" s="8" t="n">
        <v>50</v>
      </c>
      <c r="Q21" s="8" t="n">
        <v>35</v>
      </c>
      <c r="R21" s="8" t="n">
        <v>0</v>
      </c>
    </row>
    <row r="22" ht="28" customHeight="1" s="386">
      <c r="B22" s="8" t="n">
        <v>600222</v>
      </c>
      <c r="C22" s="8" t="inlineStr">
        <is>
          <t>太龙药业</t>
        </is>
      </c>
      <c r="D22" s="8" t="inlineStr">
        <is>
          <t>国企</t>
        </is>
      </c>
      <c r="E22" s="8" t="n">
        <v>20220125</v>
      </c>
      <c r="F22" s="8">
        <f>E22</f>
        <v/>
      </c>
      <c r="G22" s="8" t="inlineStr">
        <is>
          <t>河南郑州高新区国资委受让14%</t>
        </is>
      </c>
      <c r="H22" s="8" t="n">
        <v>0</v>
      </c>
      <c r="I22" s="8" t="inlineStr">
        <is>
          <t>完成</t>
        </is>
      </c>
      <c r="L22" s="8" t="n">
        <v>8</v>
      </c>
      <c r="N22" s="8" t="n">
        <v>56</v>
      </c>
      <c r="O22" s="8" t="n">
        <v>16</v>
      </c>
      <c r="P22" s="8" t="n">
        <v>37</v>
      </c>
      <c r="Q22" s="8" t="n">
        <v>17</v>
      </c>
      <c r="R22" s="8" t="n">
        <v>0</v>
      </c>
    </row>
    <row r="23" ht="42" customHeight="1" s="386">
      <c r="B23" s="8" t="n">
        <v>603903</v>
      </c>
      <c r="C23" s="8" t="inlineStr">
        <is>
          <t>中持股份</t>
        </is>
      </c>
      <c r="D23" s="8" t="inlineStr">
        <is>
          <t>国企</t>
        </is>
      </c>
      <c r="E23" s="8" t="n">
        <v>20220310</v>
      </c>
      <c r="F23" s="8">
        <f>E23</f>
        <v/>
      </c>
      <c r="G23" s="8" t="inlineStr">
        <is>
          <t>长江环保受让5%+定向发行后总共24%，无实际控制人</t>
        </is>
      </c>
      <c r="H23" s="8" t="n">
        <v>0</v>
      </c>
      <c r="I23" s="8" t="inlineStr">
        <is>
          <t>完成</t>
        </is>
      </c>
      <c r="L23" s="8" t="n">
        <v>8</v>
      </c>
      <c r="N23" s="8" t="n">
        <v>15</v>
      </c>
      <c r="O23" s="8" t="n">
        <v>37</v>
      </c>
      <c r="P23" s="8" t="n">
        <v>13</v>
      </c>
      <c r="Q23" s="8" t="n">
        <v>0</v>
      </c>
      <c r="R23" s="8" t="n">
        <v>0</v>
      </c>
    </row>
    <row r="24" ht="28" customHeight="1" s="386">
      <c r="B24" s="8" t="n">
        <v>603458</v>
      </c>
      <c r="C24" s="8" t="inlineStr">
        <is>
          <t>勘设股份</t>
        </is>
      </c>
      <c r="D24" s="8" t="inlineStr">
        <is>
          <t>国企</t>
        </is>
      </c>
      <c r="E24" s="8" t="n">
        <v>20220329</v>
      </c>
      <c r="F24" s="8">
        <f>E24</f>
        <v/>
      </c>
      <c r="G24" s="8" t="inlineStr">
        <is>
          <t>贵州贵阳国资委23%，定向发行股份</t>
        </is>
      </c>
      <c r="H24" s="8" t="n">
        <v>0</v>
      </c>
      <c r="I24" s="8" t="inlineStr">
        <is>
          <t>已终止</t>
        </is>
      </c>
      <c r="J24" s="8" t="inlineStr">
        <is>
          <t>2024，发行获得通过，但一直未启动，估计要黄</t>
        </is>
      </c>
      <c r="L24" s="8" t="n">
        <v>9.5</v>
      </c>
      <c r="N24" s="8" t="n">
        <v>23</v>
      </c>
      <c r="O24" s="8" t="n">
        <v>14</v>
      </c>
      <c r="P24" s="8" t="n">
        <v>58</v>
      </c>
      <c r="Q24" s="8" t="n">
        <v>31</v>
      </c>
      <c r="R24" s="8" t="n">
        <v>0</v>
      </c>
    </row>
    <row r="25" ht="42" customHeight="1" s="386">
      <c r="B25" s="8" t="n">
        <v>603922</v>
      </c>
      <c r="C25" s="8" t="inlineStr">
        <is>
          <t>金鸿顺</t>
        </is>
      </c>
      <c r="D25" s="8" t="inlineStr">
        <is>
          <t>民营</t>
        </is>
      </c>
      <c r="E25" s="8" t="n">
        <v>20220409</v>
      </c>
      <c r="F25" s="8">
        <f>E25</f>
        <v/>
      </c>
      <c r="G25" s="269" t="inlineStr">
        <is>
          <t>海南众德科技，刘栩29.99%，旗下物业和商业公司</t>
        </is>
      </c>
      <c r="H25" s="8" t="n">
        <v>0</v>
      </c>
      <c r="I25" s="8" t="inlineStr">
        <is>
          <t>完成</t>
        </is>
      </c>
      <c r="J25" s="8" t="inlineStr">
        <is>
          <t>2023年剥离了一些子公司
20241106，发行股份收购新思考马达公司，非大股东资产。2024净利润1亿。</t>
        </is>
      </c>
      <c r="L25" s="8" t="n">
        <v>7.5</v>
      </c>
      <c r="M25" s="453" t="n">
        <v>25</v>
      </c>
      <c r="N25" s="8" t="n">
        <v>25</v>
      </c>
      <c r="O25" s="8" t="n">
        <v>5</v>
      </c>
      <c r="P25" s="8" t="n">
        <v>12.5</v>
      </c>
      <c r="Q25" s="8" t="n">
        <v>10</v>
      </c>
      <c r="R25" s="8" t="n">
        <v>0</v>
      </c>
    </row>
    <row r="26" ht="98" customHeight="1" s="386">
      <c r="B26" s="8" t="n">
        <v>600388</v>
      </c>
      <c r="C26" s="8" t="inlineStr">
        <is>
          <t>龙净环保</t>
        </is>
      </c>
      <c r="D26" s="8" t="inlineStr">
        <is>
          <t>国企</t>
        </is>
      </c>
      <c r="E26" s="8" t="n">
        <v>20220531</v>
      </c>
      <c r="F26" s="8">
        <f>E26</f>
        <v/>
      </c>
      <c r="G26" s="8" t="inlineStr">
        <is>
          <t>紫金矿业，股份转让15%+表决权委托10%。新能源平台</t>
        </is>
      </c>
      <c r="H26" s="8" t="n">
        <v>1</v>
      </c>
      <c r="I26" s="8" t="inlineStr">
        <is>
          <t>完成</t>
        </is>
      </c>
      <c r="J26" s="8" t="inlineStr">
        <is>
          <t>20221021，收购大股东旗下的一些新能源业务，4700万
20230721，定向发行股票15亿搞储能等项目
20231202，终止发行
都是自己新开一些新能源发电，感觉注入资产的量也不大</t>
        </is>
      </c>
      <c r="L26" s="8" t="n">
        <v>17</v>
      </c>
      <c r="M26" s="454" t="n"/>
      <c r="N26" s="8" t="n">
        <v>113</v>
      </c>
      <c r="O26" s="8" t="n">
        <v>113</v>
      </c>
      <c r="P26" s="8" t="n">
        <v>270</v>
      </c>
      <c r="Q26" s="8" t="n">
        <v>170</v>
      </c>
      <c r="R26" s="8" t="n">
        <v>0</v>
      </c>
    </row>
    <row r="27" ht="28" customHeight="1" s="386">
      <c r="B27" s="8" t="n">
        <v>300269</v>
      </c>
      <c r="C27" s="8" t="inlineStr">
        <is>
          <t>联建光电</t>
        </is>
      </c>
      <c r="D27" s="8" t="inlineStr">
        <is>
          <t>民营</t>
        </is>
      </c>
      <c r="E27" s="8" t="n">
        <v>20220907</v>
      </c>
      <c r="F27" s="8">
        <f>E27</f>
        <v/>
      </c>
      <c r="G27" s="8" t="inlineStr">
        <is>
          <t>广东南峰谭炜樑，环保和房地产公司</t>
        </is>
      </c>
      <c r="H27" s="8" t="n">
        <v>1</v>
      </c>
      <c r="I27" s="8" t="inlineStr">
        <is>
          <t>完成</t>
        </is>
      </c>
      <c r="J27" s="8" t="inlineStr">
        <is>
          <t>剥离了一些子公司，目前负债率还是太高</t>
        </is>
      </c>
      <c r="L27" s="8" t="n">
        <v>2.1</v>
      </c>
      <c r="M27" s="454" t="n"/>
      <c r="N27" s="8" t="n">
        <v>22</v>
      </c>
      <c r="O27" s="8" t="n">
        <v>12</v>
      </c>
      <c r="P27" s="8" t="n">
        <v>12</v>
      </c>
      <c r="Q27" s="8" t="n">
        <v>0.4</v>
      </c>
      <c r="R27" s="8" t="n">
        <v>0</v>
      </c>
    </row>
    <row r="28" ht="42" customHeight="1" s="386">
      <c r="B28" s="8" t="n">
        <v>603078</v>
      </c>
      <c r="C28" s="8" t="inlineStr">
        <is>
          <t>江化微</t>
        </is>
      </c>
      <c r="D28" s="8" t="inlineStr">
        <is>
          <t>国企</t>
        </is>
      </c>
      <c r="E28" s="8" t="n">
        <v>20221201</v>
      </c>
      <c r="F28" s="8">
        <f>E28</f>
        <v/>
      </c>
      <c r="G28" s="8" t="inlineStr">
        <is>
          <t>山东淄博财政局23.95%，股份转让+定向发行</t>
        </is>
      </c>
      <c r="H28" s="8" t="n">
        <v>0</v>
      </c>
      <c r="I28" s="8" t="inlineStr">
        <is>
          <t>完成</t>
        </is>
      </c>
      <c r="L28" s="8" t="n">
        <v>14</v>
      </c>
      <c r="M28" s="454" t="n"/>
      <c r="N28" s="8" t="n">
        <v>60</v>
      </c>
      <c r="O28" s="8" t="n">
        <v>5.6</v>
      </c>
      <c r="P28" s="8" t="n">
        <v>20</v>
      </c>
      <c r="Q28" s="8" t="n">
        <v>11</v>
      </c>
      <c r="R28" s="8" t="n">
        <v>0</v>
      </c>
    </row>
    <row r="29" ht="28" customHeight="1" s="386">
      <c r="B29" s="8" t="n">
        <v>603990</v>
      </c>
      <c r="C29" s="8" t="inlineStr">
        <is>
          <t>麦迪科技</t>
        </is>
      </c>
      <c r="D29" s="8" t="inlineStr">
        <is>
          <t>国企</t>
        </is>
      </c>
      <c r="E29" s="8" t="n">
        <v>20230105</v>
      </c>
      <c r="F29" s="8">
        <f>E29</f>
        <v/>
      </c>
      <c r="G29" s="8" t="inlineStr">
        <is>
          <t>皓祥控股，绵阳安州区国资委16%</t>
        </is>
      </c>
      <c r="H29" s="8" t="n">
        <v>0</v>
      </c>
      <c r="I29" s="8" t="inlineStr">
        <is>
          <t>完成</t>
        </is>
      </c>
      <c r="J29" s="8" t="inlineStr">
        <is>
          <t>20250128，剥离光伏子公司给大股东，5.9亿，感觉有戴帽的风险</t>
        </is>
      </c>
      <c r="L29" s="8">
        <f>3.3+2.2</f>
        <v/>
      </c>
      <c r="M29" s="454" t="inlineStr">
        <is>
          <t>==================================================================</t>
        </is>
      </c>
      <c r="N29" s="8" t="n">
        <v>34</v>
      </c>
      <c r="O29" s="8" t="n">
        <v>3</v>
      </c>
      <c r="P29" s="8" t="n">
        <v>16</v>
      </c>
      <c r="Q29" s="8" t="n">
        <v>13</v>
      </c>
      <c r="R29" s="8" t="n">
        <v>0</v>
      </c>
    </row>
    <row r="30" ht="42" customHeight="1" s="386">
      <c r="B30" s="8" t="n">
        <v>603088</v>
      </c>
      <c r="C30" s="8" t="inlineStr">
        <is>
          <t>宁波精达</t>
        </is>
      </c>
      <c r="D30" s="8" t="inlineStr">
        <is>
          <t>国企</t>
        </is>
      </c>
      <c r="E30" s="8" t="n">
        <v>20230110</v>
      </c>
      <c r="F30" s="8">
        <f>E30</f>
        <v/>
      </c>
      <c r="G30" s="8" t="inlineStr">
        <is>
          <t>通商集团，浙江宁波国资委29.99%</t>
        </is>
      </c>
      <c r="H30" s="8" t="n">
        <v>0</v>
      </c>
      <c r="I30" s="8" t="inlineStr">
        <is>
          <t>完成</t>
        </is>
      </c>
      <c r="J30" s="8" t="inlineStr">
        <is>
          <t>20240430，发行股票购买无锡微研股权，3.6亿，非关联人公司。2个涨停不到
20250522，收购完成</t>
        </is>
      </c>
      <c r="L30" s="8" t="n">
        <v>10</v>
      </c>
      <c r="M30" s="454" t="inlineStr">
        <is>
          <t>ST组合策略8只仓位8.7。</t>
        </is>
      </c>
      <c r="N30" s="8" t="n">
        <v>33</v>
      </c>
      <c r="O30" s="8" t="n">
        <v>6.5</v>
      </c>
      <c r="P30" s="8" t="n">
        <v>13.4</v>
      </c>
      <c r="Q30" s="8" t="n">
        <v>6.4</v>
      </c>
      <c r="R30" s="8" t="n">
        <v>0</v>
      </c>
    </row>
    <row r="31" ht="42" customHeight="1" s="386">
      <c r="B31" s="8" t="n">
        <v>600243</v>
      </c>
      <c r="C31" s="8" t="inlineStr">
        <is>
          <t>青海华鼎</t>
        </is>
      </c>
      <c r="D31" s="8" t="inlineStr">
        <is>
          <t>民营</t>
        </is>
      </c>
      <c r="E31" s="8" t="n">
        <v>20230131</v>
      </c>
      <c r="F31" s="8">
        <f>E31</f>
        <v/>
      </c>
      <c r="G31" s="8" t="inlineStr">
        <is>
          <t>王封，股份很少，主要是一致行动人，感觉没什么意思</t>
        </is>
      </c>
      <c r="H31" s="8" t="n">
        <v>0</v>
      </c>
      <c r="I31" s="8" t="inlineStr">
        <is>
          <t>完成</t>
        </is>
      </c>
      <c r="L31" s="8" t="n">
        <v>2</v>
      </c>
      <c r="M31" s="454" t="inlineStr">
        <is>
          <t>==================================================================</t>
        </is>
      </c>
      <c r="N31" s="8" t="n">
        <v>17</v>
      </c>
      <c r="O31" s="8" t="n">
        <v>3.5</v>
      </c>
      <c r="P31" s="8" t="n">
        <v>10</v>
      </c>
      <c r="Q31" s="8" t="n">
        <v>7</v>
      </c>
      <c r="R31" s="8" t="n">
        <v>0</v>
      </c>
    </row>
    <row r="32" ht="42" customHeight="1" s="386">
      <c r="B32" s="8" t="n">
        <v>600193</v>
      </c>
      <c r="C32" s="8" t="inlineStr">
        <is>
          <t>创兴资源</t>
        </is>
      </c>
      <c r="D32" s="8" t="inlineStr">
        <is>
          <t>民营</t>
        </is>
      </c>
      <c r="E32" s="8" t="n">
        <v>20230401</v>
      </c>
      <c r="F32" s="8">
        <f>E32</f>
        <v/>
      </c>
      <c r="G32" s="8" t="inlineStr">
        <is>
          <t>华侨实业余增云受让23.9%</t>
        </is>
      </c>
      <c r="H32" s="8" t="n">
        <v>1</v>
      </c>
      <c r="I32" s="8" t="inlineStr">
        <is>
          <t>完成</t>
        </is>
      </c>
      <c r="J32" s="8" t="inlineStr">
        <is>
          <t>20241109，余增云被杭州上城公安局立案，涉嫌集资诈骗。
20250530，余增云股份被司法拍卖</t>
        </is>
      </c>
      <c r="L32" s="8" t="n">
        <v>5.4</v>
      </c>
      <c r="M32" s="454" t="inlineStr">
        <is>
          <t>博重组策略3只仓位1.92。</t>
        </is>
      </c>
      <c r="N32" s="8" t="n">
        <v>23</v>
      </c>
      <c r="O32" s="8" t="n">
        <v>2.6</v>
      </c>
      <c r="P32" s="8" t="n">
        <v>7</v>
      </c>
      <c r="Q32" s="8" t="n">
        <v>2.5</v>
      </c>
      <c r="R32" s="8" t="n">
        <v>0</v>
      </c>
    </row>
    <row r="33" ht="42" customHeight="1" s="386">
      <c r="B33" s="8" t="n">
        <v>603016</v>
      </c>
      <c r="C33" s="8" t="inlineStr">
        <is>
          <t>新宏泰</t>
        </is>
      </c>
      <c r="D33" s="8" t="inlineStr">
        <is>
          <t>国企</t>
        </is>
      </c>
      <c r="E33" s="8" t="n">
        <v>20230408</v>
      </c>
      <c r="F33" s="8">
        <f>E33</f>
        <v/>
      </c>
      <c r="G33" s="8" t="inlineStr">
        <is>
          <t>江苏无锡国资委，是原大股东减持后升级为大股东的</t>
        </is>
      </c>
      <c r="H33" s="8" t="n">
        <v>0</v>
      </c>
      <c r="I33" s="8" t="inlineStr">
        <is>
          <t>完成</t>
        </is>
      </c>
      <c r="J33" s="8" t="inlineStr">
        <is>
          <t>20200102，首次转让15%给无锡国资委
20201225，继续转让12%给无锡国资委</t>
        </is>
      </c>
      <c r="L33" s="8">
        <f>3.3+4.4</f>
        <v/>
      </c>
      <c r="M33" s="454" t="inlineStr">
        <is>
          <t>==================================================================</t>
        </is>
      </c>
      <c r="N33" s="8" t="n">
        <v>24</v>
      </c>
      <c r="O33" s="8" t="n">
        <v>6</v>
      </c>
      <c r="P33" s="8" t="n">
        <v>10</v>
      </c>
      <c r="Q33" s="8" t="n">
        <v>8</v>
      </c>
      <c r="R33" s="8" t="n">
        <v>0</v>
      </c>
    </row>
    <row r="34" ht="70" customHeight="1" s="386">
      <c r="B34" s="8" t="n">
        <v>300536</v>
      </c>
      <c r="C34" s="8" t="inlineStr">
        <is>
          <t>农尚环境</t>
        </is>
      </c>
      <c r="D34" s="8" t="inlineStr">
        <is>
          <t>民营</t>
        </is>
      </c>
      <c r="E34" s="8" t="n">
        <v>20230616</v>
      </c>
      <c r="F34" s="8">
        <f>E34</f>
        <v/>
      </c>
      <c r="G34" s="8" t="inlineStr">
        <is>
          <t>林峰（公司总经理）20%，实控人过往有多年半导体从业经历，算力服务和显示驱动芯片。</t>
        </is>
      </c>
      <c r="H34" s="8" t="n">
        <v>2</v>
      </c>
      <c r="I34" s="8" t="inlineStr">
        <is>
          <t>完成</t>
        </is>
      </c>
      <c r="J34" s="8" t="inlineStr">
        <is>
          <t>已经在开展算力服务相关业务了</t>
        </is>
      </c>
      <c r="L34" s="8" t="n">
        <v>7.1</v>
      </c>
      <c r="M34" s="455" t="inlineStr">
        <is>
          <t>低估红利仓位10.85。</t>
        </is>
      </c>
      <c r="N34" s="8" t="n">
        <v>42</v>
      </c>
      <c r="O34" s="8" t="n">
        <v>0.7</v>
      </c>
      <c r="P34" s="8" t="n">
        <v>10</v>
      </c>
      <c r="Q34" s="8" t="n">
        <v>6</v>
      </c>
      <c r="R34" s="8" t="n">
        <v>0</v>
      </c>
    </row>
    <row r="35" ht="42" customHeight="1" s="386">
      <c r="B35" s="8" t="n">
        <v>603136</v>
      </c>
      <c r="C35" s="8" t="inlineStr">
        <is>
          <t>天目湖</t>
        </is>
      </c>
      <c r="D35" s="8" t="inlineStr">
        <is>
          <t>国企</t>
        </is>
      </c>
      <c r="E35" s="8" t="n">
        <v>20230701</v>
      </c>
      <c r="F35" s="8">
        <f>E35</f>
        <v/>
      </c>
      <c r="G35" s="8" t="inlineStr">
        <is>
          <t>溧阳城发受让26%，溧阳人民政府</t>
        </is>
      </c>
      <c r="H35" s="8" t="n">
        <v>0</v>
      </c>
      <c r="I35" s="8" t="inlineStr">
        <is>
          <t>完成</t>
        </is>
      </c>
      <c r="J35" s="8" t="inlineStr">
        <is>
          <t>20211019，城发受让11.19%
20220719，城发受让8.7%
20230701，城发受让6.5%</t>
        </is>
      </c>
      <c r="L35" s="8" t="n">
        <v>11</v>
      </c>
      <c r="M35" s="454">
        <f>L35/0.26</f>
        <v/>
      </c>
      <c r="N35" s="8" t="n">
        <v>42</v>
      </c>
      <c r="O35" s="8" t="n">
        <v>4</v>
      </c>
      <c r="P35" s="8" t="n">
        <v>16</v>
      </c>
      <c r="Q35" s="8" t="n">
        <v>12</v>
      </c>
      <c r="R35" s="8" t="n">
        <v>0</v>
      </c>
    </row>
    <row r="36" ht="98" customHeight="1" s="386">
      <c r="B36" s="8" t="n">
        <v>603685</v>
      </c>
      <c r="C36" s="8" t="inlineStr">
        <is>
          <t>晨丰科技</t>
        </is>
      </c>
      <c r="D36" s="8" t="inlineStr">
        <is>
          <t>民营</t>
        </is>
      </c>
      <c r="E36" s="8" t="n">
        <v>20230801</v>
      </c>
      <c r="F36" s="8">
        <f>E36</f>
        <v/>
      </c>
      <c r="G36" s="8" t="inlineStr">
        <is>
          <t>丁闵受让20%+表决权放弃+定向发行，发行后占38%</t>
        </is>
      </c>
      <c r="H36" s="8" t="n">
        <v>1</v>
      </c>
      <c r="I36" s="8" t="inlineStr">
        <is>
          <t>完成</t>
        </is>
      </c>
      <c r="J36" s="8" t="inlineStr">
        <is>
          <t>20230510，签订受让股票协议同时，向丁闵收购麒麟新能等电力公司。同时定向发行募资4.4亿
202309，收购资产完成，3.6亿，牛逼啊，相当于用大股东自己募资的钱买自己的公司，左右口袋互换，股票还多了。
20250410，定向发行获得批复</t>
        </is>
      </c>
      <c r="K36" s="8" t="inlineStr">
        <is>
          <t>是</t>
        </is>
      </c>
      <c r="L36" s="8" t="n">
        <v>3.3</v>
      </c>
      <c r="N36" s="8" t="n">
        <v>17</v>
      </c>
      <c r="O36" s="8" t="n">
        <v>12</v>
      </c>
      <c r="P36" s="8" t="n">
        <v>36</v>
      </c>
      <c r="Q36" s="8" t="n">
        <v>12</v>
      </c>
      <c r="R36" s="8" t="n">
        <v>0</v>
      </c>
    </row>
    <row r="37" ht="168" customHeight="1" s="386">
      <c r="B37" s="8" t="n">
        <v>603196</v>
      </c>
      <c r="C37" s="8" t="inlineStr">
        <is>
          <t>日播时尚</t>
        </is>
      </c>
      <c r="D37" s="8" t="inlineStr">
        <is>
          <t>民营</t>
        </is>
      </c>
      <c r="E37" s="8" t="n">
        <v>20230901</v>
      </c>
      <c r="F37" s="8">
        <f>E37</f>
        <v/>
      </c>
      <c r="G37" s="8" t="inlineStr">
        <is>
          <t>上海阔元梁丰受让29.72%</t>
        </is>
      </c>
      <c r="H37" s="8" t="n">
        <v>1</v>
      </c>
      <c r="I37" s="8" t="inlineStr">
        <is>
          <t>完成</t>
        </is>
      </c>
      <c r="J37" s="8" t="inlineStr">
        <is>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is>
      </c>
      <c r="L37" s="8" t="n">
        <v>7.1</v>
      </c>
      <c r="N37" s="8" t="n">
        <v>22</v>
      </c>
      <c r="O37" s="8" t="n">
        <v>10</v>
      </c>
      <c r="P37" s="8" t="n">
        <v>12</v>
      </c>
      <c r="Q37" s="8" t="n">
        <v>7</v>
      </c>
      <c r="R37" s="8" t="n">
        <v>0</v>
      </c>
    </row>
    <row r="38" ht="56" customHeight="1" s="386">
      <c r="B38" s="8" t="n">
        <v>600540</v>
      </c>
      <c r="C38" s="8" t="inlineStr">
        <is>
          <t>新赛股份</t>
        </is>
      </c>
      <c r="D38" s="8" t="inlineStr">
        <is>
          <t>国企</t>
        </is>
      </c>
      <c r="E38" s="8" t="n">
        <v>20230905</v>
      </c>
      <c r="F38" s="8">
        <f>E38</f>
        <v/>
      </c>
      <c r="G38" s="8" t="inlineStr">
        <is>
          <t>中新建物流，新疆生产建设兵团国资委29.16%，物流资产整合</t>
        </is>
      </c>
      <c r="H38" s="8" t="n">
        <v>1</v>
      </c>
      <c r="I38" s="8" t="inlineStr">
        <is>
          <t>完成</t>
        </is>
      </c>
      <c r="L38" s="8" t="n">
        <v>7.3</v>
      </c>
      <c r="N38" s="8" t="n">
        <v>23</v>
      </c>
      <c r="O38" s="8" t="n">
        <v>13</v>
      </c>
      <c r="P38" s="8" t="n">
        <v>26</v>
      </c>
      <c r="Q38" s="8" t="n">
        <v>7</v>
      </c>
      <c r="R38" s="8" t="n">
        <v>0</v>
      </c>
    </row>
    <row r="39" ht="84" customHeight="1" s="386">
      <c r="B39" s="8" t="n">
        <v>603578</v>
      </c>
      <c r="C39" s="8" t="inlineStr">
        <is>
          <t>三星新材</t>
        </is>
      </c>
      <c r="D39" s="8" t="inlineStr">
        <is>
          <t>民营</t>
        </is>
      </c>
      <c r="E39" s="8" t="n">
        <v>20230906</v>
      </c>
      <c r="F39" s="8">
        <f>E39</f>
        <v/>
      </c>
      <c r="G39" s="8" t="inlineStr">
        <is>
          <t>金玺泰有限公司受让14.15%+定向发行，金银山</t>
        </is>
      </c>
      <c r="H39" s="8" t="n">
        <v>1</v>
      </c>
      <c r="I39" s="8" t="inlineStr">
        <is>
          <t>完成</t>
        </is>
      </c>
      <c r="J39" s="8" t="inlineStr">
        <is>
          <t>20230628，公司向金银山实控国华金泰增资4000万，控股。主要是做光伏玻璃的。
20250320，发行股票5.6亿得到批复，等待发行
2023-2024股东资产大幅增加，就是国华金泰的业务导致，刚好赶上下行期。</t>
        </is>
      </c>
      <c r="L39" s="8" t="n">
        <v>5.25</v>
      </c>
      <c r="N39" s="8" t="n">
        <v>37</v>
      </c>
      <c r="O39" s="8" t="n">
        <v>10</v>
      </c>
      <c r="P39" s="8" t="n">
        <v>27</v>
      </c>
      <c r="Q39" s="8" t="n">
        <v>12</v>
      </c>
      <c r="R39" s="8" t="n">
        <v>0</v>
      </c>
    </row>
    <row r="40" ht="56" customHeight="1" s="386">
      <c r="B40" s="8" t="n">
        <v>603778</v>
      </c>
      <c r="C40" s="8" t="inlineStr">
        <is>
          <t>国晟科技</t>
        </is>
      </c>
      <c r="D40" s="8" t="inlineStr">
        <is>
          <t>民营</t>
        </is>
      </c>
      <c r="E40" s="8" t="n">
        <v>20230908</v>
      </c>
      <c r="F40" s="8">
        <f>E40</f>
        <v/>
      </c>
      <c r="G40" s="8" t="inlineStr">
        <is>
          <t>国晟能源，吴君、高飞先转让8%，2.1亿，又转让8%，4.1亿。电力行业</t>
        </is>
      </c>
      <c r="H40" s="8" t="n">
        <v>0</v>
      </c>
      <c r="I40" s="8" t="inlineStr">
        <is>
          <t>完成</t>
        </is>
      </c>
      <c r="J40" s="8" t="inlineStr">
        <is>
          <t>20240601，继续定向发行5.4亿</t>
        </is>
      </c>
      <c r="L40" s="8" t="n">
        <v>6.4</v>
      </c>
      <c r="N40" s="8" t="n">
        <v>40</v>
      </c>
      <c r="O40" s="8" t="n">
        <v>21</v>
      </c>
      <c r="P40" s="8" t="n">
        <v>32</v>
      </c>
      <c r="Q40" s="8" t="n">
        <v>14</v>
      </c>
      <c r="R40" s="8" t="n">
        <v>0</v>
      </c>
    </row>
    <row r="41" ht="168" customHeight="1" s="386">
      <c r="B41" s="8" t="n">
        <v>603038</v>
      </c>
      <c r="C41" s="8" t="inlineStr">
        <is>
          <t>华立股份</t>
        </is>
      </c>
      <c r="D41" s="8" t="inlineStr">
        <is>
          <t>民营</t>
        </is>
      </c>
      <c r="E41" s="8" t="n">
        <v>20231108</v>
      </c>
      <c r="F41" s="8">
        <f>E41</f>
        <v/>
      </c>
      <c r="G41" s="270" t="inlineStr">
        <is>
          <t>安徽洪典资本何全洪受让25%，里面有地方国资委的影子</t>
        </is>
      </c>
      <c r="H41" s="8" t="n">
        <v>0</v>
      </c>
      <c r="I41" s="8" t="inlineStr">
        <is>
          <t>完成</t>
        </is>
      </c>
      <c r="J41" s="8" t="inlineStr">
        <is>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is>
      </c>
      <c r="L41" s="8" t="n">
        <v>7.5</v>
      </c>
      <c r="N41" s="8" t="n">
        <v>30</v>
      </c>
      <c r="O41" s="8" t="n">
        <v>7</v>
      </c>
      <c r="P41" s="8" t="n">
        <v>20</v>
      </c>
      <c r="Q41" s="8" t="n">
        <v>13</v>
      </c>
      <c r="R41" s="8" t="n">
        <v>0</v>
      </c>
    </row>
    <row r="42" hidden="1" ht="56" customHeight="1" s="386">
      <c r="A42" s="8" t="inlineStr">
        <is>
          <t>是</t>
        </is>
      </c>
      <c r="B42" s="8" t="n">
        <v>600720</v>
      </c>
      <c r="C42" s="8" t="inlineStr">
        <is>
          <t>中交设计</t>
        </is>
      </c>
      <c r="D42" s="8" t="inlineStr">
        <is>
          <t>国企</t>
        </is>
      </c>
      <c r="E42" s="8" t="n">
        <v>20231201</v>
      </c>
      <c r="G42" s="8" t="inlineStr">
        <is>
          <t>中国交投54%</t>
        </is>
      </c>
      <c r="H42" s="8" t="n">
        <v>1</v>
      </c>
      <c r="I42" s="8" t="inlineStr">
        <is>
          <t>完成</t>
        </is>
      </c>
      <c r="J42" s="8" t="inlineStr">
        <is>
          <t>主要是原祁连山水泥股份通过与中国交投置换资产的方式借壳上市，这是一起成功的借壳上市案例，差额资产120亿左右.从20220512发起，到核准历时1年半</t>
        </is>
      </c>
      <c r="L42" s="8" t="n">
        <v>120</v>
      </c>
      <c r="N42" s="8" t="n">
        <v>110</v>
      </c>
      <c r="O42" s="8" t="n">
        <v>76</v>
      </c>
      <c r="P42" s="8" t="n">
        <v>116</v>
      </c>
      <c r="Q42" s="8" t="n">
        <v>80</v>
      </c>
      <c r="R42" s="8" t="n">
        <v>1</v>
      </c>
      <c r="S42" s="8" t="n">
        <v>110</v>
      </c>
      <c r="T42" s="8" t="n">
        <v>150</v>
      </c>
    </row>
    <row r="43" ht="70" customHeight="1" s="386">
      <c r="B43" s="8" t="n">
        <v>600136</v>
      </c>
      <c r="C43" s="8" t="inlineStr">
        <is>
          <t>当代明诚</t>
        </is>
      </c>
      <c r="D43" s="8" t="inlineStr">
        <is>
          <t>湖北国资</t>
        </is>
      </c>
      <c r="E43" s="8" t="n">
        <v>20231220</v>
      </c>
      <c r="F43" s="8">
        <f>E43</f>
        <v/>
      </c>
      <c r="G43" s="8" t="inlineStr">
        <is>
          <t>重整中变更为联投城运，城市垃圾运营，湖北国资委。2022年净资产6.6亿，营收6.2亿</t>
        </is>
      </c>
      <c r="H43" s="8" t="n">
        <v>1</v>
      </c>
      <c r="I43" s="8" t="inlineStr">
        <is>
          <t>完成</t>
        </is>
      </c>
      <c r="J43" s="8" t="inlineStr">
        <is>
          <t>正在优化资产负债表
20240925，收购大股东的清能碧桂园物业公司51%股权
20250522，出售子公司时光传媒</t>
        </is>
      </c>
      <c r="L43" s="8" t="n">
        <v>4</v>
      </c>
      <c r="N43" s="8" t="n">
        <v>45</v>
      </c>
      <c r="O43" s="8" t="n">
        <v>5.2</v>
      </c>
      <c r="P43" s="8" t="n">
        <v>7</v>
      </c>
      <c r="Q43" s="8" t="n">
        <v>4.4</v>
      </c>
      <c r="R43" s="8" t="n">
        <v>0</v>
      </c>
    </row>
    <row r="44" ht="98" customHeight="1" s="386">
      <c r="B44" s="8" t="n">
        <v>2476</v>
      </c>
      <c r="C44" s="8" t="inlineStr">
        <is>
          <t>宝莫股份</t>
        </is>
      </c>
      <c r="D44" s="8" t="inlineStr">
        <is>
          <t>民营</t>
        </is>
      </c>
      <c r="E44" s="8" t="n">
        <v>20240106</v>
      </c>
      <c r="F44" s="8">
        <f>E44</f>
        <v/>
      </c>
      <c r="G44" s="8" t="inlineStr">
        <is>
          <t>罗小林、韩明夫妇
股份转让15%
旗下主要是工程建筑，宏凌实业2022年净利润4亿，净资产10亿，2023年净利润2亿</t>
        </is>
      </c>
      <c r="H44" s="8" t="n">
        <v>1</v>
      </c>
      <c r="I44" s="8" t="inlineStr">
        <is>
          <t>完成</t>
        </is>
      </c>
      <c r="J44" s="8" t="inlineStr">
        <is>
          <t>202407想定向发行20%股份的
20250423，终止发行</t>
        </is>
      </c>
      <c r="L44" s="8" t="n">
        <v>4.5</v>
      </c>
      <c r="N44" s="8" t="n">
        <v>27</v>
      </c>
      <c r="O44" s="8" t="n">
        <v>3.8</v>
      </c>
      <c r="P44" s="8" t="n">
        <v>9.6</v>
      </c>
      <c r="Q44" s="8" t="n">
        <v>9.5</v>
      </c>
      <c r="R44" s="8" t="n">
        <v>0</v>
      </c>
    </row>
    <row r="45" ht="28" customHeight="1" s="386">
      <c r="B45" s="8" t="n">
        <v>600172</v>
      </c>
      <c r="C45" s="8" t="inlineStr">
        <is>
          <t>黄河旋风</t>
        </is>
      </c>
      <c r="D45" s="8" t="inlineStr">
        <is>
          <t>国企</t>
        </is>
      </c>
      <c r="E45" s="8" t="n">
        <v>20240118</v>
      </c>
      <c r="F45" s="8">
        <f>E45</f>
        <v/>
      </c>
      <c r="G45" s="8" t="inlineStr">
        <is>
          <t>许昌财政局受让9.36%，原来有6.81%</t>
        </is>
      </c>
      <c r="H45" s="8" t="n">
        <v>0</v>
      </c>
      <c r="I45" s="8" t="inlineStr">
        <is>
          <t>完成</t>
        </is>
      </c>
      <c r="L45" s="8" t="n">
        <v>4.75</v>
      </c>
      <c r="N45" s="8" t="n">
        <v>50</v>
      </c>
      <c r="O45" s="8" t="n">
        <v>15</v>
      </c>
      <c r="P45" s="8" t="n">
        <v>90</v>
      </c>
      <c r="Q45" s="8" t="n">
        <v>25</v>
      </c>
      <c r="R45" s="8" t="n">
        <v>0</v>
      </c>
    </row>
    <row r="46" ht="28" customHeight="1" s="386">
      <c r="B46" s="8" t="n">
        <v>603329</v>
      </c>
      <c r="C46" s="8" t="inlineStr">
        <is>
          <t>上海雅仕</t>
        </is>
      </c>
      <c r="D46" s="8" t="inlineStr">
        <is>
          <t>国企</t>
        </is>
      </c>
      <c r="E46" s="8" t="n">
        <v>20240205</v>
      </c>
      <c r="F46" s="8">
        <f>E46</f>
        <v/>
      </c>
      <c r="G46" s="8" t="inlineStr">
        <is>
          <t>湖北国资委，湖北国贸26%</t>
        </is>
      </c>
      <c r="H46" s="8" t="n">
        <v>0</v>
      </c>
      <c r="I46" s="8" t="inlineStr">
        <is>
          <t>完成</t>
        </is>
      </c>
      <c r="L46" s="8" t="n">
        <v>7.2</v>
      </c>
      <c r="N46" s="8" t="n">
        <v>28</v>
      </c>
      <c r="O46" s="8" t="n">
        <v>25</v>
      </c>
      <c r="P46" s="8" t="n">
        <v>23</v>
      </c>
      <c r="Q46" s="8" t="n">
        <v>12</v>
      </c>
      <c r="R46" s="8" t="n">
        <v>0</v>
      </c>
    </row>
    <row r="47" ht="70" customHeight="1" s="386">
      <c r="B47" s="8" t="n">
        <v>600753</v>
      </c>
      <c r="C47" s="8" t="inlineStr">
        <is>
          <t>庚星股份</t>
        </is>
      </c>
      <c r="D47" s="8" t="inlineStr">
        <is>
          <t>民营</t>
        </is>
      </c>
      <c r="E47" s="8" t="n">
        <v>20240320</v>
      </c>
      <c r="F47" s="8">
        <f>E47</f>
        <v/>
      </c>
      <c r="G47" s="8" t="inlineStr">
        <is>
          <t>钟仁海司法拍卖受让24%，有鸿基石化股份公司，2023净资产12亿，净利润140万。</t>
        </is>
      </c>
      <c r="H47" s="8" t="n">
        <v>1</v>
      </c>
      <c r="I47" s="8" t="inlineStr">
        <is>
          <t>完成</t>
        </is>
      </c>
      <c r="J47" s="8" t="inlineStr">
        <is>
          <t>2025戴帽，净资产负了。大股东一直在处理各种问题，还挺有能力的，搞定了二股东。大股东还有浙江华泓新材料有限公司
鸿基石化2024净利润5000万，净资产12亿
202506，大股东增持了股份</t>
        </is>
      </c>
      <c r="L47" s="8" t="n">
        <v>3.9</v>
      </c>
      <c r="N47" s="8" t="n">
        <v>16</v>
      </c>
      <c r="O47" s="8" t="n">
        <v>4</v>
      </c>
      <c r="P47" s="8" t="n">
        <v>4.6</v>
      </c>
      <c r="Q47" s="8" t="n">
        <v>2.3</v>
      </c>
      <c r="R47" s="8" t="n">
        <v>0</v>
      </c>
    </row>
    <row r="48" ht="126" customHeight="1" s="386">
      <c r="B48" s="8" t="n">
        <v>600844</v>
      </c>
      <c r="C48" s="8" t="inlineStr">
        <is>
          <t>丹化科技/金煤科技</t>
        </is>
      </c>
      <c r="D48" s="8" t="inlineStr">
        <is>
          <t>民营</t>
        </is>
      </c>
      <c r="E48" s="8" t="n">
        <v>20240401</v>
      </c>
      <c r="F48" s="8">
        <f>E48</f>
        <v/>
      </c>
      <c r="G48" s="269" t="inlineStr">
        <is>
          <t>北京中泽控股于泽国15%
铁合金、炭素、大黑山钼业、吉恩镍业（退市三板吉恩5）</t>
        </is>
      </c>
      <c r="H48" s="8" t="n">
        <v>5</v>
      </c>
      <c r="I48" s="8" t="inlineStr">
        <is>
          <t>完成</t>
        </is>
      </c>
      <c r="J48" s="8" t="inlineStr">
        <is>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is>
      </c>
      <c r="L48" s="8" t="n">
        <v>4.9</v>
      </c>
      <c r="M48" s="453">
        <f>L48/0.15</f>
        <v/>
      </c>
      <c r="N48" s="8" t="n">
        <v>28</v>
      </c>
      <c r="O48" s="8" t="n">
        <v>8.6</v>
      </c>
      <c r="P48" s="8" t="n">
        <v>14.6</v>
      </c>
      <c r="Q48" s="8" t="n">
        <v>8</v>
      </c>
      <c r="R48" s="8" t="n">
        <v>0</v>
      </c>
    </row>
    <row r="49">
      <c r="B49" s="8" t="n">
        <v>688550</v>
      </c>
      <c r="C49" s="8" t="inlineStr">
        <is>
          <t>瑞联新材</t>
        </is>
      </c>
      <c r="D49" s="8" t="inlineStr">
        <is>
          <t>民营</t>
        </is>
      </c>
      <c r="E49" s="8" t="n">
        <v>20240511</v>
      </c>
      <c r="F49" s="8">
        <f>E49</f>
        <v/>
      </c>
      <c r="G49" s="8" t="inlineStr">
        <is>
          <t>青岛开投集团</t>
        </is>
      </c>
      <c r="H49" s="8" t="n">
        <v>0</v>
      </c>
      <c r="I49" s="8" t="inlineStr">
        <is>
          <t>未完成</t>
        </is>
      </c>
      <c r="J49" s="8" t="inlineStr">
        <is>
          <t>原大股东反悔了，还在打官司</t>
        </is>
      </c>
    </row>
    <row r="50" ht="42" customHeight="1" s="386">
      <c r="B50" s="8" t="n">
        <v>600892</v>
      </c>
      <c r="C50" s="8" t="inlineStr">
        <is>
          <t>大晟文化</t>
        </is>
      </c>
      <c r="D50" s="8" t="inlineStr">
        <is>
          <t>国企</t>
        </is>
      </c>
      <c r="E50" s="8" t="n">
        <v>20240514</v>
      </c>
      <c r="F50" s="8">
        <f>E50</f>
        <v/>
      </c>
      <c r="G50" s="8" t="inlineStr">
        <is>
          <t>唐山文旅，唐山市国资委受让17%，应该是旅游资产</t>
        </is>
      </c>
      <c r="H50" s="8" t="n">
        <v>2</v>
      </c>
      <c r="I50" s="8" t="inlineStr">
        <is>
          <t>完成</t>
        </is>
      </c>
      <c r="J50" s="8" t="inlineStr">
        <is>
          <t>唐山文旅2023净资产54亿，净利润估计2亿</t>
        </is>
      </c>
      <c r="L50" s="8" t="n">
        <v>7.1</v>
      </c>
      <c r="N50" s="8" t="n">
        <v>42</v>
      </c>
      <c r="O50" s="8" t="n">
        <v>2.7</v>
      </c>
      <c r="P50" s="8" t="n">
        <v>3</v>
      </c>
      <c r="Q50" s="8" t="n">
        <v>1.6</v>
      </c>
      <c r="R50" s="8" t="n">
        <v>0</v>
      </c>
    </row>
    <row r="51" ht="70" customHeight="1" s="386">
      <c r="B51" s="8" t="n">
        <v>601700</v>
      </c>
      <c r="C51" s="8" t="inlineStr">
        <is>
          <t>风范股份</t>
        </is>
      </c>
      <c r="D51" s="8" t="inlineStr">
        <is>
          <t>国企</t>
        </is>
      </c>
      <c r="E51" s="8" t="n">
        <v>20240515</v>
      </c>
      <c r="F51" s="8">
        <f>E51</f>
        <v/>
      </c>
      <c r="G51" s="8" t="inlineStr">
        <is>
          <t>唐山金控受让12,67%，河北唐山国资委，后面还要受让17%的股份。原大股东放弃表决权</t>
        </is>
      </c>
      <c r="H51" s="8" t="n">
        <v>0</v>
      </c>
      <c r="I51" s="8" t="inlineStr">
        <is>
          <t>完成</t>
        </is>
      </c>
      <c r="L51" s="8" t="n">
        <v>7.4</v>
      </c>
      <c r="N51" s="8" t="n">
        <v>58</v>
      </c>
      <c r="O51" s="8" t="n">
        <v>25</v>
      </c>
      <c r="P51" s="8" t="n">
        <v>77</v>
      </c>
      <c r="Q51" s="8" t="n">
        <v>30</v>
      </c>
      <c r="R51" s="8" t="n">
        <v>0</v>
      </c>
    </row>
    <row r="52">
      <c r="B52" s="8" t="n">
        <v>603300</v>
      </c>
      <c r="C52" s="8" t="inlineStr">
        <is>
          <t>华铁应急</t>
        </is>
      </c>
      <c r="D52" s="8" t="inlineStr">
        <is>
          <t>国企</t>
        </is>
      </c>
      <c r="E52" s="8" t="n">
        <v>20240725</v>
      </c>
      <c r="F52" s="8">
        <f>E52</f>
        <v/>
      </c>
      <c r="G52" s="8" t="inlineStr">
        <is>
          <t>河南国资委13.96%</t>
        </is>
      </c>
      <c r="H52" s="8" t="n">
        <v>0</v>
      </c>
      <c r="I52" s="8" t="inlineStr">
        <is>
          <t>完成</t>
        </is>
      </c>
      <c r="L52" s="8" t="n">
        <v>20</v>
      </c>
      <c r="N52" s="8" t="n">
        <v>142</v>
      </c>
      <c r="O52" s="8" t="n">
        <v>44</v>
      </c>
      <c r="P52" s="8" t="n">
        <v>200</v>
      </c>
      <c r="Q52" s="8" t="n">
        <v>65</v>
      </c>
      <c r="R52" s="8" t="n">
        <v>0</v>
      </c>
    </row>
    <row r="53" ht="70" customHeight="1" s="386">
      <c r="B53" s="8" t="n">
        <v>600234</v>
      </c>
      <c r="C53" s="8" t="inlineStr">
        <is>
          <t>科新发展</t>
        </is>
      </c>
      <c r="D53" s="8" t="inlineStr">
        <is>
          <t>民营</t>
        </is>
      </c>
      <c r="E53" s="8" t="n">
        <v>20240731</v>
      </c>
      <c r="F53" s="8">
        <f>E53</f>
        <v/>
      </c>
      <c r="G53" s="8" t="inlineStr">
        <is>
          <t>连宗盛，做股权投资的。</t>
        </is>
      </c>
      <c r="H53" s="8" t="n">
        <v>0</v>
      </c>
      <c r="I53" s="8" t="inlineStr">
        <is>
          <t>完成</t>
        </is>
      </c>
      <c r="J53" s="8" t="inlineStr">
        <is>
          <t>20230902，原实控人将海派德高盛合伙份额转让给连宗盛，1.7亿。占公司股份10%
20240731，原实控人继续转让科新实业给连宗盛，占17.88%，2亿，本次转让价格几乎腰斩</t>
        </is>
      </c>
      <c r="L53" s="8" t="n">
        <v>3.7</v>
      </c>
      <c r="N53" s="8" t="n">
        <v>12</v>
      </c>
      <c r="O53" s="8" t="n">
        <v>2</v>
      </c>
      <c r="P53" s="8" t="n">
        <v>8.699999999999999</v>
      </c>
      <c r="Q53" s="8" t="n">
        <v>5</v>
      </c>
      <c r="R53" s="8" t="n">
        <v>0</v>
      </c>
    </row>
    <row r="54" ht="84" customHeight="1" s="386">
      <c r="B54" s="8" t="n">
        <v>600615</v>
      </c>
      <c r="C54" s="8" t="inlineStr">
        <is>
          <t>丰华股份</t>
        </is>
      </c>
      <c r="D54" s="8" t="inlineStr">
        <is>
          <t>民营</t>
        </is>
      </c>
      <c r="E54" s="8" t="n">
        <v>20240830</v>
      </c>
      <c r="F54" s="8">
        <f>E54</f>
        <v/>
      </c>
      <c r="G54" s="8" t="inlineStr">
        <is>
          <t>东方鑫源龚大兴29.99%，通过原控制股东的重整获得。汽车、摩托车零部件</t>
        </is>
      </c>
      <c r="H54" s="8" t="n">
        <v>2</v>
      </c>
      <c r="I54" s="8" t="inlineStr">
        <is>
          <t>完成</t>
        </is>
      </c>
      <c r="J54" s="8" t="inlineStr">
        <is>
          <t>20241122，实控人无偿赠送重庆鑫源农机股份有限公司51%股权给上市公司，价值1.5亿，2023净利润1700万。小型收割机、微耕机全国第一，全球第三。
公开查询，东方鑫源2023净资产40亿，净利润3.5亿，收入98亿</t>
        </is>
      </c>
      <c r="L54" s="8" t="n">
        <v>7.4</v>
      </c>
      <c r="N54" s="8" t="n">
        <v>20</v>
      </c>
      <c r="O54" s="8" t="n">
        <v>1.8</v>
      </c>
      <c r="P54" s="8" t="n">
        <v>12</v>
      </c>
      <c r="Q54" s="8" t="n">
        <v>8</v>
      </c>
      <c r="R54" s="8" t="n">
        <v>0</v>
      </c>
    </row>
    <row r="55" ht="56" customHeight="1" s="386">
      <c r="B55" s="8" t="n">
        <v>601933</v>
      </c>
      <c r="C55" s="8" t="inlineStr">
        <is>
          <t>永辉超市</t>
        </is>
      </c>
      <c r="D55" s="8" t="inlineStr">
        <is>
          <t>民营</t>
        </is>
      </c>
      <c r="E55" s="8" t="n">
        <v>20240924</v>
      </c>
      <c r="F55" s="8">
        <f>E55</f>
        <v/>
      </c>
      <c r="G55" s="8" t="inlineStr">
        <is>
          <t>名创优品实控人受让29.4%，但只是第一大股东</t>
        </is>
      </c>
      <c r="H55" s="8" t="n">
        <v>0</v>
      </c>
      <c r="I55" s="8" t="inlineStr">
        <is>
          <t>未完成</t>
        </is>
      </c>
      <c r="J55" s="8" t="inlineStr">
        <is>
          <t>这个公司太垃圾了，什么时候转让股份完成的公告都没有，突然就看到骏山国际变大股东了。
拉黑</t>
        </is>
      </c>
    </row>
    <row r="56" ht="42" customHeight="1" s="386">
      <c r="B56" s="8" t="n">
        <v>603887</v>
      </c>
      <c r="C56" s="8" t="inlineStr">
        <is>
          <t>城地香江</t>
        </is>
      </c>
      <c r="D56" s="8" t="inlineStr">
        <is>
          <t>国企</t>
        </is>
      </c>
      <c r="E56" s="8" t="n">
        <v>20241015</v>
      </c>
      <c r="F56" s="8">
        <f>E56</f>
        <v/>
      </c>
      <c r="G56" s="8" t="inlineStr">
        <is>
          <t>中电智算定向发行23%</t>
        </is>
      </c>
      <c r="H56" s="8" t="n">
        <v>1</v>
      </c>
      <c r="I56" s="8" t="inlineStr">
        <is>
          <t>未完成</t>
        </is>
      </c>
      <c r="J56" s="8" t="inlineStr">
        <is>
          <t>20241015，向中电智算定向发行募资6亿，发行完成后实控人变更为国务院国资委</t>
        </is>
      </c>
      <c r="L56" s="8" t="n">
        <v>6</v>
      </c>
      <c r="N56" s="8" t="n">
        <v>45</v>
      </c>
      <c r="O56" s="8" t="n">
        <v>16</v>
      </c>
      <c r="P56" s="8" t="n">
        <v>80</v>
      </c>
      <c r="Q56" s="8" t="n">
        <v>36</v>
      </c>
      <c r="R56" s="8" t="n">
        <v>0</v>
      </c>
    </row>
    <row r="57" ht="56" customHeight="1" s="386">
      <c r="B57" s="8" t="n">
        <v>603188</v>
      </c>
      <c r="C57" s="8" t="inlineStr">
        <is>
          <t>亚邦股份</t>
        </is>
      </c>
      <c r="D57" s="8" t="inlineStr">
        <is>
          <t>国企</t>
        </is>
      </c>
      <c r="E57" s="8" t="n">
        <v>20241029</v>
      </c>
      <c r="F57" s="8">
        <f>E57</f>
        <v/>
      </c>
      <c r="G57" s="8" t="inlineStr">
        <is>
          <t>国经集团，常州武进国资办抵债20%=司法拍卖8.8%，一共29.64%</t>
        </is>
      </c>
      <c r="H57" s="8" t="n">
        <v>0</v>
      </c>
      <c r="I57" s="8" t="inlineStr">
        <is>
          <t>完成</t>
        </is>
      </c>
      <c r="J57" s="8" t="inlineStr">
        <is>
          <t>20241011，国经集团司法拍卖获得8.8%</t>
        </is>
      </c>
      <c r="L57" s="8" t="n">
        <v>4</v>
      </c>
      <c r="N57" s="8" t="n">
        <v>14</v>
      </c>
      <c r="O57" s="8" t="n">
        <v>7</v>
      </c>
      <c r="P57" s="8" t="n">
        <v>15</v>
      </c>
      <c r="Q57" s="8" t="n">
        <v>7</v>
      </c>
      <c r="R57" s="8" t="n">
        <v>0</v>
      </c>
    </row>
    <row r="58" ht="84" customHeight="1" s="386">
      <c r="B58" s="8" t="n">
        <v>603955</v>
      </c>
      <c r="C58" s="8" t="inlineStr">
        <is>
          <t>大千生态</t>
        </is>
      </c>
      <c r="D58" s="8" t="inlineStr">
        <is>
          <t>民营</t>
        </is>
      </c>
      <c r="E58" s="8" t="n">
        <v>20241123</v>
      </c>
      <c r="F58" s="8">
        <f>E58</f>
        <v/>
      </c>
      <c r="G58" s="8" t="inlineStr">
        <is>
          <t>江苏步步高，张源，18%。
两个酒公司，1个房地产置业公司，同时还是光一退的一致行动人</t>
        </is>
      </c>
      <c r="H58" s="8" t="n">
        <v>0</v>
      </c>
      <c r="I58" s="8" t="inlineStr">
        <is>
          <t>完成</t>
        </is>
      </c>
      <c r="L58" s="8" t="n">
        <v>3.6</v>
      </c>
      <c r="N58" s="8" t="n">
        <v>13</v>
      </c>
      <c r="O58" s="8" t="n">
        <v>1.1</v>
      </c>
      <c r="P58" s="8" t="n">
        <v>24</v>
      </c>
      <c r="Q58" s="8" t="n">
        <v>18</v>
      </c>
      <c r="R58" s="8" t="n">
        <v>0</v>
      </c>
    </row>
    <row r="59" ht="28" customHeight="1" s="386">
      <c r="B59" s="8" t="n">
        <v>600584</v>
      </c>
      <c r="C59" s="8" t="inlineStr">
        <is>
          <t>长电科技</t>
        </is>
      </c>
      <c r="D59" s="8" t="inlineStr">
        <is>
          <t>国企</t>
        </is>
      </c>
      <c r="E59" s="8" t="n">
        <v>20241130</v>
      </c>
      <c r="F59" s="8">
        <f>E59</f>
        <v/>
      </c>
      <c r="G59" s="8" t="inlineStr">
        <is>
          <t>中国华润22.53%</t>
        </is>
      </c>
      <c r="H59" s="8" t="n">
        <v>0</v>
      </c>
      <c r="I59" s="8" t="inlineStr">
        <is>
          <t>完成</t>
        </is>
      </c>
      <c r="J59" s="8" t="inlineStr">
        <is>
          <t>变更时，华润集团承诺5年内解决与华润微的同业竞争，感觉吸收合并的可能性大</t>
        </is>
      </c>
      <c r="L59" s="8" t="n">
        <v>120</v>
      </c>
      <c r="N59" s="8" t="n">
        <v>540</v>
      </c>
      <c r="O59" s="8" t="n">
        <v>300</v>
      </c>
      <c r="P59" s="8" t="n">
        <v>540</v>
      </c>
      <c r="Q59" s="8" t="n">
        <v>300</v>
      </c>
      <c r="R59" s="8" t="n">
        <v>0</v>
      </c>
    </row>
    <row r="60" ht="70" customHeight="1" s="386">
      <c r="B60" s="8" t="n">
        <v>603399</v>
      </c>
      <c r="C60" s="8" t="inlineStr">
        <is>
          <t>永杉锂业</t>
        </is>
      </c>
      <c r="D60" s="8" t="inlineStr">
        <is>
          <t>民营</t>
        </is>
      </c>
      <c r="E60" s="8" t="n">
        <v>20241211</v>
      </c>
      <c r="F60" s="8">
        <f>E60</f>
        <v/>
      </c>
      <c r="G60" s="8" t="inlineStr">
        <is>
          <t>永荣致胜的吴华新通过司法拍卖19.9%，福建永荣集团，化工新材料，资产规模大，但详细不详</t>
        </is>
      </c>
      <c r="H60" s="8" t="n">
        <v>1</v>
      </c>
      <c r="I60" s="8" t="inlineStr">
        <is>
          <t>完成</t>
        </is>
      </c>
      <c r="J60" s="8" t="inlineStr">
        <is>
          <t>20250516，向大股东定向发行募资5.6亿</t>
        </is>
      </c>
      <c r="L60" s="8" t="n">
        <v>8</v>
      </c>
      <c r="N60" s="8" t="n">
        <v>40</v>
      </c>
      <c r="O60" s="8" t="n">
        <v>59</v>
      </c>
      <c r="P60" s="8" t="n">
        <v>36</v>
      </c>
      <c r="Q60" s="8" t="n">
        <v>17</v>
      </c>
      <c r="R60" s="8" t="n">
        <v>0</v>
      </c>
    </row>
    <row r="61" ht="42" customHeight="1" s="386">
      <c r="B61" s="8" t="n">
        <v>603920</v>
      </c>
      <c r="C61" s="8" t="inlineStr">
        <is>
          <t>世运电路</t>
        </is>
      </c>
      <c r="D61" s="8" t="inlineStr">
        <is>
          <t>国企</t>
        </is>
      </c>
      <c r="E61" s="8" t="n">
        <v>20241217</v>
      </c>
      <c r="F61" s="8">
        <f>E61</f>
        <v/>
      </c>
      <c r="G61" s="8" t="inlineStr">
        <is>
          <t>顺德区国资委受让25.9%，顺控集团，自来水和垃圾焚烧业务</t>
        </is>
      </c>
      <c r="H61" s="8" t="n">
        <v>1</v>
      </c>
      <c r="I61" s="8" t="inlineStr">
        <is>
          <t>完成</t>
        </is>
      </c>
      <c r="L61" s="8" t="n">
        <v>34.4</v>
      </c>
      <c r="N61" s="8" t="n">
        <v>132</v>
      </c>
      <c r="O61" s="8" t="n">
        <v>50</v>
      </c>
      <c r="P61" s="8" t="n">
        <v>90</v>
      </c>
      <c r="Q61" s="8" t="n">
        <v>67</v>
      </c>
      <c r="R61" s="8" t="n">
        <v>0</v>
      </c>
    </row>
    <row r="62" ht="154" customHeight="1" s="386">
      <c r="B62" s="8" t="n">
        <v>603656</v>
      </c>
      <c r="C62" s="8" t="inlineStr">
        <is>
          <t>泰禾智能</t>
        </is>
      </c>
      <c r="D62" s="8" t="inlineStr">
        <is>
          <t>民营</t>
        </is>
      </c>
      <c r="E62" s="8" t="n">
        <v>20241219</v>
      </c>
      <c r="F62" s="8">
        <f>E62</f>
        <v/>
      </c>
      <c r="G62" s="8" t="inlineStr">
        <is>
          <t>阳光能源旗下阳光新能源曹仁贤受让10%+表决权委托+表决权放弃，新能源发电</t>
        </is>
      </c>
      <c r="H62" s="8" t="n">
        <v>2</v>
      </c>
      <c r="I62" s="8" t="inlineStr">
        <is>
          <t>完成</t>
        </is>
      </c>
      <c r="J62" s="8" t="inlineStr">
        <is>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is>
      </c>
      <c r="L62" s="8" t="n">
        <v>4.5</v>
      </c>
      <c r="N62" s="8" t="n">
        <v>24</v>
      </c>
      <c r="O62" s="8" t="n">
        <v>5.6</v>
      </c>
      <c r="P62" s="8" t="n">
        <v>16</v>
      </c>
      <c r="Q62" s="8" t="n">
        <v>13</v>
      </c>
      <c r="R62" s="8" t="n">
        <v>0</v>
      </c>
    </row>
    <row r="63" ht="28" customHeight="1" s="386">
      <c r="B63" s="8" t="n">
        <v>300807</v>
      </c>
      <c r="C63" s="8" t="inlineStr">
        <is>
          <t>天迈科技</t>
        </is>
      </c>
      <c r="D63" s="8" t="inlineStr">
        <is>
          <t>民营</t>
        </is>
      </c>
      <c r="E63" s="8" t="n">
        <v>20250107</v>
      </c>
      <c r="F63" s="8" t="n">
        <v>20260106</v>
      </c>
      <c r="G63" s="8" t="inlineStr">
        <is>
          <t>启明基金邝子平26.1%，股权投资的。</t>
        </is>
      </c>
      <c r="H63" s="8" t="n">
        <v>0</v>
      </c>
      <c r="I63" s="8" t="inlineStr">
        <is>
          <t>完成</t>
        </is>
      </c>
      <c r="L63" s="8" t="n">
        <v>5.4</v>
      </c>
      <c r="M63" s="453">
        <f>L63/0.261</f>
        <v/>
      </c>
      <c r="N63" s="8" t="n">
        <v>29</v>
      </c>
      <c r="O63" s="8" t="n">
        <v>1.6</v>
      </c>
      <c r="P63" s="8" t="n">
        <v>6.8</v>
      </c>
      <c r="Q63" s="8" t="n">
        <v>4.9</v>
      </c>
      <c r="R63" s="8" t="n">
        <v>0</v>
      </c>
    </row>
    <row r="64">
      <c r="B64" s="8" t="n">
        <v>601515</v>
      </c>
      <c r="C64" s="8" t="inlineStr">
        <is>
          <t>东峰集团</t>
        </is>
      </c>
      <c r="D64" s="8" t="inlineStr">
        <is>
          <t>国企</t>
        </is>
      </c>
      <c r="E64" s="8" t="n">
        <v>20250612</v>
      </c>
      <c r="F64" s="8">
        <f>E64</f>
        <v/>
      </c>
      <c r="G64" s="8" t="inlineStr">
        <is>
          <t>衢州国资委受让29.9%</t>
        </is>
      </c>
      <c r="H64" s="8" t="n">
        <v>0</v>
      </c>
      <c r="I64" s="8" t="inlineStr">
        <is>
          <t>完成</t>
        </is>
      </c>
      <c r="L64" s="8" t="n">
        <v>18</v>
      </c>
      <c r="M64" s="453">
        <f>L64/0.3</f>
        <v/>
      </c>
      <c r="N64" s="8" t="n">
        <v>54</v>
      </c>
      <c r="O64" s="8" t="n">
        <v>14</v>
      </c>
      <c r="P64" s="8" t="n">
        <v>67</v>
      </c>
      <c r="Q64" s="8" t="n">
        <v>54</v>
      </c>
      <c r="R64" s="8" t="n">
        <v>0</v>
      </c>
    </row>
    <row r="65" ht="28" customHeight="1" s="386">
      <c r="B65" s="8" t="n">
        <v>600520</v>
      </c>
      <c r="C65" s="8" t="inlineStr">
        <is>
          <t>三佳科技</t>
        </is>
      </c>
      <c r="D65" s="8" t="inlineStr">
        <is>
          <t>国企</t>
        </is>
      </c>
      <c r="E65" s="8" t="n">
        <v>20250125</v>
      </c>
      <c r="F65" s="8">
        <f>E65</f>
        <v/>
      </c>
      <c r="G65" s="8" t="inlineStr">
        <is>
          <t>合肥国资委受让17%+表决权委托5%</t>
        </is>
      </c>
      <c r="H65" s="8" t="n">
        <v>0</v>
      </c>
      <c r="I65" s="8" t="inlineStr">
        <is>
          <t>完成</t>
        </is>
      </c>
      <c r="L65" s="8" t="n">
        <v>6.6</v>
      </c>
      <c r="M65" s="453">
        <f>L65/0.17</f>
        <v/>
      </c>
      <c r="N65" s="8" t="n">
        <v>38</v>
      </c>
      <c r="O65" s="8" t="n">
        <v>3</v>
      </c>
      <c r="P65" s="8" t="n">
        <v>5.4</v>
      </c>
      <c r="Q65" s="8" t="n">
        <v>3.7</v>
      </c>
      <c r="R65" s="8" t="n">
        <v>0</v>
      </c>
    </row>
    <row r="66" ht="56" customHeight="1" s="386">
      <c r="B66" s="8" t="n">
        <v>603825</v>
      </c>
      <c r="C66" s="8" t="inlineStr">
        <is>
          <t>华扬联众</t>
        </is>
      </c>
      <c r="D66" s="8" t="inlineStr">
        <is>
          <t>国企</t>
        </is>
      </c>
      <c r="E66" s="8" t="n">
        <v>20250125</v>
      </c>
      <c r="F66" s="8">
        <f>E66</f>
        <v/>
      </c>
      <c r="G66" s="8" t="inlineStr">
        <is>
          <t>湖南长沙国资委的湘江集团拍卖获得18.81%</t>
        </is>
      </c>
      <c r="H66" s="8" t="n">
        <v>0</v>
      </c>
      <c r="I66" s="8" t="inlineStr">
        <is>
          <t>完成</t>
        </is>
      </c>
      <c r="J66" s="8" t="inlineStr">
        <is>
          <t>20250318，与湘江集团文旅公司签订商业合作
20250423，继续拍卖获得1.47%股份，成为第一大股东</t>
        </is>
      </c>
      <c r="L66" s="8" t="n">
        <v>5.07</v>
      </c>
      <c r="M66" s="453">
        <f>L66/0.1881</f>
        <v/>
      </c>
      <c r="N66" s="8" t="n">
        <v>30</v>
      </c>
      <c r="O66" s="8" t="n">
        <v>20</v>
      </c>
      <c r="P66" s="8" t="n">
        <v>22</v>
      </c>
      <c r="Q66" s="8" t="n">
        <v>1</v>
      </c>
      <c r="R66" s="8" t="n">
        <v>0</v>
      </c>
    </row>
    <row r="67" ht="70" customHeight="1" s="386">
      <c r="B67" s="8" t="n">
        <v>2501</v>
      </c>
      <c r="C67" s="8" t="inlineStr">
        <is>
          <t>利源股份</t>
        </is>
      </c>
      <c r="D67" s="8" t="inlineStr">
        <is>
          <t>民营</t>
        </is>
      </c>
      <c r="E67" s="8" t="n">
        <v>20250220</v>
      </c>
      <c r="F67" s="8">
        <f>E67</f>
        <v/>
      </c>
      <c r="G67" s="8" t="inlineStr">
        <is>
          <t>江苏步步高，张源22%，两个酒公司，1个房地产置业公司，同时还是光一退的一致行动人</t>
        </is>
      </c>
      <c r="H67" s="8" t="n">
        <v>0</v>
      </c>
      <c r="I67" s="8" t="inlineStr">
        <is>
          <t>完成</t>
        </is>
      </c>
      <c r="L67" s="8" t="inlineStr">
        <is>
          <t>3600万+9亿贷款担保</t>
        </is>
      </c>
      <c r="N67" s="8" t="n">
        <v>65</v>
      </c>
      <c r="O67" s="8" t="n">
        <v>3.3</v>
      </c>
      <c r="P67" s="8" t="n">
        <v>9.199999999999999</v>
      </c>
      <c r="Q67" s="8" t="n">
        <v>3.4</v>
      </c>
      <c r="R67" s="8" t="n">
        <v>0</v>
      </c>
    </row>
    <row r="68" ht="28" customHeight="1" s="386">
      <c r="B68" s="8" t="n">
        <v>300192</v>
      </c>
      <c r="C68" s="8" t="inlineStr">
        <is>
          <t>科德教育</t>
        </is>
      </c>
      <c r="D68" s="8" t="inlineStr">
        <is>
          <t>十堰市国企</t>
        </is>
      </c>
      <c r="E68" s="8" t="n">
        <v>20250221</v>
      </c>
      <c r="F68" s="8">
        <f>E68</f>
        <v/>
      </c>
      <c r="G68" s="8" t="inlineStr">
        <is>
          <t>湖北十堰市国资委</t>
        </is>
      </c>
      <c r="H68" s="8" t="n">
        <v>0</v>
      </c>
      <c r="I68" s="8" t="inlineStr">
        <is>
          <t>已终止</t>
        </is>
      </c>
      <c r="L68" s="8" t="n">
        <v>11</v>
      </c>
      <c r="N68" s="8" t="n">
        <v>53</v>
      </c>
      <c r="O68" s="8" t="n">
        <v>7.9</v>
      </c>
      <c r="P68" s="8" t="n">
        <v>12</v>
      </c>
      <c r="Q68" s="8" t="n">
        <v>8.199999999999999</v>
      </c>
      <c r="R68" s="8" t="n">
        <v>0</v>
      </c>
    </row>
    <row r="69" ht="56" customHeight="1" s="386">
      <c r="B69" s="8" t="n">
        <v>603227</v>
      </c>
      <c r="C69" s="8" t="inlineStr">
        <is>
          <t>雪峰科技</t>
        </is>
      </c>
      <c r="D69" s="8" t="inlineStr">
        <is>
          <t>国企</t>
        </is>
      </c>
      <c r="E69" s="8" t="n">
        <v>20250226</v>
      </c>
      <c r="F69" s="8">
        <f>E69</f>
        <v/>
      </c>
      <c r="G69" s="8" t="inlineStr">
        <is>
          <t>广东宏大，上市公司，广东省环保集团有限公司21%</t>
        </is>
      </c>
      <c r="H69" s="8" t="n">
        <v>0</v>
      </c>
      <c r="I69" s="8" t="inlineStr">
        <is>
          <t>完成</t>
        </is>
      </c>
      <c r="J69" s="8" t="inlineStr">
        <is>
          <t>20240703，签署转让协议，由于广东宏大有民爆业务、矿山爆破业务，与上市公司冲突，承诺5年内解决同业竞争问题。可能又吸收合并？</t>
        </is>
      </c>
      <c r="L69" s="8" t="n">
        <v>20</v>
      </c>
      <c r="M69" s="453">
        <f>L69/0.21</f>
        <v/>
      </c>
      <c r="N69" s="8" t="n">
        <v>100</v>
      </c>
      <c r="O69" s="8" t="n">
        <v>61</v>
      </c>
      <c r="P69" s="8" t="n">
        <v>78</v>
      </c>
      <c r="Q69" s="8" t="n">
        <v>58</v>
      </c>
      <c r="R69" s="8" t="n">
        <v>0</v>
      </c>
    </row>
    <row r="70" ht="56" customHeight="1" s="386">
      <c r="B70" s="8" t="n">
        <v>300511</v>
      </c>
      <c r="C70" s="8" t="inlineStr">
        <is>
          <t>雪榕生物</t>
        </is>
      </c>
      <c r="D70" s="8" t="inlineStr">
        <is>
          <t>民营</t>
        </is>
      </c>
      <c r="E70" s="8" t="n">
        <v>20250304</v>
      </c>
      <c r="F70" s="8" t="n">
        <v>20251104</v>
      </c>
      <c r="G70" s="8" t="inlineStr">
        <is>
          <t>万紫千鸿蒋智，好像是做投资的，人工智能相关的
股份转让+定向发行</t>
        </is>
      </c>
      <c r="H70" s="8" t="n">
        <v>4</v>
      </c>
      <c r="I70" s="8" t="inlineStr">
        <is>
          <t>完成</t>
        </is>
      </c>
      <c r="J70" s="8" t="inlineStr">
        <is>
          <t xml:space="preserve">
有可转债</t>
        </is>
      </c>
      <c r="K70" s="8" t="inlineStr">
        <is>
          <t>是</t>
        </is>
      </c>
      <c r="L70" s="8" t="n">
        <v>1</v>
      </c>
      <c r="N70" s="8" t="n">
        <v>22</v>
      </c>
      <c r="O70" s="8" t="n">
        <v>21</v>
      </c>
      <c r="P70" s="8" t="n">
        <v>38</v>
      </c>
      <c r="Q70" s="8" t="n">
        <v>7</v>
      </c>
      <c r="R70" s="8" t="n">
        <v>0</v>
      </c>
    </row>
    <row r="71" ht="28" customHeight="1" s="386">
      <c r="B71" s="8" t="n">
        <v>603080</v>
      </c>
      <c r="C71" s="8" t="inlineStr">
        <is>
          <t>新疆火炬</t>
        </is>
      </c>
      <c r="D71" s="8" t="inlineStr">
        <is>
          <t>民营</t>
        </is>
      </c>
      <c r="E71" s="8" t="n">
        <v>20250314</v>
      </c>
      <c r="F71" s="8">
        <f>E71</f>
        <v/>
      </c>
      <c r="G71" s="8" t="inlineStr">
        <is>
          <t>江西中燃的雍芝君受让 20.52%</t>
        </is>
      </c>
      <c r="H71" s="8" t="n">
        <v>1</v>
      </c>
      <c r="I71" s="8" t="inlineStr">
        <is>
          <t>完成</t>
        </is>
      </c>
      <c r="J71" s="8" t="inlineStr">
        <is>
          <t>20250516，收购大股东的燃气公司</t>
        </is>
      </c>
      <c r="L71" s="8" t="n">
        <v>6.3</v>
      </c>
      <c r="M71" s="453">
        <f>L71/0.205</f>
        <v/>
      </c>
      <c r="N71" s="8" t="n">
        <v>23</v>
      </c>
      <c r="O71" s="8" t="n">
        <v>15</v>
      </c>
      <c r="P71" s="8" t="n">
        <v>23</v>
      </c>
      <c r="Q71" s="8" t="n">
        <v>16</v>
      </c>
      <c r="R71" s="8" t="n">
        <v>0</v>
      </c>
    </row>
    <row r="72" ht="42" customHeight="1" s="386">
      <c r="B72" s="8" t="n">
        <v>603139</v>
      </c>
      <c r="C72" s="8" t="inlineStr">
        <is>
          <t>康惠制药</t>
        </is>
      </c>
      <c r="D72" s="8" t="inlineStr">
        <is>
          <t>民营</t>
        </is>
      </c>
      <c r="E72" s="8" t="n">
        <v>20250903</v>
      </c>
      <c r="F72" s="8">
        <f>E72</f>
        <v/>
      </c>
      <c r="G72" s="8" t="inlineStr">
        <is>
          <t>亿安天下（870849）的李红明、王雪芳受让22%+表决权放弃</t>
        </is>
      </c>
      <c r="H72" s="8" t="n">
        <v>1</v>
      </c>
      <c r="I72" s="8" t="inlineStr">
        <is>
          <t>完成</t>
        </is>
      </c>
      <c r="J72" s="8" t="inlineStr">
        <is>
          <t>亿安天下搞数据算力中心的，2024年收入4亿，净利润3800万</t>
        </is>
      </c>
      <c r="L72" s="8" t="n">
        <v>5.4</v>
      </c>
      <c r="M72" s="453">
        <f>L72/0.22</f>
        <v/>
      </c>
      <c r="N72" s="8" t="n">
        <v>20</v>
      </c>
      <c r="O72" s="8" t="n">
        <v>5.6</v>
      </c>
      <c r="P72" s="8" t="n">
        <v>19</v>
      </c>
      <c r="Q72" s="8" t="n">
        <v>9</v>
      </c>
      <c r="R72" s="8" t="n">
        <v>0</v>
      </c>
    </row>
    <row r="73">
      <c r="B73" s="8" t="n">
        <v>601500</v>
      </c>
      <c r="C73" s="8" t="inlineStr">
        <is>
          <t>通用股份</t>
        </is>
      </c>
      <c r="D73" s="8" t="inlineStr">
        <is>
          <t>国企</t>
        </is>
      </c>
      <c r="E73" s="8" t="n">
        <v>20250617</v>
      </c>
      <c r="F73" s="8">
        <f>E73</f>
        <v/>
      </c>
      <c r="G73" s="8" t="inlineStr">
        <is>
          <t>江苏国资委受让25%</t>
        </is>
      </c>
      <c r="H73" s="8" t="n">
        <v>0</v>
      </c>
      <c r="I73" s="8" t="inlineStr">
        <is>
          <t>完成</t>
        </is>
      </c>
      <c r="L73" s="8" t="n">
        <v>21</v>
      </c>
      <c r="M73" s="453">
        <f>L73/0.25</f>
        <v/>
      </c>
      <c r="N73" s="8" t="n">
        <v>72</v>
      </c>
      <c r="O73" s="8" t="n">
        <v>70</v>
      </c>
      <c r="P73" s="8" t="n">
        <v>156</v>
      </c>
      <c r="Q73" s="8" t="n">
        <v>59</v>
      </c>
      <c r="R73" s="8" t="n">
        <v>0</v>
      </c>
    </row>
    <row r="74" ht="56" customHeight="1" s="386">
      <c r="B74" s="8" t="n">
        <v>603330</v>
      </c>
      <c r="C74" s="8" t="inlineStr">
        <is>
          <t>天洋新材</t>
        </is>
      </c>
      <c r="D74" s="8" t="inlineStr">
        <is>
          <t>民营</t>
        </is>
      </c>
      <c r="E74" s="8" t="n">
        <v>20250823</v>
      </c>
      <c r="F74" s="8">
        <f>E74</f>
        <v/>
      </c>
      <c r="G74" s="8" t="inlineStr">
        <is>
          <t>江苏百兴产业投资集团有限公司的百瑞兴阳受让21%，PVC，各种薄膜</t>
        </is>
      </c>
      <c r="H74" s="8" t="n">
        <v>1</v>
      </c>
      <c r="I74" s="8" t="inlineStr">
        <is>
          <t>完成</t>
        </is>
      </c>
      <c r="J74" s="8" t="inlineStr">
        <is>
          <t>新股东还持有5%的绿康生化股份</t>
        </is>
      </c>
      <c r="L74" s="8" t="n">
        <v>6.6</v>
      </c>
      <c r="M74" s="453">
        <f>L74/0.21</f>
        <v/>
      </c>
      <c r="N74" s="8" t="n">
        <v>27</v>
      </c>
      <c r="O74" s="8" t="n">
        <v>13</v>
      </c>
      <c r="P74" s="8" t="n">
        <v>25</v>
      </c>
      <c r="Q74" s="8" t="n">
        <v>15</v>
      </c>
      <c r="R74" s="8" t="n">
        <v>0</v>
      </c>
    </row>
    <row r="75" ht="70" customHeight="1" s="386">
      <c r="B75" s="8" t="n">
        <v>688350</v>
      </c>
      <c r="C75" s="8" t="inlineStr">
        <is>
          <t>富淼科技</t>
        </is>
      </c>
      <c r="D75" s="8" t="inlineStr">
        <is>
          <t>民营</t>
        </is>
      </c>
      <c r="E75" s="8" t="n">
        <v>20250416</v>
      </c>
      <c r="F75" s="8">
        <f>E75</f>
        <v/>
      </c>
      <c r="G75" s="8" t="inlineStr">
        <is>
          <t>永卓控股，股份转让29.98%。
永卓下面有钢铁业务，新能源材料，风电锻件等资产，</t>
        </is>
      </c>
      <c r="H75" s="8" t="n">
        <v>0</v>
      </c>
      <c r="I75" s="8" t="inlineStr">
        <is>
          <t>完成</t>
        </is>
      </c>
      <c r="J75" s="8" t="inlineStr">
        <is>
          <t>有可转债
转让价格16.38</t>
        </is>
      </c>
      <c r="K75" s="8" t="inlineStr">
        <is>
          <t>是</t>
        </is>
      </c>
      <c r="L75" s="8" t="n">
        <v>5.9</v>
      </c>
      <c r="M75" s="453">
        <f>L75/0.3</f>
        <v/>
      </c>
      <c r="N75" s="8" t="n">
        <v>17</v>
      </c>
      <c r="O75" s="8" t="n">
        <v>15.6</v>
      </c>
      <c r="P75" s="8" t="n">
        <v>26.7</v>
      </c>
      <c r="Q75" s="8" t="n">
        <v>14.7</v>
      </c>
      <c r="R75" s="8" t="n">
        <v>0</v>
      </c>
    </row>
    <row r="76">
      <c r="B76" s="8" t="n">
        <v>603819</v>
      </c>
      <c r="C76" s="8" t="inlineStr">
        <is>
          <t>神力股份</t>
        </is>
      </c>
      <c r="D76" s="8" t="inlineStr">
        <is>
          <t>民营</t>
        </is>
      </c>
      <c r="E76" s="8" t="n">
        <v>20250417</v>
      </c>
      <c r="F76" s="8">
        <f>E76</f>
        <v/>
      </c>
      <c r="G76" s="8" t="inlineStr">
        <is>
          <t>辽宁为戍王雪受让22%</t>
        </is>
      </c>
      <c r="H76" s="8" t="n">
        <v>0</v>
      </c>
      <c r="I76" s="8" t="inlineStr">
        <is>
          <t>已终止</t>
        </is>
      </c>
      <c r="J76" s="8" t="inlineStr">
        <is>
          <t>20250414签署股份转让协议</t>
        </is>
      </c>
      <c r="L76" s="8" t="n">
        <v>7</v>
      </c>
      <c r="M76" s="453">
        <f>L76/0.22</f>
        <v/>
      </c>
      <c r="N76" s="8" t="n">
        <v>31</v>
      </c>
      <c r="O76" s="8" t="n">
        <v>13</v>
      </c>
      <c r="P76" s="8" t="n">
        <v>15</v>
      </c>
      <c r="Q76" s="8" t="n">
        <v>8</v>
      </c>
      <c r="R76" s="8" t="n">
        <v>0</v>
      </c>
    </row>
    <row r="77" ht="101.5" customHeight="1" s="386">
      <c r="B77" s="8" t="n">
        <v>2868</v>
      </c>
      <c r="C77" s="8" t="inlineStr">
        <is>
          <t>绿康生化</t>
        </is>
      </c>
      <c r="D77" s="8" t="inlineStr">
        <is>
          <t>民营</t>
        </is>
      </c>
      <c r="E77" s="8" t="n">
        <v>20250422</v>
      </c>
      <c r="F77" s="8" t="n">
        <v>20251124</v>
      </c>
      <c r="G77" s="8" t="inlineStr">
        <is>
          <t>跨境物流公司福建纵腾网络有限公司，2024年利润11个亿。这个估计肯定要注入了。</t>
        </is>
      </c>
      <c r="H77" s="8" t="n">
        <v>4</v>
      </c>
      <c r="I77" s="8" t="inlineStr">
        <is>
          <t>完成</t>
        </is>
      </c>
      <c r="J77" s="8" t="inlineStr">
        <is>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is>
      </c>
      <c r="L77" s="8" t="n">
        <v>6</v>
      </c>
      <c r="N77" s="8" t="n">
        <v>22</v>
      </c>
      <c r="O77" s="8" t="n">
        <v>6.5</v>
      </c>
      <c r="P77" s="8" t="n">
        <v>14.5</v>
      </c>
      <c r="Q77" s="8" t="n">
        <v>-0.5</v>
      </c>
      <c r="R77" s="8" t="n">
        <v>0</v>
      </c>
    </row>
    <row r="78" ht="42" customHeight="1" s="386">
      <c r="B78" s="8" t="n">
        <v>603776</v>
      </c>
      <c r="C78" s="8" t="inlineStr">
        <is>
          <t>永安行</t>
        </is>
      </c>
      <c r="D78" s="8" t="inlineStr">
        <is>
          <t>民营</t>
        </is>
      </c>
      <c r="E78" s="8" t="n">
        <v>20250422</v>
      </c>
      <c r="F78" s="8">
        <f>E78</f>
        <v/>
      </c>
      <c r="G78" s="8" t="inlineStr">
        <is>
          <t>哈啰资产，旗下哈啰出行</t>
        </is>
      </c>
      <c r="H78" s="8" t="n">
        <v>4</v>
      </c>
      <c r="I78" s="8" t="inlineStr">
        <is>
          <t>完成</t>
        </is>
      </c>
      <c r="J78" s="8" t="inlineStr">
        <is>
          <t>有可转债
20250509，定向发行预案
20250530，发行方案被上交所受理</t>
        </is>
      </c>
      <c r="K78" s="8" t="inlineStr">
        <is>
          <t>是</t>
        </is>
      </c>
      <c r="L78" s="8" t="n">
        <v>4.5</v>
      </c>
      <c r="N78" s="8" t="n">
        <v>36</v>
      </c>
      <c r="O78" s="8" t="n">
        <v>4.5</v>
      </c>
      <c r="P78" s="8" t="n">
        <v>44</v>
      </c>
      <c r="Q78" s="8" t="n">
        <v>32</v>
      </c>
      <c r="R78" s="8" t="n">
        <v>0</v>
      </c>
    </row>
    <row r="79" ht="28" customHeight="1" s="386">
      <c r="B79" s="8" t="n">
        <v>2828</v>
      </c>
      <c r="C79" s="8" t="inlineStr">
        <is>
          <t>贝肯能源</t>
        </is>
      </c>
      <c r="D79" s="8" t="inlineStr">
        <is>
          <t>民营</t>
        </is>
      </c>
      <c r="E79" s="8" t="n">
        <v>20250426</v>
      </c>
      <c r="F79" s="8">
        <f>E79</f>
        <v/>
      </c>
      <c r="G79" s="8" t="inlineStr">
        <is>
          <t>定向发行21%，陈东（公司董事长）</t>
        </is>
      </c>
      <c r="H79" s="8" t="n">
        <v>0</v>
      </c>
      <c r="I79" s="8" t="inlineStr">
        <is>
          <t>未完成</t>
        </is>
      </c>
      <c r="J79" s="8" t="inlineStr">
        <is>
          <t xml:space="preserve">旗下没看到有什么资产
</t>
        </is>
      </c>
      <c r="L79" s="8" t="n">
        <v>3.5</v>
      </c>
      <c r="N79" s="8" t="n">
        <v>18</v>
      </c>
      <c r="O79" s="8" t="n">
        <v>9.5</v>
      </c>
      <c r="P79" s="8" t="n">
        <v>17</v>
      </c>
      <c r="Q79" s="8" t="n">
        <v>7</v>
      </c>
      <c r="R79" s="8" t="n">
        <v>0</v>
      </c>
    </row>
    <row r="80" ht="28" customHeight="1" s="386">
      <c r="B80" s="8" t="n">
        <v>2802</v>
      </c>
      <c r="C80" s="8" t="inlineStr">
        <is>
          <t>洪汇新材</t>
        </is>
      </c>
      <c r="D80" s="8" t="inlineStr">
        <is>
          <t>无锡国企</t>
        </is>
      </c>
      <c r="E80" s="8" t="n">
        <v>20250427</v>
      </c>
      <c r="F80" s="8">
        <f>E80</f>
        <v/>
      </c>
      <c r="G80" s="8" t="inlineStr">
        <is>
          <t>无锡市锡山区财政局29.99%</t>
        </is>
      </c>
      <c r="H80" s="8" t="n">
        <v>0</v>
      </c>
      <c r="I80" s="8" t="inlineStr">
        <is>
          <t>完成</t>
        </is>
      </c>
      <c r="L80" s="8" t="n">
        <v>8.9</v>
      </c>
      <c r="M80" s="453">
        <f>L80/0.3</f>
        <v/>
      </c>
      <c r="N80" s="8" t="n">
        <v>22</v>
      </c>
      <c r="O80" s="8" t="n">
        <v>4.5</v>
      </c>
      <c r="P80" s="8" t="n">
        <v>6.8</v>
      </c>
      <c r="Q80" s="8" t="n">
        <v>6.2</v>
      </c>
      <c r="R80" s="8" t="n">
        <v>0</v>
      </c>
    </row>
    <row r="81" ht="140" customHeight="1" s="386">
      <c r="B81" s="8" t="n">
        <v>300609</v>
      </c>
      <c r="C81" s="8" t="inlineStr">
        <is>
          <t>汇纳科技</t>
        </is>
      </c>
      <c r="D81" s="8" t="inlineStr">
        <is>
          <t>民营</t>
        </is>
      </c>
      <c r="E81" s="8" t="n">
        <v>20250805</v>
      </c>
      <c r="F81" s="8">
        <f>E81</f>
        <v/>
      </c>
      <c r="G81" s="8" t="inlineStr">
        <is>
          <t>3D打印，江泽星，5年内解决同业竞争。
金石三维，搞3D打印增材服务的，主攻工业3D打印机
股份转让15%，然后花7亿多定向发行，控股权提升到34%。同行公司，铂力特，先临三维</t>
        </is>
      </c>
      <c r="H81" s="8" t="n">
        <v>4</v>
      </c>
      <c r="I81" s="8" t="inlineStr">
        <is>
          <t>完成</t>
        </is>
      </c>
      <c r="J81" s="8" t="inlineStr">
        <is>
          <t>发行股份还未完成</t>
        </is>
      </c>
      <c r="L81" s="8" t="n">
        <v>4.5</v>
      </c>
      <c r="M81" s="453">
        <f>L81/0.15</f>
        <v/>
      </c>
      <c r="N81" s="8" t="n">
        <v>36</v>
      </c>
      <c r="O81" s="8" t="n">
        <v>3.6</v>
      </c>
      <c r="P81" s="8" t="n">
        <v>13</v>
      </c>
      <c r="Q81" s="8" t="n">
        <v>11</v>
      </c>
      <c r="R81" s="8" t="n">
        <v>0</v>
      </c>
    </row>
    <row r="82" ht="70" customHeight="1" s="386">
      <c r="B82" s="8" t="n">
        <v>300507</v>
      </c>
      <c r="C82" s="8" t="inlineStr">
        <is>
          <t>苏奥传感</t>
        </is>
      </c>
      <c r="D82" s="8" t="inlineStr">
        <is>
          <t>民营</t>
        </is>
      </c>
      <c r="E82" s="8" t="n">
        <v>20250507</v>
      </c>
      <c r="F82" s="8" t="n">
        <v>20251015</v>
      </c>
      <c r="G82" s="8" t="inlineStr">
        <is>
          <t>中创新航，港股上市公司，锂电池、储能。股份转让11%（5.1亿）+定向发行11%（6.7亿）</t>
        </is>
      </c>
      <c r="H82" s="8" t="n">
        <v>2</v>
      </c>
      <c r="I82" s="8" t="inlineStr">
        <is>
          <t>完成</t>
        </is>
      </c>
      <c r="J82" s="8" t="inlineStr">
        <is>
          <t>20250507，发布定向发行股票预案，建设 AMB 覆铜基板建设项目</t>
        </is>
      </c>
      <c r="L82" s="8" t="inlineStr">
        <is>
          <t>5.1+6.7</t>
        </is>
      </c>
      <c r="M82" s="453">
        <f>5.1/0.11</f>
        <v/>
      </c>
      <c r="N82" s="8" t="n">
        <v>60</v>
      </c>
      <c r="O82" s="8" t="n">
        <v>16.7</v>
      </c>
      <c r="P82" s="8" t="n">
        <v>40</v>
      </c>
      <c r="Q82" s="8" t="n">
        <v>24</v>
      </c>
      <c r="R82" s="8" t="n">
        <v>0</v>
      </c>
    </row>
    <row r="83" ht="56" customHeight="1" s="386">
      <c r="B83" s="8" t="n">
        <v>688178</v>
      </c>
      <c r="C83" s="8" t="inlineStr">
        <is>
          <t>万德斯</t>
        </is>
      </c>
      <c r="D83" s="8" t="inlineStr">
        <is>
          <t>民营</t>
        </is>
      </c>
      <c r="E83" s="8" t="n">
        <v>20250520</v>
      </c>
      <c r="F83" s="8">
        <f>E83</f>
        <v/>
      </c>
      <c r="G83" s="8" t="inlineStr">
        <is>
          <t>瑞源国际，奇瑞控股，无实际控制人28.88%。旗下有奇瑞汽车公司</t>
        </is>
      </c>
      <c r="H83" s="8" t="n">
        <v>3</v>
      </c>
      <c r="I83" s="8" t="inlineStr">
        <is>
          <t>完成</t>
        </is>
      </c>
      <c r="L83" s="8" t="n">
        <v>4.1</v>
      </c>
      <c r="M83" s="453">
        <f>L83/0.2888</f>
        <v/>
      </c>
      <c r="N83" s="8" t="n">
        <v>14</v>
      </c>
      <c r="O83" s="8" t="n">
        <v>6.2</v>
      </c>
      <c r="P83" s="8" t="n">
        <v>22</v>
      </c>
      <c r="Q83" s="8" t="n">
        <v>11</v>
      </c>
      <c r="R83" s="8" t="n">
        <v>0</v>
      </c>
    </row>
    <row r="84" ht="28" customHeight="1" s="386">
      <c r="B84" s="8" t="n">
        <v>301007</v>
      </c>
      <c r="C84" s="8" t="inlineStr">
        <is>
          <t>德迈仕</t>
        </is>
      </c>
      <c r="D84" s="8" t="inlineStr">
        <is>
          <t>民营</t>
        </is>
      </c>
      <c r="E84" s="8" t="n">
        <v>20250522</v>
      </c>
      <c r="F84" s="8" t="n">
        <v>20250725</v>
      </c>
      <c r="G84" s="8" t="inlineStr">
        <is>
          <t>汇心创智的潘异，创投的受让16.73%</t>
        </is>
      </c>
      <c r="H84" s="8" t="n">
        <v>0</v>
      </c>
      <c r="I84" s="8" t="inlineStr">
        <is>
          <t>完成</t>
        </is>
      </c>
      <c r="L84" s="8" t="n">
        <v>6.7</v>
      </c>
      <c r="M84" s="453">
        <f>L84/0.1673</f>
        <v/>
      </c>
      <c r="N84" s="8" t="n">
        <v>34</v>
      </c>
      <c r="O84" s="8" t="n">
        <v>6.9</v>
      </c>
      <c r="P84" s="8" t="n">
        <v>10</v>
      </c>
      <c r="Q84" s="8" t="n">
        <v>7</v>
      </c>
      <c r="R84" s="8" t="n">
        <v>0</v>
      </c>
    </row>
    <row r="85" ht="70" customHeight="1" s="386">
      <c r="B85" s="8" t="n">
        <v>603333</v>
      </c>
      <c r="C85" s="8" t="inlineStr">
        <is>
          <t>尚纬股份</t>
        </is>
      </c>
      <c r="D85" s="8" t="inlineStr">
        <is>
          <t>民营</t>
        </is>
      </c>
      <c r="E85" s="8" t="n">
        <v>20250524</v>
      </c>
      <c r="F85" s="8">
        <f>E85</f>
        <v/>
      </c>
      <c r="G85" s="8" t="inlineStr">
        <is>
          <t>福华通达化学股份公司，张华25.35%，乐山化工龙头，磷、农药。2023年净资产37亿，净利润6亿</t>
        </is>
      </c>
      <c r="H85" s="8" t="n">
        <v>2</v>
      </c>
      <c r="I85" s="8" t="inlineStr">
        <is>
          <t>完成</t>
        </is>
      </c>
      <c r="J85" s="8" t="inlineStr">
        <is>
          <t>20250524详式权益变动书里表示，未来增加电子化学品、双氧水、硫酸业务。</t>
        </is>
      </c>
      <c r="L85" s="8" t="n">
        <v>8</v>
      </c>
      <c r="M85" s="453">
        <f>L85/0.2535</f>
        <v/>
      </c>
      <c r="N85" s="8" t="n">
        <v>40</v>
      </c>
      <c r="O85" s="8" t="n">
        <v>17</v>
      </c>
      <c r="P85" s="8" t="n">
        <v>30</v>
      </c>
      <c r="Q85" s="8" t="n">
        <v>20</v>
      </c>
      <c r="R85" s="8" t="n">
        <v>0</v>
      </c>
    </row>
    <row r="86" ht="28" customHeight="1" s="386">
      <c r="B86" s="8" t="n">
        <v>2114</v>
      </c>
      <c r="C86" s="8" t="inlineStr">
        <is>
          <t>罗平锌电</t>
        </is>
      </c>
      <c r="D86" s="8" t="inlineStr">
        <is>
          <t>国企</t>
        </is>
      </c>
      <c r="E86" s="8" t="n">
        <v>20250527</v>
      </c>
      <c r="F86" s="8">
        <f>E86</f>
        <v/>
      </c>
      <c r="G86" s="8" t="inlineStr">
        <is>
          <t>云南曲靖发投受让22%，曲靖市国资委</t>
        </is>
      </c>
      <c r="H86" s="8" t="n">
        <v>0</v>
      </c>
      <c r="I86" s="8" t="inlineStr">
        <is>
          <t>未完成</t>
        </is>
      </c>
      <c r="J86" s="8" t="inlineStr">
        <is>
          <t>2025604签署股份转让协议</t>
        </is>
      </c>
      <c r="L86" s="8" t="n">
        <v>4.6</v>
      </c>
      <c r="M86" s="453">
        <f>L86/0.22</f>
        <v/>
      </c>
      <c r="N86" s="8" t="n">
        <v>23</v>
      </c>
      <c r="O86" s="8" t="n">
        <v>12.6</v>
      </c>
      <c r="P86" s="8" t="n">
        <v>22.3</v>
      </c>
      <c r="Q86" s="8" t="n">
        <v>8</v>
      </c>
      <c r="R86" s="8" t="n">
        <v>0</v>
      </c>
    </row>
    <row r="87" ht="42" customHeight="1" s="386">
      <c r="B87" s="387" t="n">
        <v>2199</v>
      </c>
      <c r="C87" s="387" t="inlineStr">
        <is>
          <t>东晶电子</t>
        </is>
      </c>
      <c r="D87" s="8" t="inlineStr">
        <is>
          <t>民营</t>
        </is>
      </c>
      <c r="E87" s="8" t="n">
        <v>20250530</v>
      </c>
      <c r="F87" s="8" t="n">
        <v>20250806</v>
      </c>
      <c r="G87" s="8" t="inlineStr">
        <is>
          <t>无锡浩天一意朱海飞受让19.97%+间接控股10%</t>
        </is>
      </c>
      <c r="H87" s="8" t="n">
        <v>0</v>
      </c>
      <c r="I87" s="8" t="inlineStr">
        <is>
          <t>完成</t>
        </is>
      </c>
      <c r="L87" s="8" t="n">
        <v>3</v>
      </c>
      <c r="M87" s="453">
        <f>L87/0.2</f>
        <v/>
      </c>
      <c r="N87" s="8" t="n">
        <v>15</v>
      </c>
      <c r="O87" s="8" t="n">
        <v>2</v>
      </c>
      <c r="P87" s="8" t="n">
        <v>4.7</v>
      </c>
      <c r="Q87" s="8" t="n">
        <v>2.1</v>
      </c>
      <c r="R87" s="8" t="n">
        <v>0</v>
      </c>
    </row>
    <row r="88" ht="42" customHeight="1" s="386">
      <c r="B88" s="387" t="n">
        <v>605081</v>
      </c>
      <c r="C88" s="387" t="inlineStr">
        <is>
          <t>太和水</t>
        </is>
      </c>
      <c r="D88" s="8" t="inlineStr">
        <is>
          <t>民营</t>
        </is>
      </c>
      <c r="E88" s="8" t="n">
        <v>20250527</v>
      </c>
      <c r="F88" s="8">
        <f>E88</f>
        <v/>
      </c>
      <c r="G88" s="8" t="inlineStr">
        <is>
          <t>北京欣欣12%，股份转让，再加6%表决权，溢价145%</t>
        </is>
      </c>
      <c r="H88" s="8" t="n">
        <v>0</v>
      </c>
      <c r="I88" s="8" t="inlineStr">
        <is>
          <t>完成</t>
        </is>
      </c>
      <c r="J88" s="8" t="inlineStr">
        <is>
          <t>20270808前有权购买3%的股份
20250530，出售子公司凯云发展的股权，2000万，优化资产结构。</t>
        </is>
      </c>
      <c r="L88" s="8" t="n">
        <v>3.9</v>
      </c>
      <c r="M88" s="453">
        <f>L88/0.12</f>
        <v/>
      </c>
      <c r="N88" s="8" t="n">
        <v>13</v>
      </c>
      <c r="O88" s="8" t="n">
        <v>1</v>
      </c>
      <c r="P88" s="8" t="n">
        <v>14</v>
      </c>
      <c r="Q88" s="8" t="n">
        <v>9</v>
      </c>
      <c r="R88" s="8" t="n">
        <v>0</v>
      </c>
    </row>
    <row r="89" ht="56" customHeight="1" s="386">
      <c r="B89" s="8" t="n">
        <v>2529</v>
      </c>
      <c r="C89" s="8" t="inlineStr">
        <is>
          <t>海源复材</t>
        </is>
      </c>
      <c r="D89" s="8" t="inlineStr">
        <is>
          <t>民营</t>
        </is>
      </c>
      <c r="E89" s="8" t="n">
        <v>20250528</v>
      </c>
      <c r="F89" s="8">
        <f>E89</f>
        <v/>
      </c>
      <c r="G89" s="8" t="inlineStr">
        <is>
          <t>深圳市紫光照明技术股份有限公司的刘洪超、丁立中、刘浩14%，搞电力的</t>
        </is>
      </c>
      <c r="H89" s="8" t="n">
        <v>0</v>
      </c>
      <c r="I89" s="8" t="inlineStr">
        <is>
          <t>完成</t>
        </is>
      </c>
      <c r="J89" s="8" t="inlineStr">
        <is>
          <t>紫光照明2022年上市失败，2020年收入3.5亿，净利润4000玩，净资产3.5亿</t>
        </is>
      </c>
      <c r="L89" s="8" t="n">
        <v>3.5</v>
      </c>
      <c r="M89" s="453">
        <f>L89/0.14</f>
        <v/>
      </c>
      <c r="N89" s="8" t="n">
        <v>23</v>
      </c>
      <c r="O89" s="8" t="n">
        <v>1.8</v>
      </c>
      <c r="P89" s="8" t="n">
        <v>8.699999999999999</v>
      </c>
      <c r="Q89" s="8" t="n">
        <v>1.7</v>
      </c>
      <c r="R89" s="8" t="n">
        <v>0</v>
      </c>
    </row>
    <row r="90" ht="98" customHeight="1" s="386">
      <c r="B90" s="8" t="n">
        <v>301186</v>
      </c>
      <c r="C90" s="8" t="inlineStr">
        <is>
          <t>超达装逼</t>
        </is>
      </c>
      <c r="D90" s="8" t="inlineStr">
        <is>
          <t>民营</t>
        </is>
      </c>
      <c r="E90" s="8" t="n">
        <v>20250528</v>
      </c>
      <c r="F90" s="8">
        <f>E90</f>
        <v/>
      </c>
      <c r="G90" s="269" t="inlineStr">
        <is>
          <t xml:space="preserve">南京友旭29.32%，陈存友、陈浩、陈娇、倪香莲，一家人。
协众国际热管理系统股份公司，汽车热管理系统零部件。
</t>
        </is>
      </c>
      <c r="H90" s="8" t="n">
        <v>1</v>
      </c>
      <c r="I90" s="8" t="inlineStr">
        <is>
          <t>完成</t>
        </is>
      </c>
      <c r="J90" s="8" t="inlineStr">
        <is>
          <t>星宇股份有投资协助国际</t>
        </is>
      </c>
      <c r="L90" s="8" t="n">
        <v>9.4</v>
      </c>
      <c r="M90" s="453">
        <f>L90/0.2932</f>
        <v/>
      </c>
      <c r="N90" s="8" t="n">
        <v>34</v>
      </c>
      <c r="O90" s="8" t="n">
        <v>7.2</v>
      </c>
      <c r="P90" s="8" t="n">
        <v>21</v>
      </c>
      <c r="Q90" s="8" t="n">
        <v>15</v>
      </c>
      <c r="R90" s="8" t="n">
        <v>0</v>
      </c>
    </row>
    <row r="91" ht="42" customHeight="1" s="386">
      <c r="B91" s="8" t="n">
        <v>603226</v>
      </c>
      <c r="C91" s="8" t="inlineStr">
        <is>
          <t>菲林格尔</t>
        </is>
      </c>
      <c r="D91" s="8" t="inlineStr">
        <is>
          <t>民营</t>
        </is>
      </c>
      <c r="E91" s="8" t="n">
        <v>20250923</v>
      </c>
      <c r="F91" s="8">
        <f>E91</f>
        <v/>
      </c>
      <c r="G91" s="8" t="inlineStr">
        <is>
          <t>金亚伟受让25%，还有安吉县财政局作为合伙人</t>
        </is>
      </c>
      <c r="H91" s="8" t="n">
        <v>0</v>
      </c>
      <c r="I91" s="8" t="inlineStr">
        <is>
          <t>完成</t>
        </is>
      </c>
      <c r="J91" s="8" t="inlineStr">
        <is>
          <t>20250603，签署股份转让协议</t>
        </is>
      </c>
      <c r="L91" s="8" t="n">
        <v>7</v>
      </c>
      <c r="M91" s="453">
        <f>L91/0.25</f>
        <v/>
      </c>
      <c r="N91" s="8" t="n">
        <v>29</v>
      </c>
      <c r="O91" s="8" t="n">
        <v>3.3</v>
      </c>
      <c r="P91" s="8" t="n">
        <v>13.86</v>
      </c>
      <c r="Q91" s="8" t="n">
        <v>9.859999999999999</v>
      </c>
      <c r="R91" s="8" t="n">
        <v>0</v>
      </c>
    </row>
    <row r="92">
      <c r="B92" s="8" t="n">
        <v>2633</v>
      </c>
      <c r="C92" s="8" t="inlineStr">
        <is>
          <t>申科股份</t>
        </is>
      </c>
      <c r="D92" s="8" t="inlineStr">
        <is>
          <t>民营</t>
        </is>
      </c>
      <c r="E92" s="8" t="n">
        <v>20250530</v>
      </c>
      <c r="F92" s="8" t="n">
        <v>20251105</v>
      </c>
      <c r="G92" s="8" t="inlineStr">
        <is>
          <t>深圳汇理受让41.89%</t>
        </is>
      </c>
      <c r="H92" s="8" t="n">
        <v>0</v>
      </c>
      <c r="I92" s="8" t="inlineStr">
        <is>
          <t>完成</t>
        </is>
      </c>
      <c r="J92" s="8" t="inlineStr">
        <is>
          <t>20250530，确认由深圳汇理竞得，10亿</t>
        </is>
      </c>
      <c r="L92" s="8" t="n">
        <v>10</v>
      </c>
      <c r="M92" s="453">
        <f>L92/0.3189</f>
        <v/>
      </c>
      <c r="N92" s="8" t="n">
        <v>23</v>
      </c>
      <c r="O92" s="8" t="n">
        <v>3.2</v>
      </c>
      <c r="P92" s="8" t="n">
        <v>6</v>
      </c>
      <c r="Q92" s="8" t="n">
        <v>4.2</v>
      </c>
      <c r="R92" s="8" t="n">
        <v>0</v>
      </c>
    </row>
    <row r="93" ht="126" customHeight="1" s="386">
      <c r="B93" s="8" t="n">
        <v>603389</v>
      </c>
      <c r="C93" s="8" t="inlineStr">
        <is>
          <t>亚振家居</t>
        </is>
      </c>
      <c r="D93" s="8" t="inlineStr">
        <is>
          <t>民营</t>
        </is>
      </c>
      <c r="E93" s="8" t="n">
        <v>20250530</v>
      </c>
      <c r="F93" s="8">
        <f>E93</f>
        <v/>
      </c>
      <c r="G93" s="8" t="inlineStr">
        <is>
          <t>济南域潇集团吴涛、范伟浩股份受让29.99%+要约21%，锆钛矿</t>
        </is>
      </c>
      <c r="H93" s="8" t="n">
        <v>4</v>
      </c>
      <c r="I93" s="8" t="inlineStr">
        <is>
          <t>完成</t>
        </is>
      </c>
      <c r="J93" s="8" t="inlineStr">
        <is>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is>
      </c>
      <c r="L93" s="8" t="n">
        <v>4.5</v>
      </c>
      <c r="M93" s="453">
        <f>L93/0.3</f>
        <v/>
      </c>
      <c r="N93" s="8" t="n">
        <v>15</v>
      </c>
      <c r="O93" s="8" t="n">
        <v>2</v>
      </c>
      <c r="P93" s="8" t="n">
        <v>5.7</v>
      </c>
      <c r="Q93" s="8" t="n">
        <v>2.2</v>
      </c>
      <c r="R93" s="8" t="n">
        <v>0</v>
      </c>
    </row>
    <row r="94" ht="28" customHeight="1" s="386">
      <c r="B94" s="8" t="n">
        <v>600491</v>
      </c>
      <c r="C94" s="8" t="inlineStr">
        <is>
          <t>龙元建设</t>
        </is>
      </c>
      <c r="D94" s="8" t="inlineStr">
        <is>
          <t>国企</t>
        </is>
      </c>
      <c r="E94" s="8" t="n">
        <v>20230628</v>
      </c>
      <c r="F94" s="8">
        <f>E94</f>
        <v/>
      </c>
      <c r="G94" s="8" t="inlineStr">
        <is>
          <t>杭州交投，杭州国资委受让8.4%+定向发行</t>
        </is>
      </c>
      <c r="H94" s="8" t="n">
        <v>0</v>
      </c>
      <c r="I94" s="8" t="inlineStr">
        <is>
          <t>未完成</t>
        </is>
      </c>
      <c r="J94" s="8" t="inlineStr">
        <is>
          <t>20250527，定向发行获得批复</t>
        </is>
      </c>
      <c r="L94" s="8" t="n">
        <v>23</v>
      </c>
      <c r="N94" s="8" t="n">
        <v>60</v>
      </c>
      <c r="O94" s="8" t="n">
        <v>91</v>
      </c>
      <c r="P94" s="8" t="n">
        <v>554</v>
      </c>
      <c r="Q94" s="8" t="n">
        <v>110</v>
      </c>
      <c r="R94" s="8" t="n">
        <v>0</v>
      </c>
    </row>
    <row r="95" ht="28" customHeight="1" s="386">
      <c r="B95" s="8" t="n">
        <v>2634</v>
      </c>
      <c r="C95" s="8" t="inlineStr">
        <is>
          <t>棒杰股份</t>
        </is>
      </c>
      <c r="D95" s="8" t="inlineStr">
        <is>
          <t>民营</t>
        </is>
      </c>
      <c r="E95" s="8" t="n">
        <v>20250722</v>
      </c>
      <c r="F95" s="8">
        <f>E95</f>
        <v/>
      </c>
      <c r="G95" s="269" t="inlineStr">
        <is>
          <t>上海启烁黄荣耀受让5%+表决权委托14.91%</t>
        </is>
      </c>
      <c r="H95" s="8" t="n">
        <v>0</v>
      </c>
      <c r="I95" s="8" t="inlineStr">
        <is>
          <t>完成</t>
        </is>
      </c>
      <c r="J95" s="8" t="inlineStr">
        <is>
          <t>20250603，光伏子公司主动停产止损
20250603，签署转让协议。</t>
        </is>
      </c>
      <c r="L95" s="8" t="n">
        <v>1</v>
      </c>
      <c r="N95" s="8" t="n">
        <v>20</v>
      </c>
      <c r="O95" s="8" t="n">
        <v>11</v>
      </c>
      <c r="P95" s="8" t="n">
        <v>32</v>
      </c>
      <c r="Q95" s="8" t="n">
        <v>2</v>
      </c>
      <c r="R95" s="8" t="n">
        <v>0</v>
      </c>
    </row>
    <row r="96" ht="28" customHeight="1" s="386">
      <c r="B96" s="8" t="n">
        <v>2875</v>
      </c>
      <c r="C96" s="8" t="inlineStr">
        <is>
          <t>安奈儿</t>
        </is>
      </c>
      <c r="D96" s="8" t="inlineStr">
        <is>
          <t>民营</t>
        </is>
      </c>
      <c r="E96" s="8" t="n">
        <v>20250603</v>
      </c>
      <c r="F96" s="8" t="n">
        <v>20250815</v>
      </c>
      <c r="G96" s="8" t="inlineStr">
        <is>
          <t>新创源的黄涛受让13%+表决权放弃</t>
        </is>
      </c>
      <c r="H96" s="8" t="n">
        <v>0</v>
      </c>
      <c r="I96" s="8" t="inlineStr">
        <is>
          <t>完成</t>
        </is>
      </c>
      <c r="J96" s="8" t="inlineStr">
        <is>
          <t>签署股份转让协议</t>
        </is>
      </c>
      <c r="L96" s="8" t="n">
        <v>4.22</v>
      </c>
      <c r="N96" s="8" t="n">
        <v>36</v>
      </c>
      <c r="O96" s="8" t="n">
        <v>6.3</v>
      </c>
      <c r="P96" s="8" t="n">
        <v>9</v>
      </c>
      <c r="Q96" s="8" t="n">
        <v>7</v>
      </c>
      <c r="R96" s="8" t="n">
        <v>0</v>
      </c>
    </row>
    <row r="97" ht="28" customHeight="1" s="386">
      <c r="B97" s="8" t="n">
        <v>2826</v>
      </c>
      <c r="C97" s="8" t="inlineStr">
        <is>
          <t>易明医药</t>
        </is>
      </c>
      <c r="D97" s="8" t="inlineStr">
        <is>
          <t>民营</t>
        </is>
      </c>
      <c r="E97" s="8" t="n">
        <v>20250527</v>
      </c>
      <c r="F97" s="8" t="n">
        <v>20250820</v>
      </c>
      <c r="G97" s="8" t="inlineStr">
        <is>
          <t>姚劲波受让23%，58同城</t>
        </is>
      </c>
      <c r="H97" s="8" t="n">
        <v>0</v>
      </c>
      <c r="I97" s="8" t="inlineStr">
        <is>
          <t>完成</t>
        </is>
      </c>
      <c r="L97" s="8" t="n">
        <v>6.6</v>
      </c>
      <c r="N97" s="8" t="n">
        <v>23</v>
      </c>
      <c r="O97" s="8" t="n">
        <v>6.5</v>
      </c>
      <c r="P97" s="8" t="n">
        <v>9.800000000000001</v>
      </c>
      <c r="Q97" s="8" t="n">
        <v>7.7</v>
      </c>
      <c r="R97" s="8" t="n">
        <v>0</v>
      </c>
    </row>
    <row r="98" ht="42" customHeight="1" s="386">
      <c r="B98" s="387" t="n">
        <v>2762</v>
      </c>
      <c r="C98" s="387" t="inlineStr">
        <is>
          <t>金发拉比</t>
        </is>
      </c>
      <c r="D98" s="8" t="inlineStr">
        <is>
          <t>民营</t>
        </is>
      </c>
      <c r="E98" s="8" t="n">
        <v>20250604</v>
      </c>
      <c r="F98" s="8">
        <f>E98</f>
        <v/>
      </c>
      <c r="G98" s="8" t="inlineStr">
        <is>
          <t>元一成物的陈珂如受让13.3%，还有未来第二次转让14.7%</t>
        </is>
      </c>
      <c r="H98" s="8" t="n">
        <v>0</v>
      </c>
      <c r="I98" s="8" t="inlineStr">
        <is>
          <t>已终止</t>
        </is>
      </c>
      <c r="J98" s="8" t="inlineStr">
        <is>
          <t>20250712，因受让方实际控制人涉及家族财产清算纠纷，终止转让</t>
        </is>
      </c>
      <c r="L98" s="8" t="n">
        <v>3.45</v>
      </c>
      <c r="M98" s="453" t="n">
        <v>26</v>
      </c>
      <c r="N98" s="8" t="n">
        <v>22</v>
      </c>
      <c r="O98" s="8" t="n">
        <v>2</v>
      </c>
      <c r="P98" s="8" t="n">
        <v>9</v>
      </c>
      <c r="Q98" s="8" t="n">
        <v>8</v>
      </c>
      <c r="R98" s="8" t="n">
        <v>0</v>
      </c>
    </row>
    <row r="99" ht="56" customHeight="1" s="386">
      <c r="B99" s="8" t="n">
        <v>2955</v>
      </c>
      <c r="C99" s="8" t="inlineStr">
        <is>
          <t>鸿合科技</t>
        </is>
      </c>
      <c r="D99" s="8" t="inlineStr">
        <is>
          <t>民营</t>
        </is>
      </c>
      <c r="E99" s="8" t="n">
        <v>20250604</v>
      </c>
      <c r="F99" s="8" t="n">
        <v>20251203</v>
      </c>
      <c r="G99" s="8" t="inlineStr">
        <is>
          <t>合肥瑞丞私募受让25%+表决权放弃，无实际控制人，奇瑞汽车和奇瑞控股设立的</t>
        </is>
      </c>
      <c r="H99" s="8" t="n">
        <v>0</v>
      </c>
      <c r="I99" s="8" t="inlineStr">
        <is>
          <t>完成</t>
        </is>
      </c>
      <c r="L99" s="8" t="n">
        <v>15.7</v>
      </c>
      <c r="M99" s="453">
        <f>L99/0.25</f>
        <v/>
      </c>
      <c r="N99" s="8" t="n">
        <v>60</v>
      </c>
      <c r="O99" s="8" t="n">
        <v>35</v>
      </c>
      <c r="P99" s="8" t="n">
        <v>46</v>
      </c>
      <c r="Q99" s="8" t="n">
        <v>32</v>
      </c>
      <c r="R99" s="8" t="n">
        <v>0</v>
      </c>
    </row>
    <row r="100">
      <c r="B100" s="8" t="n">
        <v>403</v>
      </c>
      <c r="C100" s="8" t="inlineStr">
        <is>
          <t>派林生物</t>
        </is>
      </c>
      <c r="D100" s="8" t="inlineStr">
        <is>
          <t>国企</t>
        </is>
      </c>
      <c r="E100" s="8" t="n">
        <v>20250605</v>
      </c>
      <c r="F100" s="8">
        <f>E100</f>
        <v/>
      </c>
      <c r="G100" s="8" t="inlineStr">
        <is>
          <t>中国生物受让21%</t>
        </is>
      </c>
      <c r="I100" s="8" t="inlineStr">
        <is>
          <t>未完成</t>
        </is>
      </c>
      <c r="N100" s="8" t="n">
        <v>161</v>
      </c>
      <c r="O100" s="8" t="n">
        <v>26</v>
      </c>
      <c r="P100" s="8" t="n">
        <v>91</v>
      </c>
      <c r="Q100" s="8" t="n">
        <v>79</v>
      </c>
      <c r="R100" s="8" t="n">
        <v>0</v>
      </c>
    </row>
    <row r="101" ht="84" customHeight="1" s="386">
      <c r="B101" s="8" t="n">
        <v>603336</v>
      </c>
      <c r="C101" s="8" t="inlineStr">
        <is>
          <t>宏辉果蔬</t>
        </is>
      </c>
      <c r="D101" s="8" t="inlineStr">
        <is>
          <t>民营</t>
        </is>
      </c>
      <c r="E101" s="8" t="n">
        <v>20250725</v>
      </c>
      <c r="F101" s="8">
        <f>E101</f>
        <v/>
      </c>
      <c r="G101" s="8" t="inlineStr">
        <is>
          <t>申泽瑞泰受让26.54%，叶桃先生、刘扬先生和苏州资产投资管理集团有限公司，上海腾瑞制药股份有限公司的CEO</t>
        </is>
      </c>
      <c r="H101" s="8" t="n">
        <v>0</v>
      </c>
      <c r="I101" s="8" t="inlineStr">
        <is>
          <t>完成</t>
        </is>
      </c>
      <c r="K101" s="8" t="inlineStr">
        <is>
          <t>是</t>
        </is>
      </c>
      <c r="L101" s="8" t="n">
        <v>8.6</v>
      </c>
      <c r="N101" s="8" t="n">
        <v>36</v>
      </c>
      <c r="O101" s="8" t="n">
        <v>11</v>
      </c>
      <c r="P101" s="8" t="n">
        <v>19</v>
      </c>
      <c r="Q101" s="8" t="n">
        <v>12</v>
      </c>
      <c r="R101" s="8" t="n">
        <v>0</v>
      </c>
    </row>
    <row r="102" ht="70" customHeight="1" s="386">
      <c r="B102" s="8" t="n">
        <v>300327</v>
      </c>
      <c r="C102" s="8" t="inlineStr">
        <is>
          <t>中颖电子</t>
        </is>
      </c>
      <c r="D102" s="8" t="inlineStr">
        <is>
          <t>民营</t>
        </is>
      </c>
      <c r="E102" s="8" t="n">
        <v>20250723</v>
      </c>
      <c r="F102" s="8">
        <f>E102</f>
        <v/>
      </c>
      <c r="G102" s="8" t="inlineStr">
        <is>
          <t>上海致能工业电子有限公司受让14.2%+表决权委托9.25%，无实际控制人，工业及汽车芯片领域</t>
        </is>
      </c>
      <c r="H102" s="8" t="n">
        <v>4</v>
      </c>
      <c r="I102" s="8" t="inlineStr">
        <is>
          <t>完成</t>
        </is>
      </c>
      <c r="L102" s="8" t="n">
        <v>12.4</v>
      </c>
      <c r="N102" s="8" t="n">
        <v>87</v>
      </c>
      <c r="O102" s="8" t="n">
        <v>13.4</v>
      </c>
      <c r="P102" s="8" t="n">
        <v>22</v>
      </c>
      <c r="Q102" s="8" t="n">
        <v>17</v>
      </c>
      <c r="R102" s="8" t="n">
        <v>0</v>
      </c>
    </row>
    <row r="103" ht="28" customHeight="1" s="386">
      <c r="B103" s="8" t="n">
        <v>300084</v>
      </c>
      <c r="C103" s="8" t="inlineStr">
        <is>
          <t>海默科技</t>
        </is>
      </c>
      <c r="D103" s="8" t="inlineStr">
        <is>
          <t>民营</t>
        </is>
      </c>
      <c r="E103" s="8" t="n">
        <v>20250731</v>
      </c>
      <c r="F103" s="8">
        <f>E103</f>
        <v/>
      </c>
      <c r="G103" s="8" t="inlineStr">
        <is>
          <t>范中华受让5%+表决权委托22.39%</t>
        </is>
      </c>
      <c r="H103" s="8" t="n">
        <v>0</v>
      </c>
      <c r="I103" s="8" t="inlineStr">
        <is>
          <t>完成</t>
        </is>
      </c>
      <c r="L103" s="8" t="n">
        <v>2</v>
      </c>
      <c r="M103" s="453" t="n">
        <v>40</v>
      </c>
      <c r="N103" s="8" t="n">
        <v>40</v>
      </c>
      <c r="O103" s="8" t="n">
        <v>6</v>
      </c>
      <c r="P103" s="8" t="n">
        <v>21</v>
      </c>
      <c r="Q103" s="8" t="n">
        <v>12</v>
      </c>
      <c r="R103" s="8" t="n">
        <v>0</v>
      </c>
    </row>
    <row r="104" ht="112" customHeight="1" s="386">
      <c r="B104" s="8" t="n">
        <v>300839</v>
      </c>
      <c r="C104" s="8" t="inlineStr">
        <is>
          <t>博汇股份</t>
        </is>
      </c>
      <c r="D104" s="8" t="inlineStr">
        <is>
          <t>惠山国企</t>
        </is>
      </c>
      <c r="E104" s="16" t="inlineStr">
        <is>
          <t xml:space="preserve">20250506
</t>
        </is>
      </c>
      <c r="F104" s="8">
        <f>E104</f>
        <v/>
      </c>
      <c r="G104" s="8" t="inlineStr">
        <is>
          <t>无锡国企，股份转让13%+定向增发20%。这个案例有点奇怪，转让股份后没有要求先委托表决权拿下控制权，而是等发行完成后，这会拖延实际成为实控人的时间。</t>
        </is>
      </c>
      <c r="H104" s="8" t="n">
        <v>0</v>
      </c>
      <c r="I104" s="8" t="inlineStr">
        <is>
          <t>未完成</t>
        </is>
      </c>
      <c r="J104" s="8" t="inlineStr">
        <is>
          <t>20250211，发布定向发行股票预案
20250506国资委已经同意，完成股份过户，还需等待股票发行完成</t>
        </is>
      </c>
      <c r="K104" s="8" t="inlineStr">
        <is>
          <t>是</t>
        </is>
      </c>
      <c r="L104" s="8">
        <f>2.4+4.1</f>
        <v/>
      </c>
      <c r="N104" s="8" t="n">
        <v>20</v>
      </c>
      <c r="O104" s="8" t="n">
        <v>22.8</v>
      </c>
      <c r="P104" s="8" t="n">
        <v>20.6</v>
      </c>
      <c r="Q104" s="8" t="n">
        <v>4</v>
      </c>
      <c r="R104" s="8" t="n">
        <v>0</v>
      </c>
    </row>
    <row r="105" hidden="1" ht="56" customHeight="1" s="386">
      <c r="A105" s="8" t="inlineStr">
        <is>
          <t>是</t>
        </is>
      </c>
      <c r="B105" s="8" t="n">
        <v>695</v>
      </c>
      <c r="C105" s="8" t="inlineStr">
        <is>
          <t>滨海能源</t>
        </is>
      </c>
      <c r="D105" s="8" t="inlineStr">
        <is>
          <t>民营</t>
        </is>
      </c>
      <c r="E105" s="8" t="n">
        <v>20220112</v>
      </c>
      <c r="G105" s="8" t="inlineStr">
        <is>
          <t>旭阳控股的杨雪岗受让20%，旗下化工资产</t>
        </is>
      </c>
      <c r="H105" s="8" t="n">
        <v>2</v>
      </c>
      <c r="I105" s="8" t="inlineStr">
        <is>
          <t>完成</t>
        </is>
      </c>
      <c r="J105" s="8" t="inlineStr">
        <is>
          <t>五年内解决负极材料的同业竞争
控股后，陆续玻璃原印刷业务
20250430，发行股份收购大股东旗下的沧州化工，总价140亿</t>
        </is>
      </c>
      <c r="L105" s="8" t="n">
        <v>6</v>
      </c>
      <c r="N105" s="8" t="n">
        <v>30</v>
      </c>
      <c r="O105" s="8" t="n">
        <v>5</v>
      </c>
      <c r="P105" s="8" t="n">
        <v>10</v>
      </c>
      <c r="Q105" s="8" t="n">
        <v>5</v>
      </c>
      <c r="R105" s="8" t="n">
        <v>3</v>
      </c>
      <c r="S105" s="8" t="n">
        <v>20</v>
      </c>
      <c r="T105" s="8" t="n">
        <v>35</v>
      </c>
    </row>
    <row r="106" ht="28" customHeight="1" s="386">
      <c r="B106" s="8" t="n">
        <v>1234</v>
      </c>
      <c r="C106" s="8" t="inlineStr">
        <is>
          <t>泰慕士</t>
        </is>
      </c>
      <c r="D106" s="8" t="inlineStr">
        <is>
          <t>国企</t>
        </is>
      </c>
      <c r="E106" s="8" t="n">
        <v>20250923</v>
      </c>
      <c r="F106" s="8">
        <f>E106</f>
        <v/>
      </c>
      <c r="G106" s="8" t="inlineStr">
        <is>
          <t>广州轻工，广州国资委受让29.99%</t>
        </is>
      </c>
      <c r="H106" s="8" t="n">
        <v>0</v>
      </c>
      <c r="I106" s="8" t="inlineStr">
        <is>
          <t>完成</t>
        </is>
      </c>
      <c r="L106" s="8" t="n">
        <v>7.5</v>
      </c>
      <c r="N106" s="8" t="n">
        <v>25</v>
      </c>
      <c r="O106" s="8" t="n">
        <v>9</v>
      </c>
      <c r="P106" s="8" t="n">
        <v>12</v>
      </c>
      <c r="Q106" s="8" t="n">
        <v>9.4</v>
      </c>
      <c r="R106" s="8" t="n">
        <v>0</v>
      </c>
    </row>
    <row r="107" ht="56" customHeight="1" s="386">
      <c r="B107" s="8" t="n">
        <v>300046</v>
      </c>
      <c r="C107" s="8" t="inlineStr">
        <is>
          <t>台基股份</t>
        </is>
      </c>
      <c r="D107" s="8" t="inlineStr">
        <is>
          <t>国企</t>
        </is>
      </c>
      <c r="E107" s="8" t="n">
        <v>20250612</v>
      </c>
      <c r="F107" s="8" t="n">
        <v>20251224</v>
      </c>
      <c r="G107" s="8" t="inlineStr">
        <is>
          <t>长江产业集团受让控股股东32%+表决权委托+质押，湖北国资委</t>
        </is>
      </c>
      <c r="H107" s="8" t="n">
        <v>0</v>
      </c>
      <c r="I107" s="8" t="inlineStr">
        <is>
          <t>完成</t>
        </is>
      </c>
      <c r="L107" s="8" t="n">
        <v>4.3</v>
      </c>
      <c r="N107" s="8" t="n">
        <v>70</v>
      </c>
      <c r="O107" s="8" t="n">
        <v>3.5</v>
      </c>
      <c r="P107" s="8" t="n">
        <v>12</v>
      </c>
      <c r="Q107" s="8" t="n">
        <v>11</v>
      </c>
      <c r="R107" s="8" t="n">
        <v>0</v>
      </c>
    </row>
    <row r="108" ht="42" customHeight="1" s="386">
      <c r="B108" s="8" t="n">
        <v>300767</v>
      </c>
      <c r="C108" s="8" t="inlineStr">
        <is>
          <t>震安科技</t>
        </is>
      </c>
      <c r="D108" s="8" t="inlineStr">
        <is>
          <t>民营</t>
        </is>
      </c>
      <c r="E108" s="8" t="n">
        <v>20250617</v>
      </c>
      <c r="F108" s="8">
        <f>E108</f>
        <v/>
      </c>
      <c r="G108" s="8" t="inlineStr">
        <is>
          <t>深圳东创技术股份的宁花香和周建旗 受让18.12%+表决权放弃</t>
        </is>
      </c>
      <c r="H108" s="8" t="n">
        <v>0</v>
      </c>
      <c r="I108" s="8" t="inlineStr">
        <is>
          <t>完成</t>
        </is>
      </c>
      <c r="L108" s="8" t="n">
        <v>6.1</v>
      </c>
      <c r="M108" s="453">
        <f>L108/0.1812</f>
        <v/>
      </c>
      <c r="N108" s="8" t="n">
        <v>33</v>
      </c>
      <c r="O108" s="8" t="n">
        <v>4.1</v>
      </c>
      <c r="P108" s="8" t="n">
        <v>24</v>
      </c>
      <c r="Q108" s="8" t="n">
        <v>16</v>
      </c>
      <c r="R108" s="8" t="n">
        <v>0</v>
      </c>
    </row>
    <row r="109" ht="28" customHeight="1" s="386">
      <c r="B109" s="8" t="n">
        <v>600360</v>
      </c>
      <c r="C109" s="8" t="inlineStr">
        <is>
          <t>华微电子</t>
        </is>
      </c>
      <c r="D109" s="8" t="inlineStr">
        <is>
          <t>国企</t>
        </is>
      </c>
      <c r="E109" s="8" t="n">
        <v>20250619</v>
      </c>
      <c r="F109" s="8">
        <f>E109</f>
        <v/>
      </c>
      <c r="G109" s="8" t="inlineStr">
        <is>
          <t>吉林国有资本受让22.32%</t>
        </is>
      </c>
      <c r="H109" s="8" t="n">
        <v>0</v>
      </c>
      <c r="I109" s="8" t="inlineStr">
        <is>
          <t>未完成</t>
        </is>
      </c>
      <c r="J109" s="8" t="inlineStr">
        <is>
          <t>为了解决大股东资金占用问题，所以转让股份，0812之前必须归还占款15亿</t>
        </is>
      </c>
      <c r="L109" s="8" t="n">
        <v>16</v>
      </c>
      <c r="M109" s="453" t="n">
        <v>71</v>
      </c>
      <c r="N109" s="8" t="n">
        <v>71</v>
      </c>
      <c r="O109" s="8" t="n">
        <v>20</v>
      </c>
      <c r="P109" s="8" t="n">
        <v>64</v>
      </c>
      <c r="Q109" s="8" t="n">
        <v>33</v>
      </c>
      <c r="R109" s="8" t="n">
        <v>0</v>
      </c>
    </row>
    <row r="110" ht="42" customHeight="1" s="386">
      <c r="B110" s="8" t="n">
        <v>2361</v>
      </c>
      <c r="C110" s="8" t="inlineStr">
        <is>
          <t>神剑股份</t>
        </is>
      </c>
      <c r="D110" s="8" t="inlineStr">
        <is>
          <t>国企</t>
        </is>
      </c>
      <c r="E110" s="8" t="n">
        <v>20250717</v>
      </c>
      <c r="F110" s="8">
        <f>E110</f>
        <v/>
      </c>
      <c r="G110" s="8" t="inlineStr">
        <is>
          <t>安徽芜湖市国资委受让8.33%股份+表决权委托</t>
        </is>
      </c>
      <c r="H110" s="8" t="n">
        <v>0</v>
      </c>
      <c r="I110" s="8" t="inlineStr">
        <is>
          <t>完成</t>
        </is>
      </c>
      <c r="J110" s="8" t="inlineStr">
        <is>
          <t>二次转让9.46%，20261231之前。
20250619，国资委同意</t>
        </is>
      </c>
      <c r="L110" s="8" t="n">
        <v>4.1</v>
      </c>
      <c r="M110" s="453" t="n">
        <v>50</v>
      </c>
      <c r="N110" s="8" t="n">
        <v>54</v>
      </c>
      <c r="O110" s="8" t="n">
        <v>24</v>
      </c>
      <c r="P110" s="8" t="n">
        <v>46</v>
      </c>
      <c r="Q110" s="8" t="n">
        <v>22</v>
      </c>
      <c r="R110" s="8" t="n">
        <v>0</v>
      </c>
    </row>
    <row r="111" ht="42" customHeight="1" s="386">
      <c r="B111" s="8" t="n">
        <v>300959</v>
      </c>
      <c r="C111" s="8" t="inlineStr">
        <is>
          <t>线上线下</t>
        </is>
      </c>
      <c r="D111" s="8" t="inlineStr">
        <is>
          <t>民营</t>
        </is>
      </c>
      <c r="E111" s="8" t="n">
        <v>20250908</v>
      </c>
      <c r="F111" s="8">
        <f>E111</f>
        <v/>
      </c>
      <c r="G111" s="8" t="inlineStr">
        <is>
          <t>深蕾科技受让13.32%+表决权放弃，夏军先生、李蔚女士</t>
        </is>
      </c>
      <c r="H111" s="8" t="n">
        <v>0</v>
      </c>
      <c r="I111" s="8" t="inlineStr">
        <is>
          <t>完成</t>
        </is>
      </c>
      <c r="L111" s="8" t="n">
        <v>4.6</v>
      </c>
      <c r="M111" s="453" t="n">
        <v>35</v>
      </c>
      <c r="N111" s="8" t="n">
        <v>36</v>
      </c>
      <c r="O111" s="8" t="n">
        <v>11</v>
      </c>
      <c r="P111" s="8" t="n">
        <v>14</v>
      </c>
      <c r="Q111" s="8" t="n">
        <v>11</v>
      </c>
      <c r="R111" s="8" t="n">
        <v>0</v>
      </c>
    </row>
    <row r="112" ht="28" customHeight="1" s="386">
      <c r="B112" s="8" t="n">
        <v>2527</v>
      </c>
      <c r="C112" s="8" t="inlineStr">
        <is>
          <t>新时达</t>
        </is>
      </c>
      <c r="D112" s="8" t="inlineStr">
        <is>
          <t>民营</t>
        </is>
      </c>
      <c r="E112" s="8" t="n">
        <v>20250625</v>
      </c>
      <c r="F112" s="8">
        <f>E112</f>
        <v/>
      </c>
      <c r="G112" s="8" t="inlineStr">
        <is>
          <t>海尔集团受让10%+表决权委托+定向发行</t>
        </is>
      </c>
      <c r="H112" s="8" t="n">
        <v>0</v>
      </c>
      <c r="I112" s="8" t="inlineStr">
        <is>
          <t>完成</t>
        </is>
      </c>
      <c r="L112" s="8" t="n">
        <v>13</v>
      </c>
      <c r="M112" s="453" t="n">
        <v>130</v>
      </c>
      <c r="N112" s="8" t="n">
        <v>92</v>
      </c>
      <c r="O112" s="8" t="n">
        <v>33</v>
      </c>
      <c r="P112" s="8" t="n">
        <v>39</v>
      </c>
      <c r="Q112" s="8" t="n">
        <v>12</v>
      </c>
      <c r="R112" s="8" t="n">
        <v>0</v>
      </c>
    </row>
    <row r="113" ht="28" customHeight="1" s="386">
      <c r="B113" s="8" t="n">
        <v>300635</v>
      </c>
      <c r="C113" s="8" t="inlineStr">
        <is>
          <t>中达安</t>
        </is>
      </c>
      <c r="D113" s="8" t="inlineStr">
        <is>
          <t>民营</t>
        </is>
      </c>
      <c r="E113" s="8" t="n">
        <v>20250624</v>
      </c>
      <c r="F113" s="8">
        <f>E113</f>
        <v/>
      </c>
      <c r="G113" s="8" t="inlineStr">
        <is>
          <t>王立定向发行23%，新能源和医药</t>
        </is>
      </c>
      <c r="H113" s="8" t="n">
        <v>0</v>
      </c>
      <c r="I113" s="8" t="inlineStr">
        <is>
          <t>未完成</t>
        </is>
      </c>
      <c r="L113" s="8" t="n">
        <v>3.6</v>
      </c>
      <c r="N113" s="8" t="n">
        <v>15</v>
      </c>
      <c r="O113" s="8" t="n">
        <v>7</v>
      </c>
      <c r="P113" s="8" t="n">
        <v>14</v>
      </c>
      <c r="Q113" s="8" t="n">
        <v>5</v>
      </c>
      <c r="R113" s="8" t="n">
        <v>0</v>
      </c>
    </row>
    <row r="114" ht="28" customHeight="1" s="386">
      <c r="B114" s="8" t="n">
        <v>633</v>
      </c>
      <c r="C114" s="8" t="inlineStr">
        <is>
          <t>合金投资</t>
        </is>
      </c>
      <c r="D114" s="8" t="inlineStr">
        <is>
          <t>民营</t>
        </is>
      </c>
      <c r="E114" s="8" t="n">
        <v>20250806</v>
      </c>
      <c r="F114" s="8">
        <f>E114</f>
        <v/>
      </c>
      <c r="G114" s="8" t="inlineStr">
        <is>
          <t>九洲恒昌物流受让20.74%，王云章</t>
        </is>
      </c>
      <c r="H114" s="8" t="n">
        <v>0</v>
      </c>
      <c r="I114" s="8" t="inlineStr">
        <is>
          <t>完成</t>
        </is>
      </c>
      <c r="L114" s="8" t="n">
        <v>6</v>
      </c>
      <c r="M114" s="453" t="n">
        <v>28.8</v>
      </c>
      <c r="N114" s="8" t="n">
        <v>23</v>
      </c>
      <c r="O114" s="8" t="n">
        <v>2.7</v>
      </c>
      <c r="P114" s="8" t="n">
        <v>5</v>
      </c>
      <c r="Q114" s="8" t="n">
        <v>2</v>
      </c>
      <c r="R114" s="8" t="n">
        <v>0</v>
      </c>
    </row>
    <row r="115" ht="28" customHeight="1" s="386">
      <c r="B115" s="8" t="n">
        <v>300720</v>
      </c>
      <c r="C115" s="8" t="inlineStr">
        <is>
          <t>海川智能</t>
        </is>
      </c>
      <c r="D115" s="8" t="inlineStr">
        <is>
          <t>民营</t>
        </is>
      </c>
      <c r="E115" s="8" t="n">
        <v>20250627</v>
      </c>
      <c r="F115" s="8">
        <f>E115</f>
        <v/>
      </c>
      <c r="G115" s="8" t="inlineStr">
        <is>
          <t>中晶智芯的邓泳怡 受让29.9%</t>
        </is>
      </c>
      <c r="H115" s="8" t="n">
        <v>4</v>
      </c>
      <c r="I115" s="8" t="inlineStr">
        <is>
          <t>完成</t>
        </is>
      </c>
      <c r="L115" s="8" t="n">
        <v>10</v>
      </c>
      <c r="M115" s="453" t="n">
        <v>33</v>
      </c>
      <c r="N115" s="8" t="n">
        <v>40</v>
      </c>
      <c r="O115" s="8" t="n">
        <v>2.3</v>
      </c>
      <c r="P115" s="8" t="n">
        <v>6.4</v>
      </c>
      <c r="Q115" s="8" t="n">
        <v>6</v>
      </c>
      <c r="R115" s="8" t="n">
        <v>0</v>
      </c>
    </row>
    <row r="116" ht="28" customHeight="1" s="386">
      <c r="B116" s="8" t="n">
        <v>300478</v>
      </c>
      <c r="C116" s="8" t="inlineStr">
        <is>
          <t>杭州高新</t>
        </is>
      </c>
      <c r="D116" s="8" t="inlineStr">
        <is>
          <t>民营</t>
        </is>
      </c>
      <c r="E116" s="8" t="n">
        <v>20250903</v>
      </c>
      <c r="F116" s="8">
        <f>E116</f>
        <v/>
      </c>
      <c r="G116" s="8" t="inlineStr">
        <is>
          <t>巨融伟业受让19%，林融升</t>
        </is>
      </c>
      <c r="H116" s="8" t="n">
        <v>0</v>
      </c>
      <c r="I116" s="8" t="inlineStr">
        <is>
          <t>完成</t>
        </is>
      </c>
      <c r="L116" s="8" t="n">
        <v>5</v>
      </c>
      <c r="M116" s="453" t="n">
        <v>26</v>
      </c>
      <c r="N116" s="8" t="n">
        <v>17</v>
      </c>
      <c r="O116" s="8" t="n">
        <v>3.8</v>
      </c>
      <c r="P116" s="8" t="n">
        <v>3.4</v>
      </c>
      <c r="Q116" s="8" t="n">
        <v>0.7</v>
      </c>
      <c r="R116" s="8" t="n">
        <v>0</v>
      </c>
    </row>
    <row r="117" ht="42" customHeight="1" s="386">
      <c r="B117" s="8" t="n">
        <v>688585</v>
      </c>
      <c r="C117" s="8" t="inlineStr">
        <is>
          <t>上纬新材</t>
        </is>
      </c>
      <c r="D117" s="8" t="inlineStr">
        <is>
          <t>民营</t>
        </is>
      </c>
      <c r="E117" s="8" t="n">
        <v>20250913</v>
      </c>
      <c r="F117" s="8">
        <f>E117</f>
        <v/>
      </c>
      <c r="G117" s="8" t="inlineStr">
        <is>
          <t>机器人企业智元恒岳的邓泰华 受让29.99%+要约收购37%</t>
        </is>
      </c>
      <c r="H117" s="8" t="n">
        <v>0</v>
      </c>
      <c r="I117" s="8" t="inlineStr">
        <is>
          <t>完成</t>
        </is>
      </c>
      <c r="L117" s="8" t="n">
        <v>21</v>
      </c>
      <c r="M117" s="453" t="n">
        <v>31</v>
      </c>
      <c r="N117" s="8" t="n">
        <v>31</v>
      </c>
      <c r="O117" s="8" t="n">
        <v>15</v>
      </c>
      <c r="P117" s="8" t="n">
        <v>20</v>
      </c>
      <c r="Q117" s="8" t="n">
        <v>12</v>
      </c>
      <c r="R117" s="8" t="n">
        <v>0</v>
      </c>
    </row>
    <row r="118" ht="28" customHeight="1" s="386">
      <c r="B118" s="8" t="n">
        <v>2765</v>
      </c>
      <c r="C118" s="8" t="inlineStr">
        <is>
          <t>蓝黛科技</t>
        </is>
      </c>
      <c r="D118" s="8" t="inlineStr">
        <is>
          <t>民营</t>
        </is>
      </c>
      <c r="E118" s="8" t="n">
        <v>20250707</v>
      </c>
      <c r="F118" s="8" t="n">
        <v>20251124</v>
      </c>
      <c r="G118" s="8" t="inlineStr">
        <is>
          <t>安徽江东产投受让18%+表决权放弃</t>
        </is>
      </c>
      <c r="H118" s="8" t="n">
        <v>0</v>
      </c>
      <c r="I118" s="8" t="inlineStr">
        <is>
          <t>完成</t>
        </is>
      </c>
      <c r="L118" s="8" t="n">
        <v>13.5</v>
      </c>
      <c r="M118" s="453" t="n">
        <v>75</v>
      </c>
      <c r="N118" s="8" t="n">
        <v>83</v>
      </c>
      <c r="O118" s="8" t="n">
        <v>35</v>
      </c>
      <c r="P118" s="8" t="n">
        <v>55</v>
      </c>
      <c r="Q118" s="8" t="n">
        <v>25</v>
      </c>
      <c r="R118" s="8" t="n">
        <v>0</v>
      </c>
    </row>
    <row r="119" ht="28" customHeight="1" s="386">
      <c r="B119" s="8" t="n">
        <v>2898</v>
      </c>
      <c r="C119" s="8" t="inlineStr">
        <is>
          <t>塞隆股份</t>
        </is>
      </c>
      <c r="D119" s="8" t="inlineStr">
        <is>
          <t>民营</t>
        </is>
      </c>
      <c r="E119" s="8" t="n">
        <v>20250710</v>
      </c>
      <c r="F119" s="8">
        <f>E119</f>
        <v/>
      </c>
      <c r="G119" s="8" t="inlineStr">
        <is>
          <t>海南雅亿受让14.16%+表决权放弃</t>
        </is>
      </c>
      <c r="H119" s="8" t="n">
        <v>0</v>
      </c>
      <c r="I119" s="8" t="inlineStr">
        <is>
          <t>完成</t>
        </is>
      </c>
      <c r="L119" s="8" t="n">
        <v>2</v>
      </c>
      <c r="M119" s="453" t="n">
        <v>14</v>
      </c>
      <c r="N119" s="8" t="n">
        <v>14</v>
      </c>
      <c r="O119" s="8" t="n">
        <v>2.6</v>
      </c>
      <c r="P119" s="8" t="n">
        <v>8</v>
      </c>
      <c r="Q119" s="8" t="n">
        <v>5</v>
      </c>
      <c r="R119" s="8" t="n">
        <v>0</v>
      </c>
    </row>
    <row r="120" ht="42" customHeight="1" s="386">
      <c r="B120" s="8" t="n">
        <v>1212</v>
      </c>
      <c r="C120" s="8" t="inlineStr">
        <is>
          <t>中旗新材</t>
        </is>
      </c>
      <c r="D120" s="8" t="inlineStr">
        <is>
          <t>民营</t>
        </is>
      </c>
      <c r="E120" s="8" t="n">
        <v>20250619</v>
      </c>
      <c r="F120" s="8">
        <f>E120</f>
        <v/>
      </c>
      <c r="G120" s="8" t="inlineStr">
        <is>
          <t>星空科技的贺荣明受让24.97%，封装测试设备</t>
        </is>
      </c>
      <c r="H120" s="8" t="n">
        <v>4</v>
      </c>
      <c r="I120" s="8" t="inlineStr">
        <is>
          <t>完成</t>
        </is>
      </c>
      <c r="L120" s="8" t="n">
        <v>8</v>
      </c>
      <c r="M120" s="453" t="n">
        <v>32</v>
      </c>
      <c r="N120" s="8" t="n">
        <v>40</v>
      </c>
      <c r="O120" s="8" t="n">
        <v>5</v>
      </c>
      <c r="P120" s="8" t="n">
        <v>23</v>
      </c>
      <c r="Q120" s="8" t="n">
        <v>17</v>
      </c>
      <c r="R120" s="8" t="n">
        <v>0</v>
      </c>
    </row>
    <row r="121" ht="42" customHeight="1" s="386">
      <c r="B121" s="8" t="n">
        <v>605389</v>
      </c>
      <c r="C121" s="8" t="inlineStr">
        <is>
          <t>长岭液压</t>
        </is>
      </c>
      <c r="D121" s="8" t="inlineStr">
        <is>
          <t>民营</t>
        </is>
      </c>
      <c r="E121" s="8" t="n">
        <v>20250711</v>
      </c>
      <c r="F121" s="8">
        <f>E121</f>
        <v/>
      </c>
      <c r="G121" s="8" t="inlineStr">
        <is>
          <t>无锡核芯听涛科技合伙企业受让29.99%+要约12%，胡康桥</t>
        </is>
      </c>
      <c r="H121" s="8" t="n">
        <v>0</v>
      </c>
      <c r="I121" s="8" t="inlineStr">
        <is>
          <t>未完成</t>
        </is>
      </c>
      <c r="L121" s="8" t="n">
        <v>18.4</v>
      </c>
      <c r="M121" s="453" t="n">
        <v>44</v>
      </c>
      <c r="N121" s="8" t="n">
        <v>54</v>
      </c>
      <c r="O121" s="8" t="n">
        <v>8.800000000000001</v>
      </c>
      <c r="P121" s="8" t="n">
        <v>24</v>
      </c>
      <c r="Q121" s="8" t="n">
        <v>21</v>
      </c>
      <c r="R121" s="8" t="n">
        <v>0</v>
      </c>
    </row>
    <row r="122" ht="42" customHeight="1" s="386">
      <c r="B122" s="8" t="n">
        <v>300897</v>
      </c>
      <c r="C122" s="8" t="inlineStr">
        <is>
          <t>山科智能</t>
        </is>
      </c>
      <c r="D122" s="8" t="inlineStr">
        <is>
          <t>民营</t>
        </is>
      </c>
      <c r="E122" s="8" t="n">
        <v>20250709</v>
      </c>
      <c r="F122" s="8">
        <f>E122</f>
        <v/>
      </c>
      <c r="G122" s="8" t="inlineStr">
        <is>
          <t>湖北武汉国资委的长江航天受让19%+表决权放弃</t>
        </is>
      </c>
      <c r="H122" s="8" t="n">
        <v>0</v>
      </c>
      <c r="I122" s="8" t="inlineStr">
        <is>
          <t>未完成</t>
        </is>
      </c>
      <c r="L122" s="8" t="n">
        <v>5.7</v>
      </c>
      <c r="M122" s="453">
        <f>L122/0.19</f>
        <v/>
      </c>
      <c r="N122" s="8" t="n">
        <v>35</v>
      </c>
      <c r="O122" s="8" t="n">
        <v>6.6</v>
      </c>
      <c r="P122" s="8" t="n">
        <v>12</v>
      </c>
      <c r="Q122" s="8" t="n">
        <v>10</v>
      </c>
      <c r="R122" s="8" t="n">
        <v>0</v>
      </c>
    </row>
    <row r="123" ht="42" customHeight="1" s="386">
      <c r="B123" s="8" t="n">
        <v>301012</v>
      </c>
      <c r="C123" s="8" t="inlineStr">
        <is>
          <t>扬电科技</t>
        </is>
      </c>
      <c r="D123" s="8" t="inlineStr">
        <is>
          <t>民营</t>
        </is>
      </c>
      <c r="E123" s="8" t="n">
        <v>20250714</v>
      </c>
      <c r="F123" s="8" t="n">
        <v>20251114</v>
      </c>
      <c r="G123" s="8" t="inlineStr">
        <is>
          <t>四川汉唐云智算科技受让9.04%+表决权放弃+二次受让12%</t>
        </is>
      </c>
      <c r="H123" s="8" t="n">
        <v>4</v>
      </c>
      <c r="I123" s="8" t="inlineStr">
        <is>
          <t>完成</t>
        </is>
      </c>
      <c r="J123" s="8" t="inlineStr">
        <is>
          <t>大股东汉唐云信息2024年净资产12亿，净利润4亿多，但应收账款很高</t>
        </is>
      </c>
      <c r="L123" s="8" t="n">
        <v>4</v>
      </c>
      <c r="M123" s="453" t="n">
        <v>40</v>
      </c>
      <c r="N123" s="8" t="n">
        <v>38</v>
      </c>
      <c r="O123" s="8" t="n">
        <v>13</v>
      </c>
      <c r="P123" s="8" t="n">
        <v>16.5</v>
      </c>
      <c r="Q123" s="8" t="n">
        <v>11</v>
      </c>
      <c r="R123" s="8" t="n">
        <v>0</v>
      </c>
    </row>
    <row r="124" ht="42" customHeight="1" s="386">
      <c r="B124" s="8" t="n">
        <v>300841</v>
      </c>
      <c r="C124" s="8" t="inlineStr">
        <is>
          <t>康华生物</t>
        </is>
      </c>
      <c r="D124" s="8" t="inlineStr">
        <is>
          <t>民营</t>
        </is>
      </c>
      <c r="E124" s="8" t="n">
        <v>20250714</v>
      </c>
      <c r="F124" s="8" t="n">
        <v>20251107</v>
      </c>
      <c r="G124" s="8" t="inlineStr">
        <is>
          <t>万可欣生物受让21.9%+表决权委托，无实控人</t>
        </is>
      </c>
      <c r="H124" s="8" t="n">
        <v>0</v>
      </c>
      <c r="I124" s="8" t="inlineStr">
        <is>
          <t>完成</t>
        </is>
      </c>
      <c r="L124" s="8" t="n">
        <v>18.51</v>
      </c>
      <c r="M124" s="453" t="n">
        <v>85</v>
      </c>
      <c r="N124" s="8" t="n">
        <v>95</v>
      </c>
      <c r="O124" s="8" t="n">
        <v>14.3</v>
      </c>
      <c r="P124" s="8" t="n">
        <v>38.8</v>
      </c>
      <c r="Q124" s="8" t="n">
        <v>35</v>
      </c>
      <c r="R124" s="8" t="n">
        <v>0</v>
      </c>
    </row>
    <row r="125" ht="28" customHeight="1" s="386">
      <c r="B125" s="8" t="n">
        <v>2778</v>
      </c>
      <c r="C125" s="8" t="inlineStr">
        <is>
          <t>中晟高科</t>
        </is>
      </c>
      <c r="D125" s="8" t="inlineStr">
        <is>
          <t>民营</t>
        </is>
      </c>
      <c r="E125" s="8" t="n">
        <v>20250715</v>
      </c>
      <c r="F125" s="8" t="n">
        <v>20260409</v>
      </c>
      <c r="G125" s="8" t="inlineStr">
        <is>
          <t>福州千景投资的翁声锦与何从</t>
        </is>
      </c>
      <c r="H125" s="8" t="n">
        <v>0</v>
      </c>
      <c r="I125" s="8" t="inlineStr">
        <is>
          <t>完成</t>
        </is>
      </c>
      <c r="M125" s="453" t="n">
        <v>25</v>
      </c>
      <c r="N125" s="8" t="n">
        <v>23</v>
      </c>
      <c r="O125" s="8" t="n">
        <v>4.9</v>
      </c>
      <c r="P125" s="8" t="n">
        <v>9.6</v>
      </c>
      <c r="Q125" s="8" t="n">
        <v>3.8</v>
      </c>
      <c r="R125" s="8" t="n">
        <v>0</v>
      </c>
    </row>
    <row r="126" ht="28" customHeight="1" s="386">
      <c r="B126" s="8" t="n">
        <v>600193</v>
      </c>
      <c r="C126" s="8" t="inlineStr">
        <is>
          <t>创兴资源</t>
        </is>
      </c>
      <c r="D126" s="8" t="inlineStr">
        <is>
          <t>民营</t>
        </is>
      </c>
      <c r="E126" s="8" t="n">
        <v>20250716</v>
      </c>
      <c r="F126" s="8">
        <f>E126</f>
        <v/>
      </c>
      <c r="G126" s="8" t="inlineStr">
        <is>
          <t>王相荣拍卖取得15%股份</t>
        </is>
      </c>
      <c r="H126" s="8" t="n">
        <v>0</v>
      </c>
      <c r="I126" s="8" t="inlineStr">
        <is>
          <t>完成</t>
        </is>
      </c>
      <c r="J126" s="8" t="inlineStr">
        <is>
          <t>大股东有上司公司利欧集团股份有限公司，不知道要注入什么资产</t>
        </is>
      </c>
      <c r="L126" s="8" t="n">
        <v>2.4</v>
      </c>
      <c r="M126" s="453">
        <f>L126/0.15</f>
        <v/>
      </c>
      <c r="N126" s="8" t="n">
        <v>16</v>
      </c>
      <c r="O126" s="8" t="n">
        <v>0.8</v>
      </c>
      <c r="P126" s="8" t="n">
        <v>5.4</v>
      </c>
      <c r="Q126" s="8" t="n">
        <v>1</v>
      </c>
      <c r="R126" s="8" t="n">
        <v>0</v>
      </c>
    </row>
    <row r="127" ht="42" customHeight="1" s="386">
      <c r="B127" s="8" t="n">
        <v>300329</v>
      </c>
      <c r="C127" s="8" t="inlineStr">
        <is>
          <t>海伦钢琴</t>
        </is>
      </c>
      <c r="D127" s="8" t="inlineStr">
        <is>
          <t>民营</t>
        </is>
      </c>
      <c r="E127" s="8" t="n">
        <v>20250717</v>
      </c>
      <c r="F127" s="8" t="n">
        <v>20251219</v>
      </c>
      <c r="G127" s="8" t="inlineStr">
        <is>
          <t>崔永庆受让23.83%</t>
        </is>
      </c>
      <c r="H127" s="8" t="n">
        <v>3</v>
      </c>
      <c r="I127" s="8" t="inlineStr">
        <is>
          <t>完成</t>
        </is>
      </c>
      <c r="J127" s="8" t="inlineStr">
        <is>
          <t>全拓科技(杭州)股份有限公司创始人，做SAAS服务的，大数据公司，2022年收入4.7亿，净利润7000万</t>
        </is>
      </c>
      <c r="L127" s="8" t="n">
        <v>5.4</v>
      </c>
      <c r="M127" s="453">
        <f>L127/0.2383</f>
        <v/>
      </c>
      <c r="N127" s="8" t="n">
        <v>25</v>
      </c>
      <c r="O127" s="8" t="n">
        <v>1.6</v>
      </c>
      <c r="P127" s="8" t="n">
        <v>11</v>
      </c>
      <c r="Q127" s="8" t="n">
        <v>7</v>
      </c>
      <c r="R127" s="8" t="n">
        <v>0</v>
      </c>
    </row>
    <row r="128" ht="56" customHeight="1" s="386">
      <c r="B128" s="8" t="n">
        <v>300588</v>
      </c>
      <c r="C128" s="8" t="inlineStr">
        <is>
          <t>熙菱信息</t>
        </is>
      </c>
      <c r="D128" s="8" t="inlineStr">
        <is>
          <t>民营</t>
        </is>
      </c>
      <c r="E128" s="8" t="n">
        <v>20250720</v>
      </c>
      <c r="F128" s="8">
        <f>E128</f>
        <v/>
      </c>
      <c r="G128" s="8" t="inlineStr">
        <is>
          <t>盛凝的上海盛讯受让19%，上海金中易（背后是上海国资委）受让6%</t>
        </is>
      </c>
      <c r="H128" s="8" t="n">
        <v>0</v>
      </c>
      <c r="I128" s="8" t="inlineStr">
        <is>
          <t>未完成</t>
        </is>
      </c>
      <c r="J128" s="8" t="inlineStr">
        <is>
          <t>可能有人工智能资产</t>
        </is>
      </c>
      <c r="L128" s="8" t="n">
        <v>6.4</v>
      </c>
      <c r="M128" s="453">
        <f>L128/0.19</f>
        <v/>
      </c>
      <c r="N128" s="8" t="n">
        <v>36</v>
      </c>
      <c r="O128" s="8" t="n">
        <v>1.6</v>
      </c>
      <c r="P128" s="8" t="n">
        <v>7.2</v>
      </c>
      <c r="Q128" s="8" t="n">
        <v>3.2</v>
      </c>
      <c r="R128" s="8" t="n">
        <v>0</v>
      </c>
    </row>
    <row r="129" ht="56" customHeight="1" s="386">
      <c r="B129" s="8" t="n">
        <v>2176</v>
      </c>
      <c r="C129" s="8" t="inlineStr">
        <is>
          <t>江特电机</t>
        </is>
      </c>
      <c r="D129" s="8" t="inlineStr">
        <is>
          <t>民营</t>
        </is>
      </c>
      <c r="E129" s="8" t="n">
        <v>20250813</v>
      </c>
      <c r="F129" s="8">
        <f>E129</f>
        <v/>
      </c>
      <c r="G129" s="8" t="inlineStr">
        <is>
          <t>王新的北京伍佰英里科技有限公司受让0.04%+表决权委托+一致行动</t>
        </is>
      </c>
      <c r="H129" s="8" t="n">
        <v>0</v>
      </c>
      <c r="I129" s="8" t="inlineStr">
        <is>
          <t>完成</t>
        </is>
      </c>
      <c r="L129" s="8" t="n">
        <v>3.15</v>
      </c>
      <c r="M129" s="453">
        <f>L129/0.04</f>
        <v/>
      </c>
      <c r="N129" s="8" t="n">
        <v>132</v>
      </c>
      <c r="O129" s="8" t="n">
        <v>21</v>
      </c>
      <c r="P129" s="8" t="n">
        <v>65</v>
      </c>
      <c r="Q129" s="8" t="n">
        <v>34</v>
      </c>
      <c r="R129" s="8" t="n">
        <v>0</v>
      </c>
    </row>
    <row r="130" ht="28" customHeight="1" s="386">
      <c r="B130" s="8" t="n">
        <v>2090</v>
      </c>
      <c r="C130" s="8" t="inlineStr">
        <is>
          <t>金智科技</t>
        </is>
      </c>
      <c r="D130" s="8" t="inlineStr">
        <is>
          <t>民营</t>
        </is>
      </c>
      <c r="E130" s="8" t="n">
        <v>20250721</v>
      </c>
      <c r="F130" s="8" t="n">
        <v>20251020</v>
      </c>
      <c r="G130" s="8" t="inlineStr">
        <is>
          <t>赵丹、肖明的南京智迪受让16%</t>
        </is>
      </c>
      <c r="H130" s="8" t="n">
        <v>0</v>
      </c>
      <c r="I130" s="8" t="inlineStr">
        <is>
          <t>完成</t>
        </is>
      </c>
      <c r="L130" s="8" t="n">
        <v>7</v>
      </c>
      <c r="M130" s="453">
        <f>L130/0.16</f>
        <v/>
      </c>
      <c r="N130" s="8" t="n">
        <v>44</v>
      </c>
      <c r="O130" s="8" t="n">
        <v>17</v>
      </c>
      <c r="P130" s="8" t="n">
        <v>30</v>
      </c>
      <c r="Q130" s="8" t="n">
        <v>15</v>
      </c>
      <c r="R130" s="8" t="n">
        <v>0</v>
      </c>
    </row>
    <row r="131" ht="42" customHeight="1" s="386">
      <c r="B131" s="8" t="n">
        <v>603719</v>
      </c>
      <c r="C131" s="8" t="inlineStr">
        <is>
          <t>良品铺子</t>
        </is>
      </c>
      <c r="D131" s="8" t="inlineStr">
        <is>
          <t>民营</t>
        </is>
      </c>
      <c r="E131" s="8" t="n">
        <v>20250718</v>
      </c>
      <c r="F131" s="8">
        <f>E131</f>
        <v/>
      </c>
      <c r="G131" s="8" t="inlineStr">
        <is>
          <t>湖北武汉国资委长江国贸受让21%+8.99%</t>
        </is>
      </c>
      <c r="H131" s="8" t="n">
        <v>0</v>
      </c>
      <c r="I131" s="8" t="inlineStr">
        <is>
          <t>已终止</t>
        </is>
      </c>
      <c r="J131" s="8" t="inlineStr">
        <is>
          <t>由于广州轻工在5月也打算受让股份，但最终未达成一致，所以起诉了大股东，还要打官司</t>
        </is>
      </c>
      <c r="L131" s="8" t="n">
        <v>14.8</v>
      </c>
      <c r="M131" s="453">
        <f>L131/30%</f>
        <v/>
      </c>
      <c r="N131" s="8" t="n">
        <v>54</v>
      </c>
      <c r="O131" s="8" t="n">
        <v>72</v>
      </c>
      <c r="P131" s="8" t="n">
        <v>39</v>
      </c>
      <c r="Q131" s="8" t="n">
        <v>22</v>
      </c>
      <c r="R131" s="8" t="n">
        <v>0</v>
      </c>
    </row>
    <row r="132" ht="42" customHeight="1" s="386">
      <c r="B132" s="8" t="n">
        <v>2725</v>
      </c>
      <c r="C132" s="8" t="inlineStr">
        <is>
          <t>跃岭股份</t>
        </is>
      </c>
      <c r="D132" s="8" t="inlineStr">
        <is>
          <t>民营</t>
        </is>
      </c>
      <c r="E132" s="8" t="n">
        <v>20250722</v>
      </c>
      <c r="F132" s="8">
        <f>E132</f>
        <v/>
      </c>
      <c r="G132" s="8" t="inlineStr">
        <is>
          <t>杰思金材的王冠然受让24.5%</t>
        </is>
      </c>
      <c r="H132" s="8" t="n">
        <v>4</v>
      </c>
      <c r="I132" s="8" t="inlineStr">
        <is>
          <t>完成</t>
        </is>
      </c>
      <c r="J132" s="8" t="inlineStr">
        <is>
          <t>旗下有很多资产，控股股东2023年95亿净资产，5亿净利润。港股灵宝黄金，锂电铜箔公司龙电华鑫</t>
        </is>
      </c>
      <c r="L132" s="8" t="n">
        <v>7.6</v>
      </c>
      <c r="M132" s="453">
        <f>L132/0.245</f>
        <v/>
      </c>
      <c r="N132" s="8" t="n">
        <v>32</v>
      </c>
      <c r="O132" s="8" t="n">
        <v>7</v>
      </c>
      <c r="P132" s="8" t="n">
        <v>13</v>
      </c>
      <c r="Q132" s="8" t="n">
        <v>10</v>
      </c>
      <c r="R132" s="8" t="n">
        <v>0</v>
      </c>
    </row>
    <row r="133">
      <c r="B133" s="8" t="n">
        <v>605178</v>
      </c>
      <c r="C133" s="8" t="inlineStr">
        <is>
          <t>时空科技</t>
        </is>
      </c>
      <c r="D133" s="8" t="inlineStr">
        <is>
          <t>民营</t>
        </is>
      </c>
      <c r="E133" s="8" t="n">
        <v>20250723</v>
      </c>
      <c r="F133" s="8">
        <f>E133</f>
        <v/>
      </c>
      <c r="H133" s="8" t="n">
        <v>0</v>
      </c>
      <c r="I133" s="8" t="inlineStr">
        <is>
          <t>已终止</t>
        </is>
      </c>
      <c r="N133" s="8" t="n">
        <v>27</v>
      </c>
      <c r="O133" s="8" t="n">
        <v>3.4</v>
      </c>
      <c r="P133" s="8" t="n">
        <v>18</v>
      </c>
      <c r="Q133" s="8" t="n">
        <v>13</v>
      </c>
      <c r="R133" s="8" t="n">
        <v>0</v>
      </c>
    </row>
    <row r="134" ht="42" customHeight="1" s="386">
      <c r="B134" s="8" t="n">
        <v>300264</v>
      </c>
      <c r="C134" s="8" t="inlineStr">
        <is>
          <t>佳创视讯</t>
        </is>
      </c>
      <c r="D134" s="8" t="inlineStr">
        <is>
          <t>民营</t>
        </is>
      </c>
      <c r="E134" s="8" t="n">
        <v>20250804</v>
      </c>
      <c r="F134" s="8">
        <f>E134</f>
        <v/>
      </c>
      <c r="G134" s="8" t="inlineStr">
        <is>
          <t>毛广甫与李莉夫妇受让4.6%+表决权委托+定向发行</t>
        </is>
      </c>
      <c r="H134" s="8" t="n">
        <v>0</v>
      </c>
      <c r="I134" s="8" t="inlineStr">
        <is>
          <t>已终止</t>
        </is>
      </c>
      <c r="N134" s="8" t="n">
        <v>30</v>
      </c>
      <c r="O134" s="8" t="n">
        <v>1.5</v>
      </c>
      <c r="P134" s="8" t="n">
        <v>2.2</v>
      </c>
      <c r="Q134" s="8" t="n">
        <v>0.3</v>
      </c>
      <c r="R134" s="8" t="n">
        <v>0</v>
      </c>
    </row>
    <row r="135" ht="28" customHeight="1" s="386">
      <c r="B135" s="8" t="n">
        <v>953</v>
      </c>
      <c r="C135" s="8" t="inlineStr">
        <is>
          <t>河化股份</t>
        </is>
      </c>
      <c r="D135" s="8" t="inlineStr">
        <is>
          <t>民营</t>
        </is>
      </c>
      <c r="E135" s="8" t="n">
        <v>20250804</v>
      </c>
      <c r="F135" s="8" t="n">
        <v>20251220</v>
      </c>
      <c r="G135" s="8" t="inlineStr">
        <is>
          <t>北京胜顶科技有限公司受让23.76%</t>
        </is>
      </c>
      <c r="H135" s="8" t="n">
        <v>0</v>
      </c>
      <c r="I135" s="8" t="inlineStr">
        <is>
          <t>完成</t>
        </is>
      </c>
      <c r="L135" s="8" t="n">
        <v>7</v>
      </c>
      <c r="M135" s="453">
        <f>L135/0.2376</f>
        <v/>
      </c>
      <c r="N135" s="8" t="n">
        <v>29</v>
      </c>
      <c r="O135" s="8" t="n">
        <v>2.1</v>
      </c>
      <c r="P135" s="8" t="n">
        <v>2.8</v>
      </c>
      <c r="Q135" s="8" t="n">
        <v>1.7</v>
      </c>
      <c r="R135" s="8" t="n">
        <v>0</v>
      </c>
    </row>
    <row r="136" ht="56" customHeight="1" s="386">
      <c r="B136" s="8" t="n">
        <v>716</v>
      </c>
      <c r="C136" s="8" t="inlineStr">
        <is>
          <t>黑芝麻</t>
        </is>
      </c>
      <c r="D136" s="8" t="inlineStr">
        <is>
          <t>国企</t>
        </is>
      </c>
      <c r="E136" s="8" t="n">
        <v>20250801</v>
      </c>
      <c r="F136" s="8" t="n">
        <v>20260105</v>
      </c>
      <c r="G136" s="8" t="inlineStr">
        <is>
          <t>广西国资委的广西旅发大健康产业集团有限公司受让20%+表决权放弃</t>
        </is>
      </c>
      <c r="H136" s="8" t="n">
        <v>0</v>
      </c>
      <c r="I136" s="8" t="inlineStr">
        <is>
          <t>完成</t>
        </is>
      </c>
      <c r="L136" s="8" t="n">
        <v>9.4</v>
      </c>
      <c r="M136" s="453">
        <f>L136/0.2</f>
        <v/>
      </c>
      <c r="N136" s="8" t="n">
        <v>49</v>
      </c>
      <c r="O136" s="8" t="n">
        <v>24.6</v>
      </c>
      <c r="P136" s="8" t="n">
        <v>44.7</v>
      </c>
      <c r="Q136" s="8" t="n">
        <v>30</v>
      </c>
      <c r="R136" s="8" t="n">
        <v>0</v>
      </c>
    </row>
    <row r="137" ht="42" customHeight="1" s="386">
      <c r="B137" s="8" t="n">
        <v>300572</v>
      </c>
      <c r="C137" s="8" t="inlineStr">
        <is>
          <t>安车检测</t>
        </is>
      </c>
      <c r="D137" s="8" t="inlineStr">
        <is>
          <t>民营</t>
        </is>
      </c>
      <c r="E137" s="8" t="n">
        <v>20250801</v>
      </c>
      <c r="F137" s="8" t="n">
        <v>20251106</v>
      </c>
      <c r="G137" s="8" t="inlineStr">
        <is>
          <t>上海矽睿科技股份有限公司受让6.43%+表决权委托</t>
        </is>
      </c>
      <c r="H137" s="8" t="n">
        <v>0</v>
      </c>
      <c r="I137" s="8" t="inlineStr">
        <is>
          <t>完成</t>
        </is>
      </c>
      <c r="J137" s="8" t="inlineStr">
        <is>
          <t>还有二期转让13.7%</t>
        </is>
      </c>
      <c r="L137" s="8" t="n">
        <v>3.2</v>
      </c>
      <c r="M137" s="453">
        <f>L137/0.0643</f>
        <v/>
      </c>
      <c r="N137" s="8" t="n">
        <v>60</v>
      </c>
      <c r="O137" s="8" t="n">
        <v>4.5</v>
      </c>
      <c r="P137" s="8" t="n">
        <v>25</v>
      </c>
      <c r="Q137" s="8" t="n">
        <v>18</v>
      </c>
      <c r="R137" s="8" t="n">
        <v>0</v>
      </c>
    </row>
    <row r="138" ht="42" customHeight="1" s="386">
      <c r="B138" s="8" t="n">
        <v>2795</v>
      </c>
      <c r="C138" s="8" t="inlineStr">
        <is>
          <t>永和智控</t>
        </is>
      </c>
      <c r="D138" s="8" t="inlineStr">
        <is>
          <t>民营</t>
        </is>
      </c>
      <c r="E138" s="8" t="n">
        <v>20250805</v>
      </c>
      <c r="F138" s="8">
        <f>E138</f>
        <v/>
      </c>
      <c r="G138" s="8" t="inlineStr">
        <is>
          <t>杭州润锋智能装备有限责任公司受让8%+表决权委托，孙荣祥</t>
        </is>
      </c>
      <c r="H138" s="8" t="n">
        <v>0</v>
      </c>
      <c r="I138" s="8" t="inlineStr">
        <is>
          <t>已终止</t>
        </is>
      </c>
      <c r="J138" s="8" t="inlineStr">
        <is>
          <t>承诺年底前玻璃光伏不良资产、医疗资产
20250813终止，对方未按时付款，可能是觉得买贵了</t>
        </is>
      </c>
      <c r="L138" s="8" t="n">
        <v>3.2</v>
      </c>
      <c r="M138" s="453">
        <f>L138/0.08</f>
        <v/>
      </c>
      <c r="N138" s="8" t="n">
        <v>27</v>
      </c>
      <c r="O138" s="8" t="n">
        <v>8.199999999999999</v>
      </c>
      <c r="P138" s="8" t="n">
        <v>15.3</v>
      </c>
      <c r="Q138" s="8" t="n">
        <v>4</v>
      </c>
      <c r="R138" s="8" t="n">
        <v>0</v>
      </c>
    </row>
    <row r="139" ht="28" customHeight="1" s="386">
      <c r="B139" s="8" t="n">
        <v>600421</v>
      </c>
      <c r="C139" s="8" t="inlineStr">
        <is>
          <t>华嵘控股</t>
        </is>
      </c>
      <c r="D139" s="8" t="inlineStr">
        <is>
          <t>民营</t>
        </is>
      </c>
      <c r="E139" s="8" t="n">
        <v>20250812</v>
      </c>
      <c r="F139" s="8">
        <f>E139</f>
        <v/>
      </c>
      <c r="G139" s="8" t="inlineStr">
        <is>
          <t>林木顺的海南伯程汇能科技中心受让25%</t>
        </is>
      </c>
      <c r="H139" s="8" t="n">
        <v>0</v>
      </c>
      <c r="I139" s="8" t="inlineStr">
        <is>
          <t>已终止</t>
        </is>
      </c>
      <c r="J139" s="8" t="inlineStr">
        <is>
          <t>第二次转让了
苏州科德教育</t>
        </is>
      </c>
      <c r="L139" s="8" t="n">
        <v>4.5</v>
      </c>
      <c r="M139" s="453">
        <f>L139/0.25</f>
        <v/>
      </c>
      <c r="N139" s="8" t="n">
        <v>12.56</v>
      </c>
      <c r="O139" s="8" t="n">
        <v>1.17</v>
      </c>
      <c r="P139" s="8" t="n">
        <v>1.5</v>
      </c>
      <c r="Q139" s="8" t="n">
        <v>0.35</v>
      </c>
      <c r="R139" s="8" t="n">
        <v>0</v>
      </c>
    </row>
    <row r="140" ht="28" customHeight="1" s="386">
      <c r="B140" s="8" t="n">
        <v>300828</v>
      </c>
      <c r="C140" s="8" t="inlineStr">
        <is>
          <t>锐新科技</t>
        </is>
      </c>
      <c r="D140" s="8" t="inlineStr">
        <is>
          <t>国企</t>
        </is>
      </c>
      <c r="E140" s="8" t="n">
        <v>20250813</v>
      </c>
      <c r="F140" s="8">
        <f>E140</f>
        <v/>
      </c>
      <c r="G140" s="8" t="inlineStr">
        <is>
          <t>安徽黄山国资委受让24.22%</t>
        </is>
      </c>
      <c r="H140" s="8" t="n">
        <v>0</v>
      </c>
      <c r="I140" s="8" t="inlineStr">
        <is>
          <t>完成</t>
        </is>
      </c>
      <c r="L140" s="8" t="n">
        <v>7.2</v>
      </c>
      <c r="M140" s="453">
        <f>L140/0.2422</f>
        <v/>
      </c>
      <c r="N140" s="8" t="n">
        <v>29</v>
      </c>
      <c r="O140" s="8" t="n">
        <v>6.2</v>
      </c>
      <c r="P140" s="8" t="n">
        <v>8.4</v>
      </c>
      <c r="Q140" s="8" t="n">
        <v>7.4</v>
      </c>
      <c r="R140" s="8" t="n">
        <v>0</v>
      </c>
    </row>
    <row r="141" ht="42" customHeight="1" s="386">
      <c r="B141" s="8" t="n">
        <v>605255</v>
      </c>
      <c r="C141" s="8" t="inlineStr">
        <is>
          <t>天普股份</t>
        </is>
      </c>
      <c r="D141" s="8" t="inlineStr">
        <is>
          <t>民营</t>
        </is>
      </c>
      <c r="E141" s="8" t="n">
        <v>20250814</v>
      </c>
      <c r="F141" s="8" t="n">
        <v>20251104</v>
      </c>
      <c r="G141" s="8" t="inlineStr">
        <is>
          <t>杨龚轶凡的中昊芯英受让10.75%+全面要约+增资</t>
        </is>
      </c>
      <c r="H141" s="8" t="n">
        <v>5</v>
      </c>
      <c r="I141" s="8" t="inlineStr">
        <is>
          <t>完成</t>
        </is>
      </c>
      <c r="J141" s="8" t="inlineStr">
        <is>
          <t>全面要约价23.98
中昊芯英主打AI芯片，TPU研发</t>
        </is>
      </c>
      <c r="L141" s="8" t="n">
        <v>3.4</v>
      </c>
      <c r="M141" s="453">
        <f>L141/0.1075</f>
        <v/>
      </c>
      <c r="N141" s="8" t="n">
        <v>35</v>
      </c>
      <c r="O141" s="8" t="n">
        <v>3.4</v>
      </c>
      <c r="P141" s="8" t="n">
        <v>8.699999999999999</v>
      </c>
      <c r="Q141" s="8" t="n">
        <v>8</v>
      </c>
      <c r="R141" s="8" t="n">
        <v>0</v>
      </c>
    </row>
    <row r="142" ht="56" customHeight="1" s="386">
      <c r="B142" s="8" t="n">
        <v>603161</v>
      </c>
      <c r="C142" s="8" t="inlineStr">
        <is>
          <t>科华控股</t>
        </is>
      </c>
      <c r="E142" s="8" t="n">
        <v>20250930</v>
      </c>
      <c r="F142" s="8">
        <f>E142</f>
        <v/>
      </c>
      <c r="G142" s="8" t="inlineStr">
        <is>
          <t>卢红萍、涂瀚受让19.64%+二期受让+表决权放弃+定向发行</t>
        </is>
      </c>
      <c r="H142" s="8" t="n">
        <v>0</v>
      </c>
      <c r="I142" s="8" t="inlineStr">
        <is>
          <t>完成</t>
        </is>
      </c>
      <c r="J142" s="8" t="inlineStr">
        <is>
          <t>新股东有江苏翊腾电子科技股份有限公司，消费电子连接器及结构件、新能源汽车连接器。
这是原大股东第三次转让了</t>
        </is>
      </c>
      <c r="L142" s="8" t="n">
        <v>5.2</v>
      </c>
      <c r="M142" s="453">
        <f>L142/0.1964</f>
        <v/>
      </c>
      <c r="N142" s="8" t="n">
        <v>29</v>
      </c>
      <c r="O142" s="8" t="n">
        <v>24</v>
      </c>
      <c r="P142" s="8" t="n">
        <v>30</v>
      </c>
      <c r="Q142" s="8" t="n">
        <v>17</v>
      </c>
      <c r="R142" s="8" t="n">
        <v>0</v>
      </c>
    </row>
    <row r="143" ht="70" customHeight="1" s="386">
      <c r="B143" s="8" t="n">
        <v>300290</v>
      </c>
      <c r="C143" s="8" t="inlineStr">
        <is>
          <t>荣科科技</t>
        </is>
      </c>
      <c r="D143" s="8" t="inlineStr">
        <is>
          <t>国企</t>
        </is>
      </c>
      <c r="E143" s="8" t="n">
        <v>20211129</v>
      </c>
      <c r="F143" s="8">
        <f>E143</f>
        <v/>
      </c>
      <c r="G143" s="8" t="inlineStr">
        <is>
          <t>河南国资委受让20.02%，旗下有超聚变公司X86服务器和算力设施</t>
        </is>
      </c>
      <c r="H143" s="8" t="n">
        <v>4</v>
      </c>
      <c r="I143" s="8" t="inlineStr">
        <is>
          <t>完成</t>
        </is>
      </c>
      <c r="J143" s="8" t="inlineStr">
        <is>
          <t>20241025，收购上海敬在信息技术有限公司，标的公司规模很小
20250426公司决定终止本次发行股份及支付现金购买资产事宜，未来另行筹划以现金方式收购标的公司股权</t>
        </is>
      </c>
      <c r="L143" s="8" t="n">
        <v>8.5</v>
      </c>
      <c r="M143" s="453">
        <f>L143/0.2002</f>
        <v/>
      </c>
      <c r="N143" s="8" t="n">
        <v>43</v>
      </c>
    </row>
    <row r="144" ht="56" customHeight="1" s="386">
      <c r="B144" s="8" t="n">
        <v>300665</v>
      </c>
      <c r="C144" s="8" t="inlineStr">
        <is>
          <t>飞鹿股份</t>
        </is>
      </c>
      <c r="E144" s="8" t="n">
        <v>20260622</v>
      </c>
      <c r="F144" s="8" t="n">
        <v>20260723</v>
      </c>
      <c r="G144" s="8" t="inlineStr">
        <is>
          <t>青岛君拓启航智能科技有限公司受让10%</t>
        </is>
      </c>
      <c r="H144" s="8" t="n">
        <v>0</v>
      </c>
      <c r="I144" s="8" t="inlineStr">
        <is>
          <t>完成</t>
        </is>
      </c>
      <c r="J144" s="8" t="inlineStr">
        <is>
          <t>背后是科凯电子主营业务为高精装备配套用混合集成电路、微电路模块的研发、生产及销售
2025净利润7000万，净资产10亿</t>
        </is>
      </c>
      <c r="L144" s="8" t="n">
        <v>3.1</v>
      </c>
      <c r="M144" s="453">
        <f>L144/0.1</f>
        <v/>
      </c>
      <c r="N144" s="8" t="n">
        <v>28</v>
      </c>
      <c r="O144" s="8" t="n">
        <v>5</v>
      </c>
      <c r="P144" s="8" t="n">
        <v>17</v>
      </c>
      <c r="Q144" s="8" t="n">
        <v>4</v>
      </c>
      <c r="R144" s="8" t="n">
        <v>0</v>
      </c>
    </row>
    <row r="145" ht="28" customHeight="1" s="386">
      <c r="B145" s="8" t="n">
        <v>300103</v>
      </c>
      <c r="C145" s="8" t="inlineStr">
        <is>
          <t>达刚控股</t>
        </is>
      </c>
      <c r="D145" s="8" t="inlineStr">
        <is>
          <t>民营</t>
        </is>
      </c>
      <c r="E145" s="8" t="n">
        <v>20250823</v>
      </c>
      <c r="F145" s="8">
        <f>E145</f>
        <v/>
      </c>
      <c r="G145" s="8" t="inlineStr">
        <is>
          <t>陈可受让11%+表决权委托</t>
        </is>
      </c>
      <c r="H145" s="8" t="n">
        <v>0</v>
      </c>
      <c r="I145" s="8" t="inlineStr">
        <is>
          <t>完成</t>
        </is>
      </c>
      <c r="N145" s="8" t="n">
        <v>25</v>
      </c>
    </row>
    <row r="146" ht="28" customHeight="1" s="386">
      <c r="B146" s="8" t="n">
        <v>2516</v>
      </c>
      <c r="C146" s="8" t="inlineStr">
        <is>
          <t>旷达科技</t>
        </is>
      </c>
      <c r="D146" s="8" t="inlineStr">
        <is>
          <t>国企</t>
        </is>
      </c>
      <c r="E146" s="8" t="n">
        <v>20250901</v>
      </c>
      <c r="F146" s="8" t="n">
        <v>20251220</v>
      </c>
      <c r="G146" s="8" t="inlineStr">
        <is>
          <t>湖南株洲市国资委受让28%</t>
        </is>
      </c>
      <c r="H146" s="8" t="n">
        <v>0</v>
      </c>
      <c r="I146" s="8" t="inlineStr">
        <is>
          <t>完成</t>
        </is>
      </c>
      <c r="L146" s="8" t="n">
        <v>22.2</v>
      </c>
      <c r="M146" s="453">
        <f>L146/0.28</f>
        <v/>
      </c>
      <c r="N146" s="8" t="n">
        <v>84</v>
      </c>
      <c r="O146" s="8" t="n">
        <v>31</v>
      </c>
      <c r="P146" s="8" t="n">
        <v>44</v>
      </c>
      <c r="Q146" s="8" t="n">
        <v>36</v>
      </c>
      <c r="R146" s="8" t="n">
        <v>0</v>
      </c>
    </row>
    <row r="147" ht="42" customHeight="1" s="386">
      <c r="B147" s="8" t="n">
        <v>300313</v>
      </c>
      <c r="C147" s="8" t="inlineStr">
        <is>
          <t>天山股份</t>
        </is>
      </c>
      <c r="D147" s="8" t="inlineStr">
        <is>
          <t>民营</t>
        </is>
      </c>
      <c r="E147" s="8" t="n">
        <v>20250901</v>
      </c>
      <c r="F147" s="8">
        <f>E147</f>
        <v/>
      </c>
      <c r="G147" s="8" t="inlineStr">
        <is>
          <t>陈明艺、陈欢的厦门舍德拍卖获得17.21%</t>
        </is>
      </c>
      <c r="H147" s="8" t="n">
        <v>0</v>
      </c>
      <c r="I147" s="8" t="inlineStr">
        <is>
          <t>未完成</t>
        </is>
      </c>
      <c r="J147" s="8" t="inlineStr">
        <is>
          <t>原股东是解直锟，净资产负了，但负得不多，只需要新大股东免除7800万债务就可以了</t>
        </is>
      </c>
      <c r="L147" s="8" t="n">
        <v>2.6</v>
      </c>
      <c r="M147" s="453">
        <f>L147/0.1721</f>
        <v/>
      </c>
      <c r="N147" s="8" t="n">
        <v>27</v>
      </c>
      <c r="O147" s="8" t="n">
        <v>1.3</v>
      </c>
      <c r="P147" s="8" t="n">
        <v>2.4</v>
      </c>
      <c r="Q147" s="8" t="n">
        <v>-0.1</v>
      </c>
      <c r="R147" s="8" t="n">
        <v>0</v>
      </c>
    </row>
    <row r="148" ht="56" customHeight="1" s="386">
      <c r="B148" s="387" t="n">
        <v>300716</v>
      </c>
      <c r="C148" s="387" t="inlineStr">
        <is>
          <t>泉为科技</t>
        </is>
      </c>
      <c r="D148" s="8" t="inlineStr">
        <is>
          <t>民营</t>
        </is>
      </c>
      <c r="E148" s="8" t="n">
        <v>20230118</v>
      </c>
      <c r="F148" s="8">
        <f>E148</f>
        <v/>
      </c>
      <c r="G148" s="8" t="inlineStr">
        <is>
          <t>褚一凡的泉为绿能受让10%+表决权委托</t>
        </is>
      </c>
      <c r="H148" s="8" t="n">
        <v>1</v>
      </c>
      <c r="I148" s="8" t="inlineStr">
        <is>
          <t>完成</t>
        </is>
      </c>
      <c r="J148" s="8" t="inlineStr">
        <is>
          <t>中间剥离了很多子公司，感觉是想做光伏新能源发电的，但是旗下没什么好的资产
20250414继续出售安徽泉为子公司，目标是扭转净资产向负的趋势</t>
        </is>
      </c>
      <c r="L148" s="8" t="n">
        <v>1.9</v>
      </c>
      <c r="M148" s="453" t="n">
        <v>19</v>
      </c>
    </row>
    <row r="149" ht="28" customHeight="1" s="386">
      <c r="B149" s="8" t="n">
        <v>30419</v>
      </c>
      <c r="C149" s="8" t="inlineStr">
        <is>
          <t>浩丰科技</t>
        </is>
      </c>
      <c r="D149" s="8" t="inlineStr">
        <is>
          <t>民营</t>
        </is>
      </c>
      <c r="E149" s="8" t="n">
        <v>20250910</v>
      </c>
      <c r="F149" s="8">
        <f>E149</f>
        <v/>
      </c>
      <c r="G149" s="8" t="inlineStr">
        <is>
          <t>薛杰的至芯网络受让15%</t>
        </is>
      </c>
      <c r="H149" s="8" t="n">
        <v>0</v>
      </c>
      <c r="I149" s="8" t="inlineStr">
        <is>
          <t>未完成</t>
        </is>
      </c>
      <c r="L149" s="8" t="n">
        <v>3.3</v>
      </c>
      <c r="M149" s="453">
        <f>L149/0.15</f>
        <v/>
      </c>
      <c r="N149" s="8" t="n">
        <v>27</v>
      </c>
    </row>
    <row r="150" ht="42" customHeight="1" s="386">
      <c r="B150" s="8" t="n">
        <v>2172</v>
      </c>
      <c r="C150" s="8" t="inlineStr">
        <is>
          <t>澳洋健康</t>
        </is>
      </c>
      <c r="D150" s="8" t="inlineStr">
        <is>
          <t>民营</t>
        </is>
      </c>
      <c r="E150" s="8" t="n">
        <v>20250910</v>
      </c>
      <c r="F150" s="8" t="n">
        <v>20251107</v>
      </c>
      <c r="G150" s="8" t="inlineStr">
        <is>
          <t>江苏张家港国资委的张家港悦升科技合伙企业受让20%</t>
        </is>
      </c>
      <c r="H150" s="8" t="n">
        <v>0</v>
      </c>
      <c r="I150" s="8" t="inlineStr">
        <is>
          <t>完成</t>
        </is>
      </c>
      <c r="L150" s="8" t="n">
        <v>5.9</v>
      </c>
      <c r="M150" s="453">
        <f>L150/0.2</f>
        <v/>
      </c>
      <c r="N150" s="8" t="n">
        <v>33</v>
      </c>
    </row>
    <row r="151" ht="28" customHeight="1" s="386">
      <c r="B151" s="8" t="n">
        <v>300420</v>
      </c>
      <c r="C151" s="8" t="inlineStr">
        <is>
          <t>五洋自控</t>
        </is>
      </c>
      <c r="D151" s="8" t="inlineStr">
        <is>
          <t>民营</t>
        </is>
      </c>
      <c r="E151" s="8" t="n">
        <v>20250910</v>
      </c>
      <c r="F151" s="8" t="n">
        <v>20251203</v>
      </c>
      <c r="G151" s="8" t="inlineStr">
        <is>
          <t>姚小春受让15%</t>
        </is>
      </c>
      <c r="H151" s="8" t="n">
        <v>0</v>
      </c>
      <c r="I151" s="8" t="inlineStr">
        <is>
          <t>完成</t>
        </is>
      </c>
      <c r="J151" s="8" t="inlineStr">
        <is>
          <t>新实控人旗下有广东中泰工业科技股份有限公司，汽车零部件</t>
        </is>
      </c>
      <c r="L151" s="8" t="n">
        <v>6.75</v>
      </c>
      <c r="M151" s="453">
        <f>L151/0.15</f>
        <v/>
      </c>
      <c r="N151" s="8" t="n">
        <v>46</v>
      </c>
    </row>
    <row r="152" ht="42" customHeight="1" s="386">
      <c r="B152" s="8" t="n">
        <v>688109</v>
      </c>
      <c r="C152" s="8" t="inlineStr">
        <is>
          <t>品茗科技</t>
        </is>
      </c>
      <c r="D152" s="8" t="inlineStr">
        <is>
          <t>民营</t>
        </is>
      </c>
      <c r="E152" s="8" t="n">
        <v>20250917</v>
      </c>
      <c r="F152" s="8">
        <f>E152</f>
        <v/>
      </c>
      <c r="G152" s="8" t="inlineStr">
        <is>
          <t>通智清研（北京）科技产业发展合伙企业受让15.92%</t>
        </is>
      </c>
      <c r="H152" s="8" t="n">
        <v>0</v>
      </c>
      <c r="I152" s="8" t="inlineStr">
        <is>
          <t>未完成</t>
        </is>
      </c>
      <c r="J152" s="8" t="inlineStr">
        <is>
          <t>实控人没有变更，只是部分股权转让</t>
        </is>
      </c>
      <c r="L152" s="8" t="n">
        <v>4.95</v>
      </c>
      <c r="M152" s="453">
        <f>L152/0.1592</f>
        <v/>
      </c>
      <c r="N152" s="8" t="n">
        <v>39</v>
      </c>
      <c r="O152" s="8" t="n">
        <v>4.4</v>
      </c>
      <c r="P152" s="8" t="n">
        <v>9</v>
      </c>
      <c r="Q152" s="8" t="n">
        <v>7.7</v>
      </c>
    </row>
    <row r="153">
      <c r="B153" s="8" t="n">
        <v>301040</v>
      </c>
      <c r="C153" s="8" t="inlineStr">
        <is>
          <t>中环海陆</t>
        </is>
      </c>
      <c r="D153" s="8" t="inlineStr">
        <is>
          <t>民营</t>
        </is>
      </c>
      <c r="F153" s="8">
        <f>E153</f>
        <v/>
      </c>
      <c r="H153" s="8" t="n">
        <v>0</v>
      </c>
      <c r="I153" s="8" t="inlineStr">
        <is>
          <t>已终止</t>
        </is>
      </c>
    </row>
    <row r="154" ht="56" customHeight="1" s="386">
      <c r="B154" s="8" t="n">
        <v>2656</v>
      </c>
      <c r="C154" s="8" t="inlineStr">
        <is>
          <t>摩登大道</t>
        </is>
      </c>
      <c r="D154" s="8" t="inlineStr">
        <is>
          <t>民营</t>
        </is>
      </c>
      <c r="E154" s="8" t="n">
        <v>20250205</v>
      </c>
      <c r="F154" s="8">
        <f>E154</f>
        <v/>
      </c>
      <c r="G154" s="8" t="inlineStr">
        <is>
          <t>王立平受让10%+表决权委托</t>
        </is>
      </c>
      <c r="H154" s="8" t="n">
        <v>1</v>
      </c>
      <c r="I154" s="8" t="inlineStr">
        <is>
          <t>完成</t>
        </is>
      </c>
      <c r="J154" s="8" t="inlineStr">
        <is>
          <t>旗下锐洋集团，电力电缆的，25亿产值，净利润2亿
通过替原大股东归还占用资金2.4亿拿到的股份</t>
        </is>
      </c>
      <c r="L154" s="8" t="n">
        <v>2.4</v>
      </c>
      <c r="M154" s="453" t="n">
        <v>24</v>
      </c>
      <c r="N154" s="8" t="n">
        <v>14</v>
      </c>
    </row>
    <row r="155" ht="28" customHeight="1" s="386">
      <c r="B155" s="8" t="n">
        <v>2559</v>
      </c>
      <c r="C155" s="8" t="inlineStr">
        <is>
          <t>亚威股份</t>
        </is>
      </c>
      <c r="D155" s="8" t="inlineStr">
        <is>
          <t>国企</t>
        </is>
      </c>
      <c r="E155" s="8" t="n">
        <v>20250120</v>
      </c>
      <c r="F155" s="8">
        <f>E155</f>
        <v/>
      </c>
      <c r="G155" s="8" t="inlineStr">
        <is>
          <t>江苏扬州国资委定向发行15%，1亿股</t>
        </is>
      </c>
      <c r="J155" s="8" t="inlineStr">
        <is>
          <t>发行价7.28</t>
        </is>
      </c>
      <c r="L155" s="8" t="n">
        <v>7.19</v>
      </c>
      <c r="M155" s="453">
        <f>L155/0.15</f>
        <v/>
      </c>
      <c r="N155" s="8" t="n">
        <v>58</v>
      </c>
    </row>
    <row r="156" ht="28" customHeight="1" s="386">
      <c r="B156" s="8" t="n">
        <v>2510</v>
      </c>
      <c r="C156" s="8" t="inlineStr">
        <is>
          <t>天汽模</t>
        </is>
      </c>
      <c r="D156" s="8" t="inlineStr">
        <is>
          <t>国企</t>
        </is>
      </c>
      <c r="E156" s="8" t="n">
        <v>20250923</v>
      </c>
      <c r="F156" s="8" t="n">
        <v>20251217</v>
      </c>
      <c r="G156" s="8" t="inlineStr">
        <is>
          <t>新疆乌鲁木齐国资委受让15%</t>
        </is>
      </c>
      <c r="H156" s="8" t="n">
        <v>0</v>
      </c>
      <c r="I156" s="8" t="inlineStr">
        <is>
          <t>完成</t>
        </is>
      </c>
      <c r="L156" s="8" t="n">
        <v>10</v>
      </c>
      <c r="M156" s="453">
        <f>L156/0.15</f>
        <v/>
      </c>
      <c r="N156" s="8" t="n">
        <v>66</v>
      </c>
    </row>
    <row r="157" ht="42" customHeight="1" s="386">
      <c r="B157" s="8" t="n">
        <v>300948</v>
      </c>
      <c r="C157" s="8" t="inlineStr">
        <is>
          <t>冠中生态</t>
        </is>
      </c>
      <c r="D157" s="8" t="inlineStr">
        <is>
          <t>民营</t>
        </is>
      </c>
      <c r="E157" s="8" t="n">
        <v>20250929</v>
      </c>
      <c r="F157" s="8">
        <f>E157</f>
        <v/>
      </c>
      <c r="G157" s="8" t="inlineStr">
        <is>
          <t>靳春平的深蓝财鲸受让10.5%+表决权放弃</t>
        </is>
      </c>
      <c r="H157" s="8" t="n">
        <v>0</v>
      </c>
      <c r="I157" s="8" t="inlineStr">
        <is>
          <t>完成</t>
        </is>
      </c>
      <c r="J157" s="8" t="inlineStr">
        <is>
          <t>还有二期转让5%
同步收购新实控人下的杭州精算家人工智能技术有限公司51%，估值5.6亿</t>
        </is>
      </c>
      <c r="L157" s="8" t="n">
        <v>2.21</v>
      </c>
      <c r="M157" s="453">
        <f>L157/0.105</f>
        <v/>
      </c>
      <c r="N157" s="8" t="n">
        <v>16</v>
      </c>
      <c r="O157" s="8" t="n">
        <v>1.4</v>
      </c>
      <c r="P157" s="8" t="n">
        <v>16</v>
      </c>
      <c r="Q157" s="8" t="n">
        <v>8</v>
      </c>
    </row>
    <row r="158" ht="28" customHeight="1" s="386">
      <c r="B158" s="8" t="n">
        <v>300692</v>
      </c>
      <c r="C158" s="8" t="inlineStr">
        <is>
          <t>中环环保</t>
        </is>
      </c>
      <c r="D158" s="8" t="inlineStr">
        <is>
          <t>民营</t>
        </is>
      </c>
      <c r="E158" s="8" t="n">
        <v>20250929</v>
      </c>
      <c r="F158" s="8">
        <f>E158</f>
        <v/>
      </c>
      <c r="G158" s="8" t="inlineStr">
        <is>
          <t>刘杨受让16.61%+表决权放弃</t>
        </is>
      </c>
      <c r="H158" s="8" t="n">
        <v>2</v>
      </c>
      <c r="I158" s="8" t="inlineStr">
        <is>
          <t>完成</t>
        </is>
      </c>
      <c r="J158" s="8" t="inlineStr">
        <is>
          <t>旗下有北京赛赋医药研究公司，CRO的</t>
        </is>
      </c>
      <c r="K158" s="8" t="inlineStr">
        <is>
          <t>是</t>
        </is>
      </c>
      <c r="L158" s="8" t="n">
        <v>6</v>
      </c>
      <c r="M158" s="453">
        <f>6/0.1661</f>
        <v/>
      </c>
      <c r="N158" s="8" t="n">
        <v>37</v>
      </c>
    </row>
    <row r="159" ht="42" customHeight="1" s="386">
      <c r="B159" s="8" t="n">
        <v>301075</v>
      </c>
      <c r="C159" s="8" t="inlineStr">
        <is>
          <t>多瑞医药</t>
        </is>
      </c>
      <c r="D159" s="8" t="inlineStr">
        <is>
          <t>民营</t>
        </is>
      </c>
      <c r="E159" s="8" t="n">
        <v>20250929</v>
      </c>
      <c r="F159" s="8">
        <f>E159</f>
        <v/>
      </c>
      <c r="G159" s="8" t="inlineStr">
        <is>
          <t>王庆太、崔子浩、曹晓兵受让29.6%+要约24.3%</t>
        </is>
      </c>
      <c r="H159" s="8" t="n">
        <v>1</v>
      </c>
      <c r="I159" s="8" t="inlineStr">
        <is>
          <t>未完成</t>
        </is>
      </c>
      <c r="J159" s="8" t="inlineStr">
        <is>
          <t xml:space="preserve">王庆太有一个河北天王自行车科技有限公司
</t>
        </is>
      </c>
      <c r="L159" s="8" t="n">
        <v>7.5</v>
      </c>
      <c r="M159" s="453">
        <f>L159/0.296</f>
        <v/>
      </c>
      <c r="N159" s="8" t="n">
        <v>32</v>
      </c>
    </row>
    <row r="160" ht="28" customHeight="1" s="386">
      <c r="B160" s="8" t="n">
        <v>2370</v>
      </c>
      <c r="C160" s="8" t="inlineStr">
        <is>
          <t>亚太药业</t>
        </is>
      </c>
      <c r="D160" s="8" t="inlineStr">
        <is>
          <t>民营</t>
        </is>
      </c>
      <c r="E160" s="8" t="n">
        <v>20250929</v>
      </c>
      <c r="F160" s="8" t="n">
        <v>20260108</v>
      </c>
      <c r="G160" s="8" t="inlineStr">
        <is>
          <t>邱中勋的星浩控股受让14.62%</t>
        </is>
      </c>
      <c r="H160" s="8" t="n">
        <v>0</v>
      </c>
      <c r="I160" s="8" t="inlineStr">
        <is>
          <t>完成</t>
        </is>
      </c>
      <c r="J160" s="8" t="inlineStr">
        <is>
          <t>医药的，药兜网创始人</t>
        </is>
      </c>
      <c r="L160" s="8" t="n">
        <v>9</v>
      </c>
      <c r="M160" s="453">
        <f>L160/0.1462</f>
        <v/>
      </c>
      <c r="N160" s="8" t="n">
        <v>42</v>
      </c>
    </row>
    <row r="161" ht="42" customHeight="1" s="386">
      <c r="B161" s="8" t="n">
        <v>270</v>
      </c>
      <c r="C161" s="8" t="inlineStr">
        <is>
          <t>凤形股份</t>
        </is>
      </c>
      <c r="D161" s="8" t="inlineStr">
        <is>
          <t>民营</t>
        </is>
      </c>
      <c r="E161" s="8" t="n">
        <v>20231221</v>
      </c>
      <c r="F161" s="8">
        <f>E161</f>
        <v/>
      </c>
      <c r="G161" s="8" t="inlineStr">
        <is>
          <t>徐茂华的青海西部铟业有限责任公司受让23.28%</t>
        </is>
      </c>
      <c r="H161" s="8" t="n">
        <v>3</v>
      </c>
      <c r="I161" s="8" t="inlineStr">
        <is>
          <t>完成</t>
        </is>
      </c>
      <c r="J161" s="8" t="inlineStr">
        <is>
          <t>20251218，筹划购买大股东资产</t>
        </is>
      </c>
      <c r="L161" s="8" t="n">
        <v>6.53</v>
      </c>
      <c r="M161" s="453">
        <f>L161/0.2328</f>
        <v/>
      </c>
    </row>
    <row r="162">
      <c r="B162" s="8" t="n">
        <v>663</v>
      </c>
      <c r="C162" s="8" t="inlineStr">
        <is>
          <t>永安林业</t>
        </is>
      </c>
      <c r="D162" s="8" t="inlineStr">
        <is>
          <t>国企</t>
        </is>
      </c>
      <c r="E162" s="8" t="n">
        <v>20210218</v>
      </c>
      <c r="F162" s="8">
        <f>E162</f>
        <v/>
      </c>
      <c r="G162" s="8" t="inlineStr">
        <is>
          <t>中林集团</t>
        </is>
      </c>
      <c r="H162" s="8" t="n">
        <v>2</v>
      </c>
      <c r="I162" s="8" t="inlineStr">
        <is>
          <t>完成</t>
        </is>
      </c>
      <c r="J162" s="8" t="inlineStr">
        <is>
          <t>同业竞争解决期限202602</t>
        </is>
      </c>
    </row>
    <row r="163" ht="28" customHeight="1" s="386">
      <c r="B163" s="8" t="n">
        <v>159</v>
      </c>
      <c r="C163" s="8" t="inlineStr">
        <is>
          <t>国际实业</t>
        </is>
      </c>
      <c r="D163" s="8" t="inlineStr">
        <is>
          <t>民营</t>
        </is>
      </c>
      <c r="E163" s="8" t="n">
        <v>20250801</v>
      </c>
      <c r="F163" s="8">
        <f>E163</f>
        <v/>
      </c>
      <c r="G163" s="8" t="inlineStr">
        <is>
          <t>冯现啁0元受让22.82%</t>
        </is>
      </c>
      <c r="H163" s="8" t="n">
        <v>1</v>
      </c>
      <c r="I163" s="8" t="inlineStr">
        <is>
          <t>完成</t>
        </is>
      </c>
      <c r="J163" s="8" t="inlineStr">
        <is>
          <t>建材行业
准备定向发行巩固控制权</t>
        </is>
      </c>
      <c r="N163" s="8" t="n">
        <v>28</v>
      </c>
    </row>
    <row r="164" hidden="1" ht="42" customHeight="1" s="386">
      <c r="A164" s="8" t="inlineStr">
        <is>
          <t>是</t>
        </is>
      </c>
      <c r="B164" s="8" t="n">
        <v>407</v>
      </c>
      <c r="C164" s="8" t="inlineStr">
        <is>
          <t>胜利股份</t>
        </is>
      </c>
      <c r="D164" s="8" t="inlineStr">
        <is>
          <t>民营</t>
        </is>
      </c>
      <c r="E164" s="8" t="n">
        <v>20211105</v>
      </c>
      <c r="F164" s="8">
        <f>E164</f>
        <v/>
      </c>
      <c r="G164" s="8" t="inlineStr">
        <is>
          <t>许铁良的中油投资受让25.16%</t>
        </is>
      </c>
      <c r="H164" s="8" t="n">
        <v>1</v>
      </c>
      <c r="I164" s="8" t="inlineStr">
        <is>
          <t>完成</t>
        </is>
      </c>
      <c r="J164" s="8" t="inlineStr">
        <is>
          <t>大股东还有一个港股公司00603
20251111，发行股份购买大股东的油气等资产</t>
        </is>
      </c>
    </row>
    <row r="165" ht="42" customHeight="1" s="386">
      <c r="B165" s="8" t="n">
        <v>757</v>
      </c>
      <c r="C165" s="8" t="inlineStr">
        <is>
          <t>浩物股份</t>
        </is>
      </c>
      <c r="D165" s="8" t="inlineStr">
        <is>
          <t>民营</t>
        </is>
      </c>
      <c r="E165" s="8" t="n">
        <v>20211223</v>
      </c>
      <c r="F165" s="8">
        <f>E165</f>
        <v/>
      </c>
      <c r="G165" s="8" t="inlineStr">
        <is>
          <t>张荣华的融诚物产受让29.99%</t>
        </is>
      </c>
      <c r="H165" s="8" t="n">
        <v>2</v>
      </c>
      <c r="I165" s="8" t="inlineStr">
        <is>
          <t>完成</t>
        </is>
      </c>
      <c r="J165" s="8" t="inlineStr">
        <is>
          <t>旗下企业挺多，钢铁为主，净资产63亿，2021年净利润2亿，不知道会注入什么资产</t>
        </is>
      </c>
    </row>
    <row r="166" ht="28" customHeight="1" s="386">
      <c r="B166" s="8" t="n">
        <v>2282</v>
      </c>
      <c r="C166" s="8" t="inlineStr">
        <is>
          <t>博深股份</t>
        </is>
      </c>
      <c r="D166" s="8" t="inlineStr">
        <is>
          <t>国企</t>
        </is>
      </c>
      <c r="E166" s="8" t="n">
        <v>20220831</v>
      </c>
      <c r="F166" s="8">
        <f>E166</f>
        <v/>
      </c>
      <c r="G166" s="8" t="inlineStr">
        <is>
          <t>山东国资委受让29.99%</t>
        </is>
      </c>
      <c r="H166" s="8" t="n">
        <v>0</v>
      </c>
      <c r="I166" s="8" t="inlineStr">
        <is>
          <t>完成</t>
        </is>
      </c>
      <c r="J166" s="8" t="inlineStr">
        <is>
          <t>不知道什么资产</t>
        </is>
      </c>
      <c r="L166" s="8" t="n">
        <v>15</v>
      </c>
      <c r="M166" s="453">
        <f>L166/0.3</f>
        <v/>
      </c>
    </row>
    <row r="167" ht="42" customHeight="1" s="386">
      <c r="B167" s="8" t="n">
        <v>2350</v>
      </c>
      <c r="C167" s="8" t="inlineStr">
        <is>
          <t>北京科锐</t>
        </is>
      </c>
      <c r="D167" s="8" t="inlineStr">
        <is>
          <t>民营</t>
        </is>
      </c>
      <c r="E167" s="8" t="n">
        <v>20201215</v>
      </c>
      <c r="F167" s="8">
        <f>E167</f>
        <v/>
      </c>
      <c r="G167" s="8" t="inlineStr">
        <is>
          <t>付小东的山西秦媒受让27.77%</t>
        </is>
      </c>
      <c r="H167" s="8" t="n">
        <v>2</v>
      </c>
      <c r="I167" s="8" t="inlineStr">
        <is>
          <t>完成</t>
        </is>
      </c>
      <c r="J167" s="8" t="inlineStr">
        <is>
          <t>大股东原来的卖煤的
20250819，大股东打算减持自己持有的2.8%股份</t>
        </is>
      </c>
      <c r="L167" s="8" t="n">
        <v>7.9</v>
      </c>
      <c r="M167" s="453">
        <f>L167/0.2777</f>
        <v/>
      </c>
    </row>
    <row r="168" ht="56" customHeight="1" s="386">
      <c r="B168" s="8" t="n">
        <v>2571</v>
      </c>
      <c r="C168" s="8" t="inlineStr">
        <is>
          <t>德力股份</t>
        </is>
      </c>
      <c r="D168" s="8" t="inlineStr">
        <is>
          <t>民营</t>
        </is>
      </c>
      <c r="E168" s="8" t="n">
        <v>20251008</v>
      </c>
      <c r="F168" s="8">
        <f>E168</f>
        <v/>
      </c>
      <c r="G168" s="8" t="inlineStr">
        <is>
          <t>新疆第四师可克达拉市丝路金融发展促进中心定向发行+表决权放弃</t>
        </is>
      </c>
      <c r="H168" s="8" t="n">
        <v>0</v>
      </c>
      <c r="I168" s="8" t="inlineStr">
        <is>
          <t>未完成</t>
        </is>
      </c>
      <c r="N168" s="8" t="n">
        <v>32</v>
      </c>
    </row>
    <row r="169" ht="42" customHeight="1" s="386">
      <c r="B169" s="8" t="n">
        <v>600243</v>
      </c>
      <c r="C169" s="8" t="inlineStr">
        <is>
          <t>青海华鼎</t>
        </is>
      </c>
      <c r="D169" s="8" t="inlineStr">
        <is>
          <t>民营</t>
        </is>
      </c>
      <c r="E169" s="8" t="n">
        <v>20251011</v>
      </c>
      <c r="F169" s="8">
        <f>E169</f>
        <v/>
      </c>
      <c r="G169" s="8" t="inlineStr">
        <is>
          <t>祝镓阳、占舜迪、张栋受让10%+表决权委托</t>
        </is>
      </c>
      <c r="H169" s="8" t="n">
        <v>0</v>
      </c>
      <c r="I169" s="8" t="inlineStr">
        <is>
          <t>未完成</t>
        </is>
      </c>
      <c r="J169" s="8" t="inlineStr">
        <is>
          <t>搞新能源的，有个浙理氢能科技公司，好像还挺流弊的，氢燃料催化材料技术突破</t>
        </is>
      </c>
      <c r="L169" s="8" t="n">
        <v>3.4</v>
      </c>
      <c r="M169" s="453">
        <f>L169/0.1</f>
        <v/>
      </c>
      <c r="N169" s="8" t="n">
        <v>23</v>
      </c>
    </row>
    <row r="170" ht="70" customHeight="1" s="386">
      <c r="B170" s="8" t="n">
        <v>2047</v>
      </c>
      <c r="C170" s="8" t="inlineStr">
        <is>
          <t>宝鹰股份</t>
        </is>
      </c>
      <c r="D170" s="8" t="inlineStr">
        <is>
          <t>国企-民营</t>
        </is>
      </c>
      <c r="E170" s="8" t="n">
        <v>20251020</v>
      </c>
      <c r="F170" s="8">
        <f>E170</f>
        <v/>
      </c>
      <c r="G170" s="8" t="inlineStr">
        <is>
          <t>傅晓庆、傅相德受让5.01%+定向发行</t>
        </is>
      </c>
      <c r="H170" s="8" t="n">
        <v>0</v>
      </c>
      <c r="I170" s="8" t="inlineStr">
        <is>
          <t>未完成</t>
        </is>
      </c>
      <c r="J170" s="8" t="inlineStr">
        <is>
          <t>2024年底把大部分亏损资产置出给大股东了
发行价1.89，不超过4.23亿股。如果发行完成，合计平均购股成本2.31元。相当于牺牲小股东的利益，便宜大股东</t>
        </is>
      </c>
      <c r="L170" s="8" t="n">
        <v>3.55</v>
      </c>
      <c r="M170" s="453">
        <f>L170/0.05</f>
        <v/>
      </c>
      <c r="N170" s="8" t="n">
        <v>36</v>
      </c>
    </row>
    <row r="171">
      <c r="B171" s="8" t="n">
        <v>603042</v>
      </c>
      <c r="C171" s="8" t="inlineStr">
        <is>
          <t>华脉科技</t>
        </is>
      </c>
      <c r="D171" s="8" t="inlineStr">
        <is>
          <t>民营</t>
        </is>
      </c>
      <c r="E171" s="8" t="n">
        <v>20251020</v>
      </c>
      <c r="F171" s="8">
        <f>E171</f>
        <v/>
      </c>
      <c r="H171" s="8" t="n">
        <v>0</v>
      </c>
      <c r="I171" s="8" t="inlineStr">
        <is>
          <t>已终止</t>
        </is>
      </c>
      <c r="N171" s="8" t="n">
        <v>25</v>
      </c>
      <c r="O171" s="8" t="n">
        <v>9</v>
      </c>
      <c r="P171" s="8" t="n">
        <v>16</v>
      </c>
      <c r="Q171" s="8" t="n">
        <v>10</v>
      </c>
    </row>
    <row r="172" ht="42" customHeight="1" s="386">
      <c r="B172" s="8" t="n">
        <v>603959</v>
      </c>
      <c r="C172" s="8" t="inlineStr">
        <is>
          <t>百利科技</t>
        </is>
      </c>
      <c r="D172" s="8" t="inlineStr">
        <is>
          <t>民营</t>
        </is>
      </c>
      <c r="E172" s="8" t="n">
        <v>20251020</v>
      </c>
      <c r="F172" s="8">
        <f>E172</f>
        <v/>
      </c>
      <c r="G172" s="8" t="inlineStr">
        <is>
          <t>湖南派勒科技有限公司通过拍卖获得11.85%</t>
        </is>
      </c>
      <c r="H172" s="8" t="n">
        <v>0</v>
      </c>
      <c r="I172" s="8" t="inlineStr">
        <is>
          <t>未完成</t>
        </is>
      </c>
      <c r="J172" s="8" t="inlineStr">
        <is>
          <t>20240925第一次拍得2.04%股份
20251018第二次拍得9.81%股份
20251120还将拍卖6%</t>
        </is>
      </c>
      <c r="L172" s="8" t="n">
        <v>2</v>
      </c>
      <c r="M172" s="453">
        <f>L172/0.0981</f>
        <v/>
      </c>
      <c r="N172" s="8" t="n">
        <v>34</v>
      </c>
    </row>
    <row r="173">
      <c r="B173" s="8" t="n">
        <v>600302</v>
      </c>
      <c r="C173" s="8" t="inlineStr">
        <is>
          <t>标准股份</t>
        </is>
      </c>
      <c r="D173" s="8" t="inlineStr">
        <is>
          <t>国企</t>
        </is>
      </c>
      <c r="E173" s="8" t="n">
        <v>20251020</v>
      </c>
      <c r="G173" s="8" t="inlineStr">
        <is>
          <t>公开转让27.77%</t>
        </is>
      </c>
      <c r="H173" s="8" t="n">
        <v>0</v>
      </c>
      <c r="I173" s="8" t="inlineStr">
        <is>
          <t>未完成</t>
        </is>
      </c>
      <c r="N173" s="8" t="n">
        <v>25</v>
      </c>
    </row>
    <row r="174" ht="42" customHeight="1" s="386">
      <c r="B174" s="8" t="n">
        <v>603118</v>
      </c>
      <c r="C174" s="8" t="inlineStr">
        <is>
          <t>共进股份</t>
        </is>
      </c>
      <c r="D174" s="8" t="inlineStr">
        <is>
          <t>民营-国企</t>
        </is>
      </c>
      <c r="E174" s="8" t="n">
        <v>20251024</v>
      </c>
      <c r="F174" s="8" t="n">
        <v>20260105</v>
      </c>
      <c r="G174" s="8" t="inlineStr">
        <is>
          <t>河北唐山国资委唐山工控受让11%+表决权委托</t>
        </is>
      </c>
      <c r="H174" s="8" t="n">
        <v>0</v>
      </c>
      <c r="I174" s="8" t="inlineStr">
        <is>
          <t>完成</t>
        </is>
      </c>
      <c r="L174" s="8" t="n">
        <v>9.4</v>
      </c>
      <c r="M174" s="453">
        <f>L174/0.11</f>
        <v/>
      </c>
      <c r="N174" s="8" t="n">
        <v>94</v>
      </c>
    </row>
    <row r="175" ht="28" customHeight="1" s="386">
      <c r="B175" s="8" t="n">
        <v>593</v>
      </c>
      <c r="C175" s="8" t="inlineStr">
        <is>
          <t>德龙汇能</t>
        </is>
      </c>
      <c r="D175" s="8" t="inlineStr">
        <is>
          <t>民营-国企</t>
        </is>
      </c>
      <c r="E175" s="8" t="n">
        <v>20251026</v>
      </c>
      <c r="F175" s="8">
        <f>E175</f>
        <v/>
      </c>
      <c r="G175" s="8" t="inlineStr">
        <is>
          <t>孙维佳和浙江东阳国资委受让29.64%</t>
        </is>
      </c>
      <c r="H175" s="8" t="n">
        <v>0</v>
      </c>
      <c r="I175" s="8" t="inlineStr">
        <is>
          <t>未完成</t>
        </is>
      </c>
      <c r="L175" s="8" t="n">
        <v>10</v>
      </c>
      <c r="M175" s="453">
        <f>L175/0.2964</f>
        <v/>
      </c>
      <c r="N175" s="8" t="n">
        <v>31</v>
      </c>
    </row>
    <row r="176" ht="28" customHeight="1" s="386">
      <c r="B176" s="8" t="n">
        <v>300486</v>
      </c>
      <c r="C176" s="8" t="inlineStr">
        <is>
          <t>东杰智能</t>
        </is>
      </c>
      <c r="D176" s="8" t="inlineStr">
        <is>
          <t>国企-民营</t>
        </is>
      </c>
      <c r="E176" s="8" t="n">
        <v>20250730</v>
      </c>
      <c r="F176" s="8" t="n">
        <v>20251026</v>
      </c>
      <c r="G176" s="8" t="inlineStr">
        <is>
          <t>韩永光受让25.08%</t>
        </is>
      </c>
      <c r="H176" s="8" t="n">
        <v>3</v>
      </c>
      <c r="I176" s="8" t="inlineStr">
        <is>
          <t>完成</t>
        </is>
      </c>
      <c r="J176" s="8" t="inlineStr">
        <is>
          <t>好像机器人的</t>
        </is>
      </c>
      <c r="L176" s="8" t="n">
        <v>16.2</v>
      </c>
      <c r="M176" s="453">
        <f>L176/0.25</f>
        <v/>
      </c>
      <c r="N176" s="8" t="n">
        <v>45</v>
      </c>
    </row>
    <row r="177" ht="28" customHeight="1" s="386">
      <c r="B177" s="8" t="n">
        <v>300424</v>
      </c>
      <c r="C177" s="8" t="inlineStr">
        <is>
          <t>航新科技</t>
        </is>
      </c>
      <c r="D177" s="8" t="inlineStr">
        <is>
          <t>民营-国企</t>
        </is>
      </c>
      <c r="E177" s="8" t="n">
        <v>20251027</v>
      </c>
      <c r="G177" s="8" t="inlineStr">
        <is>
          <t>胡晨的衢州创科和杭州畅昇受让15%</t>
        </is>
      </c>
      <c r="H177" s="8" t="n">
        <v>0</v>
      </c>
      <c r="I177" s="8" t="inlineStr">
        <is>
          <t>未完成</t>
        </is>
      </c>
      <c r="J177" s="8" t="inlineStr">
        <is>
          <t>胡晨普通合伙人。里面有衢州国资委和浙江国资委的影子</t>
        </is>
      </c>
      <c r="L177" s="8" t="n">
        <v>5.3</v>
      </c>
      <c r="M177" s="453">
        <f>L177/0.15</f>
        <v/>
      </c>
      <c r="N177" s="8" t="n">
        <v>49</v>
      </c>
    </row>
    <row r="178" ht="42" customHeight="1" s="386">
      <c r="B178" s="8" t="n">
        <v>300018</v>
      </c>
      <c r="C178" s="8" t="inlineStr">
        <is>
          <t>中元股份</t>
        </is>
      </c>
      <c r="D178" s="8" t="inlineStr">
        <is>
          <t>民营-民营</t>
        </is>
      </c>
      <c r="E178" s="8" t="n">
        <v>20251027</v>
      </c>
      <c r="G178" s="8" t="inlineStr">
        <is>
          <t>朱双全、朱顺全及朱梦茜表决权委托20%，定向发行股票</t>
        </is>
      </c>
      <c r="H178" s="8" t="n">
        <v>0</v>
      </c>
      <c r="I178" s="8" t="inlineStr">
        <is>
          <t>未完成</t>
        </is>
      </c>
      <c r="N178" s="8" t="n">
        <v>57</v>
      </c>
    </row>
    <row r="179" ht="98" customHeight="1" s="386">
      <c r="B179" s="8" t="n">
        <v>300175</v>
      </c>
      <c r="C179" s="8" t="inlineStr">
        <is>
          <t>朗源股份</t>
        </is>
      </c>
      <c r="D179" s="8" t="inlineStr">
        <is>
          <t>民营-民营</t>
        </is>
      </c>
      <c r="E179" s="8" t="n">
        <v>20240501</v>
      </c>
      <c r="F179" s="8" t="n">
        <v>20240501</v>
      </c>
      <c r="G179" s="8" t="inlineStr">
        <is>
          <t>赵征的杭州东方行知股权投资基金合伙企业（有限合伙）表决权委托</t>
        </is>
      </c>
      <c r="H179" s="8" t="n">
        <v>0</v>
      </c>
      <c r="I179" s="8" t="inlineStr">
        <is>
          <t>完成</t>
        </is>
      </c>
      <c r="J179" s="8" t="inlineStr">
        <is>
          <t>私募的，出资额4.3亿，背后有俞敏洪。赵征是新东方的战略投资负责人。
202504，剥离了一个子公司
20251030，继续向赵征转让14%股份
20251103，大股东背后合伙人准备引进山东财政厅和临沂国资委，他们出钱，占99.9%</t>
        </is>
      </c>
      <c r="L179" s="8" t="n">
        <v>3.6</v>
      </c>
      <c r="M179" s="453">
        <f>L179/0.14</f>
        <v/>
      </c>
      <c r="N179" s="8" t="n">
        <v>30</v>
      </c>
    </row>
    <row r="180">
      <c r="B180" s="8" t="n">
        <v>603897</v>
      </c>
      <c r="C180" s="8" t="inlineStr">
        <is>
          <t>长城科技</t>
        </is>
      </c>
      <c r="D180" s="8" t="inlineStr">
        <is>
          <t>民营</t>
        </is>
      </c>
      <c r="E180" s="8" t="n">
        <v>20251103</v>
      </c>
      <c r="H180" s="8" t="n">
        <v>0</v>
      </c>
      <c r="I180" s="8" t="inlineStr">
        <is>
          <t>已终止</t>
        </is>
      </c>
      <c r="N180" s="8" t="n">
        <v>55</v>
      </c>
    </row>
    <row r="181" ht="42" customHeight="1" s="386">
      <c r="B181" s="8" t="n">
        <v>2387</v>
      </c>
      <c r="C181" s="8" t="inlineStr">
        <is>
          <t>维信诺</t>
        </is>
      </c>
      <c r="D181" s="8" t="inlineStr">
        <is>
          <t>民营</t>
        </is>
      </c>
      <c r="E181" s="8" t="n">
        <v>20251103</v>
      </c>
      <c r="G181" s="8" t="inlineStr">
        <is>
          <t>蜀山区国资委定向发行28%的股份，7元一股</t>
        </is>
      </c>
      <c r="H181" s="8" t="n">
        <v>0</v>
      </c>
      <c r="I181" s="8" t="inlineStr">
        <is>
          <t>未完成</t>
        </is>
      </c>
      <c r="N181" s="8" t="n">
        <v>118</v>
      </c>
    </row>
    <row r="182" ht="42" customHeight="1" s="386">
      <c r="B182" s="8" t="n">
        <v>3041</v>
      </c>
      <c r="C182" s="8" t="inlineStr">
        <is>
          <t>真爱美家</t>
        </is>
      </c>
      <c r="D182" s="8" t="inlineStr">
        <is>
          <t>民营</t>
        </is>
      </c>
      <c r="E182" s="8" t="n">
        <v>20251104</v>
      </c>
      <c r="G182" s="8" t="inlineStr">
        <is>
          <t>黎展的广州探迹远擎科技合伙企业受让29.99%+要约15%</t>
        </is>
      </c>
      <c r="H182" s="8" t="n">
        <v>0</v>
      </c>
      <c r="I182" s="8" t="inlineStr">
        <is>
          <t>未完成</t>
        </is>
      </c>
      <c r="J182" s="8" t="inlineStr">
        <is>
          <t>探迹科技搞SAAS服务的，集成超900万家生产厂家、超1140万条贸易渠道、超2.1亿线下买家等数据信息</t>
        </is>
      </c>
      <c r="L182" s="8" t="n">
        <v>12</v>
      </c>
      <c r="M182" s="453">
        <f>L182/0.3</f>
        <v/>
      </c>
      <c r="N182" s="8" t="n">
        <v>44</v>
      </c>
    </row>
    <row r="183" ht="28" customHeight="1" s="386">
      <c r="B183" s="8" t="n">
        <v>2295</v>
      </c>
      <c r="C183" s="8" t="inlineStr">
        <is>
          <t>精艺股份</t>
        </is>
      </c>
      <c r="D183" s="8" t="inlineStr">
        <is>
          <t>民营-国企</t>
        </is>
      </c>
      <c r="E183" s="8" t="n">
        <v>20250905</v>
      </c>
      <c r="F183" s="8" t="n">
        <v>20251104</v>
      </c>
      <c r="G183" s="8" t="inlineStr">
        <is>
          <t>四川眉山东坡区国资委拍卖29.99%</t>
        </is>
      </c>
      <c r="H183" s="8" t="n">
        <v>0</v>
      </c>
      <c r="I183" s="8" t="inlineStr">
        <is>
          <t>完成</t>
        </is>
      </c>
      <c r="L183" s="8" t="n">
        <v>10.8</v>
      </c>
      <c r="M183" s="453">
        <f>L183/0.3</f>
        <v/>
      </c>
      <c r="N183" s="8" t="n">
        <v>30</v>
      </c>
    </row>
    <row r="184" ht="42" customHeight="1" s="386">
      <c r="B184" s="8" t="n">
        <v>586</v>
      </c>
      <c r="C184" s="8" t="inlineStr">
        <is>
          <t>汇源通信</t>
        </is>
      </c>
      <c r="D184" s="8" t="inlineStr">
        <is>
          <t>民营</t>
        </is>
      </c>
      <c r="E184" s="8" t="n">
        <v>20251111</v>
      </c>
      <c r="G184" s="8" t="inlineStr">
        <is>
          <t>李红星的合肥鼎耘科技产业发展合伙企定向发行</t>
        </is>
      </c>
      <c r="H184" s="8" t="n">
        <v>0</v>
      </c>
      <c r="I184" s="8" t="inlineStr">
        <is>
          <t>未完成</t>
        </is>
      </c>
      <c r="J184" s="8" t="inlineStr">
        <is>
          <t>5364万股，6.1亿</t>
        </is>
      </c>
      <c r="N184" s="8" t="n">
        <v>29</v>
      </c>
    </row>
    <row r="185" ht="42" customHeight="1" s="386">
      <c r="B185" s="8" t="n">
        <v>300451</v>
      </c>
      <c r="C185" s="8" t="inlineStr">
        <is>
          <t>创业慧康</t>
        </is>
      </c>
      <c r="D185" s="8" t="inlineStr">
        <is>
          <t>民营</t>
        </is>
      </c>
      <c r="E185" s="8" t="n">
        <v>20251110</v>
      </c>
      <c r="G185" s="8" t="inlineStr">
        <is>
          <t>杭州更好受让6.23%+表决权委托+一致行动+定向发行</t>
        </is>
      </c>
      <c r="H185" s="8" t="n">
        <v>0</v>
      </c>
      <c r="I185" s="8" t="inlineStr">
        <is>
          <t>未完成</t>
        </is>
      </c>
      <c r="L185" s="8" t="n">
        <v>5</v>
      </c>
      <c r="M185" s="453">
        <f>L185/0.0623</f>
        <v/>
      </c>
      <c r="N185" s="8" t="n">
        <v>80</v>
      </c>
    </row>
    <row r="186" ht="42" customHeight="1" s="386">
      <c r="B186" s="8" t="n">
        <v>301027</v>
      </c>
      <c r="C186" s="8" t="inlineStr">
        <is>
          <t>华蓝集团</t>
        </is>
      </c>
      <c r="D186" s="8" t="inlineStr">
        <is>
          <t>民营-民营</t>
        </is>
      </c>
      <c r="E186" s="8" t="n">
        <v>20251114</v>
      </c>
      <c r="G186" s="8" t="inlineStr">
        <is>
          <t>林伟的栩桐投资合伙企业受让5.79%+表决权委托</t>
        </is>
      </c>
      <c r="H186" s="8" t="n">
        <v>0</v>
      </c>
      <c r="I186" s="8" t="inlineStr">
        <is>
          <t>未完成</t>
        </is>
      </c>
      <c r="L186" s="8" t="n">
        <v>1.73</v>
      </c>
      <c r="M186" s="453">
        <f>L186/0.0579</f>
        <v/>
      </c>
      <c r="N186" s="8" t="n">
        <v>30</v>
      </c>
    </row>
    <row r="187" ht="98" customHeight="1" s="386">
      <c r="B187" s="8" t="n">
        <v>2348</v>
      </c>
      <c r="C187" s="8" t="inlineStr">
        <is>
          <t>高乐股份</t>
        </is>
      </c>
      <c r="D187" s="8" t="inlineStr">
        <is>
          <t>民营-民营</t>
        </is>
      </c>
      <c r="E187" s="8" t="n">
        <v>20251124</v>
      </c>
      <c r="G187" s="8" t="inlineStr">
        <is>
          <t>王帆的黎曼云图受让10%+表决权委托+定向发行</t>
        </is>
      </c>
      <c r="H187" s="8" t="n">
        <v>0</v>
      </c>
      <c r="I187" s="8" t="inlineStr">
        <is>
          <t>未完成</t>
        </is>
      </c>
      <c r="J187" s="8" t="inlineStr">
        <is>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is>
      </c>
      <c r="L187" s="8" t="n">
        <v>4.1</v>
      </c>
      <c r="M187" s="453">
        <f>L187/0.1</f>
        <v/>
      </c>
      <c r="N187" s="8" t="n">
        <v>45</v>
      </c>
    </row>
    <row r="188" ht="56" customHeight="1" s="386">
      <c r="B188" s="8" t="n">
        <v>2667</v>
      </c>
      <c r="C188" s="8" t="inlineStr">
        <is>
          <t>威领股份</t>
        </is>
      </c>
      <c r="D188" s="8" t="inlineStr">
        <is>
          <t>民营</t>
        </is>
      </c>
      <c r="E188" s="8" t="n">
        <v>20251124</v>
      </c>
      <c r="G188" s="8" t="inlineStr">
        <is>
          <t>内蒙古兴业银锡矿业股份有限公司的西藏山南锑金资源有限公司受让7.77%</t>
        </is>
      </c>
      <c r="H188" s="8" t="n">
        <v>0</v>
      </c>
      <c r="I188" s="8" t="inlineStr">
        <is>
          <t>未完成</t>
        </is>
      </c>
      <c r="J188" s="8" t="inlineStr">
        <is>
          <t>大股东股份同一天被司法冻结，60月内解决同业竞争</t>
        </is>
      </c>
      <c r="L188" s="8" t="n">
        <v>3</v>
      </c>
      <c r="M188" s="453">
        <f>L188/0.077</f>
        <v/>
      </c>
      <c r="N188" s="8" t="n">
        <v>44</v>
      </c>
    </row>
    <row r="189" ht="42" customHeight="1" s="386">
      <c r="B189" s="8" t="n">
        <v>2806</v>
      </c>
      <c r="C189" s="8" t="inlineStr">
        <is>
          <t>华锋股份</t>
        </is>
      </c>
      <c r="D189" s="8" t="inlineStr">
        <is>
          <t>民营</t>
        </is>
      </c>
      <c r="E189" s="8" t="n">
        <v>20251124</v>
      </c>
      <c r="F189" s="8" t="n">
        <v>20260414</v>
      </c>
      <c r="G189" s="8" t="inlineStr">
        <is>
          <t>陈运受让16%+表决权委托</t>
        </is>
      </c>
      <c r="H189" s="8" t="n">
        <v>2</v>
      </c>
      <c r="I189" s="8" t="inlineStr">
        <is>
          <t>完成</t>
        </is>
      </c>
      <c r="J189" s="8" t="inlineStr">
        <is>
          <t>一期转让5%
胜宝莱光电科技有限公司，偏光片的，估计净利润2亿以上，参照三利谱</t>
        </is>
      </c>
      <c r="L189" s="8" t="n">
        <v>1.6</v>
      </c>
      <c r="M189" s="453">
        <f>L189/0.05</f>
        <v/>
      </c>
      <c r="N189" s="8" t="n">
        <v>28</v>
      </c>
    </row>
    <row r="190" ht="28" customHeight="1" s="386">
      <c r="B190" s="8" t="n">
        <v>301073</v>
      </c>
      <c r="C190" s="8" t="inlineStr">
        <is>
          <t>君亭酒店</t>
        </is>
      </c>
      <c r="D190" s="8" t="inlineStr">
        <is>
          <t>民营-国企</t>
        </is>
      </c>
      <c r="E190" s="8" t="n">
        <v>20251125</v>
      </c>
      <c r="G190" s="8" t="inlineStr">
        <is>
          <t>湖北文旅国资委受让29.99%+要约收购6%</t>
        </is>
      </c>
      <c r="H190" s="8" t="n">
        <v>0</v>
      </c>
      <c r="I190" s="8" t="inlineStr">
        <is>
          <t>未完成</t>
        </is>
      </c>
      <c r="L190" s="8" t="n">
        <v>15</v>
      </c>
      <c r="M190" s="453">
        <f>L190/0.3</f>
        <v/>
      </c>
      <c r="N190" s="8" t="n">
        <v>54</v>
      </c>
    </row>
    <row r="191" ht="28" customHeight="1" s="386">
      <c r="B191" s="8" t="n">
        <v>300523</v>
      </c>
      <c r="C191" s="8" t="inlineStr">
        <is>
          <t>辰安科技</t>
        </is>
      </c>
      <c r="D191" s="8" t="inlineStr">
        <is>
          <t>国企-国企</t>
        </is>
      </c>
      <c r="E191" s="8" t="n">
        <v>20251127</v>
      </c>
      <c r="G191" s="8" t="inlineStr">
        <is>
          <t>安徽合肥国资委增发21%+已经持有7.51%</t>
        </is>
      </c>
      <c r="H191" s="8" t="n">
        <v>0</v>
      </c>
      <c r="I191" s="8" t="inlineStr">
        <is>
          <t>未完成</t>
        </is>
      </c>
      <c r="N191" s="8" t="n">
        <v>61</v>
      </c>
    </row>
    <row r="192" ht="42" customHeight="1" s="386">
      <c r="B192" s="8" t="n">
        <v>688237</v>
      </c>
      <c r="C192" s="8" t="inlineStr">
        <is>
          <t>超卓航科</t>
        </is>
      </c>
      <c r="D192" s="8" t="inlineStr">
        <is>
          <t>民营-国企</t>
        </is>
      </c>
      <c r="E192" s="8" t="n">
        <v>20251122</v>
      </c>
      <c r="G192" s="8" t="inlineStr">
        <is>
          <t>湖北国资委湖北交投资本投资有限公司受让21%+表决权放弃</t>
        </is>
      </c>
      <c r="H192" s="8" t="n">
        <v>0</v>
      </c>
      <c r="I192" s="8" t="inlineStr">
        <is>
          <t>已终止</t>
        </is>
      </c>
      <c r="L192" s="8" t="n">
        <v>7.7</v>
      </c>
      <c r="M192" s="453">
        <f>L192/0.21</f>
        <v/>
      </c>
      <c r="N192" s="8" t="n">
        <v>46</v>
      </c>
    </row>
    <row r="193" ht="42" customHeight="1" s="386">
      <c r="B193" s="8" t="n">
        <v>2235</v>
      </c>
      <c r="C193" s="8" t="inlineStr">
        <is>
          <t>安妮股份</t>
        </is>
      </c>
      <c r="D193" s="8" t="inlineStr">
        <is>
          <t>民营-民营</t>
        </is>
      </c>
      <c r="E193" s="8" t="n">
        <v>20251201</v>
      </c>
      <c r="G193" s="8" t="inlineStr">
        <is>
          <t>李宁和王磊的北京晟世天安科技有限公司受让16%+表决权放弃</t>
        </is>
      </c>
      <c r="H193" s="8" t="n">
        <v>0</v>
      </c>
      <c r="I193" s="8" t="inlineStr">
        <is>
          <t>未完成</t>
        </is>
      </c>
      <c r="J193" s="8" t="inlineStr">
        <is>
          <t>搞算力设施的，2025年预计净利润1亿</t>
        </is>
      </c>
      <c r="L193" s="8" t="n">
        <v>7.7</v>
      </c>
      <c r="M193" s="453">
        <f>L193/0.16</f>
        <v/>
      </c>
      <c r="N193" s="8" t="n">
        <v>54</v>
      </c>
    </row>
    <row r="194" ht="42" customHeight="1" s="386">
      <c r="B194" s="8" t="n">
        <v>600222</v>
      </c>
      <c r="C194" s="8" t="inlineStr">
        <is>
          <t>太龙药业</t>
        </is>
      </c>
      <c r="D194" s="8" t="inlineStr">
        <is>
          <t>国企-国企</t>
        </is>
      </c>
      <c r="E194" s="8" t="n">
        <v>20251201</v>
      </c>
      <c r="G194" s="8" t="inlineStr">
        <is>
          <t>江西国资委的江药控股受让8.73%+定向发行</t>
        </is>
      </c>
      <c r="H194" s="8" t="n">
        <v>0</v>
      </c>
      <c r="I194" s="8" t="inlineStr">
        <is>
          <t>未完成</t>
        </is>
      </c>
      <c r="J194" s="8" t="inlineStr">
        <is>
          <t>原来是河南国企</t>
        </is>
      </c>
      <c r="L194" s="8" t="n">
        <v>5.5</v>
      </c>
      <c r="M194" s="453">
        <f>L194/0.0873</f>
        <v/>
      </c>
      <c r="N194" s="8" t="n">
        <v>50</v>
      </c>
    </row>
    <row r="195" ht="42" customHeight="1" s="386">
      <c r="B195" s="8" t="n">
        <v>300097</v>
      </c>
      <c r="C195" s="8" t="inlineStr">
        <is>
          <t>智云股份</t>
        </is>
      </c>
      <c r="D195" s="8" t="inlineStr">
        <is>
          <t>民营-民营</t>
        </is>
      </c>
      <c r="E195" s="8" t="n">
        <v>20251202</v>
      </c>
      <c r="G195" s="8" t="inlineStr">
        <is>
          <t>冯彬及邓晖的慧达富能受让10%+表决权委托</t>
        </is>
      </c>
      <c r="H195" s="8" t="n">
        <v>0</v>
      </c>
      <c r="I195" s="8" t="inlineStr">
        <is>
          <t>未完成</t>
        </is>
      </c>
      <c r="J195" s="8" t="inlineStr">
        <is>
          <t>主要是军工企业，雷达</t>
        </is>
      </c>
      <c r="L195" s="8" t="n">
        <v>1.74</v>
      </c>
      <c r="M195" s="453">
        <f>L195/0.1</f>
        <v/>
      </c>
      <c r="N195" s="8" t="n">
        <v>18</v>
      </c>
    </row>
    <row r="196" ht="42" customHeight="1" s="386">
      <c r="B196" s="8" t="n">
        <v>838</v>
      </c>
      <c r="C196" s="8" t="inlineStr">
        <is>
          <t>财信发展</t>
        </is>
      </c>
      <c r="D196" s="8" t="inlineStr">
        <is>
          <t>民营-民营</t>
        </is>
      </c>
      <c r="E196" s="8" t="n">
        <v>20251203</v>
      </c>
      <c r="G196" s="8" t="inlineStr">
        <is>
          <t>江西中久天然气集团有限公司重整受让29.99%</t>
        </is>
      </c>
      <c r="H196" s="8" t="n">
        <v>0</v>
      </c>
      <c r="I196" s="8" t="inlineStr">
        <is>
          <t>未完成</t>
        </is>
      </c>
      <c r="N196" s="8" t="n">
        <v>39</v>
      </c>
    </row>
    <row r="197">
      <c r="B197" s="8" t="n">
        <v>300165</v>
      </c>
      <c r="C197" s="8" t="inlineStr">
        <is>
          <t>天瑞仪器</t>
        </is>
      </c>
      <c r="D197" s="8" t="inlineStr">
        <is>
          <t>民营</t>
        </is>
      </c>
      <c r="E197" s="8" t="n">
        <v>20251201</v>
      </c>
      <c r="H197" s="8" t="n">
        <v>0</v>
      </c>
      <c r="I197" s="8" t="inlineStr">
        <is>
          <t>已终止</t>
        </is>
      </c>
      <c r="N197" s="8" t="n">
        <v>23</v>
      </c>
    </row>
    <row r="198">
      <c r="B198" s="8" t="n">
        <v>300270</v>
      </c>
      <c r="C198" s="8" t="inlineStr">
        <is>
          <t>中威电子</t>
        </is>
      </c>
      <c r="D198" s="8" t="inlineStr">
        <is>
          <t>国企</t>
        </is>
      </c>
      <c r="E198" s="8" t="n">
        <v>20251204</v>
      </c>
      <c r="G198" s="8" t="inlineStr">
        <is>
          <t>付英波</t>
        </is>
      </c>
      <c r="H198" s="8" t="n">
        <v>0</v>
      </c>
      <c r="I198" s="8" t="inlineStr">
        <is>
          <t>未完成</t>
        </is>
      </c>
      <c r="N198" s="8" t="n">
        <v>34</v>
      </c>
    </row>
    <row r="199" ht="42" customHeight="1" s="386">
      <c r="B199" s="8" t="n">
        <v>300551</v>
      </c>
      <c r="C199" s="8" t="inlineStr">
        <is>
          <t>古鳌科技</t>
        </is>
      </c>
      <c r="D199" s="8" t="inlineStr">
        <is>
          <t>民营-民营</t>
        </is>
      </c>
      <c r="E199" s="8" t="n">
        <v>20251207</v>
      </c>
      <c r="F199" s="8" t="n">
        <v>20251214</v>
      </c>
      <c r="G199" s="8" t="inlineStr">
        <is>
          <t>二股东徐迎辉得到表决权委托+定向发行</t>
        </is>
      </c>
      <c r="H199" s="8" t="n">
        <v>0</v>
      </c>
      <c r="I199" s="8" t="inlineStr">
        <is>
          <t>完成</t>
        </is>
      </c>
      <c r="J199" s="8" t="inlineStr">
        <is>
          <t>前面一个季度已经买入4.5%的股份，北京光辉世联科技有限公司，苏州瑞芯智能科技有限公司</t>
        </is>
      </c>
      <c r="N199" s="8" t="n">
        <v>46</v>
      </c>
    </row>
    <row r="200" ht="42" customHeight="1" s="386">
      <c r="B200" s="8" t="n">
        <v>2853</v>
      </c>
      <c r="C200" s="8" t="inlineStr">
        <is>
          <t>皮阿诺</t>
        </is>
      </c>
      <c r="D200" s="8" t="inlineStr">
        <is>
          <t>民营-民营</t>
        </is>
      </c>
      <c r="E200" s="8" t="n">
        <v>20251208</v>
      </c>
      <c r="G200" s="8" t="inlineStr">
        <is>
          <t>尹佳音的初芯微受让16.78%+定向发行+表决权放弃</t>
        </is>
      </c>
      <c r="H200" s="8" t="n">
        <v>0</v>
      </c>
      <c r="I200" s="8" t="inlineStr">
        <is>
          <t>未完成</t>
        </is>
      </c>
      <c r="J200" s="8" t="inlineStr">
        <is>
          <t>新实控人聚焦半导体显示相关投资</t>
        </is>
      </c>
      <c r="L200" s="8" t="n">
        <v>4.4</v>
      </c>
      <c r="M200" s="453">
        <f>L200/0.1678</f>
        <v/>
      </c>
      <c r="N200" s="8" t="n">
        <v>29</v>
      </c>
    </row>
    <row r="201">
      <c r="B201" s="8" t="n">
        <v>2166</v>
      </c>
      <c r="C201" s="8" t="inlineStr">
        <is>
          <t>莱茵生物</t>
        </is>
      </c>
      <c r="D201" s="8" t="inlineStr">
        <is>
          <t>民营</t>
        </is>
      </c>
      <c r="E201" s="8" t="n">
        <v>20251209</v>
      </c>
      <c r="H201" s="8" t="n">
        <v>0</v>
      </c>
      <c r="I201" s="8" t="inlineStr">
        <is>
          <t>未完成</t>
        </is>
      </c>
      <c r="N201" s="8" t="n">
        <v>64</v>
      </c>
    </row>
    <row r="202" ht="28" customHeight="1" s="386">
      <c r="B202" s="8" t="n">
        <v>2969</v>
      </c>
      <c r="C202" s="8" t="inlineStr">
        <is>
          <t>嘉美包装</t>
        </is>
      </c>
      <c r="D202" s="8" t="inlineStr">
        <is>
          <t>民营-民营</t>
        </is>
      </c>
      <c r="E202" s="8" t="n">
        <v>20251209</v>
      </c>
      <c r="F202" s="8" t="n">
        <v>20260331</v>
      </c>
      <c r="G202" s="8" t="inlineStr">
        <is>
          <t>俞浩的逐越鸿智受让29.9+部分要约25%</t>
        </is>
      </c>
      <c r="H202" s="8" t="n">
        <v>0</v>
      </c>
      <c r="I202" s="8" t="inlineStr">
        <is>
          <t>完成</t>
        </is>
      </c>
      <c r="J202" s="8" t="inlineStr">
        <is>
          <t>追觅创始人</t>
        </is>
      </c>
      <c r="L202" s="8" t="n">
        <v>12.4</v>
      </c>
      <c r="M202" s="453">
        <f>L202/0.299</f>
        <v/>
      </c>
      <c r="N202" s="8" t="n">
        <v>44</v>
      </c>
    </row>
    <row r="203">
      <c r="B203" s="8" t="n">
        <v>300068</v>
      </c>
      <c r="C203" s="8" t="inlineStr">
        <is>
          <t>南都电源</t>
        </is>
      </c>
      <c r="D203" s="8" t="inlineStr">
        <is>
          <t>民营</t>
        </is>
      </c>
      <c r="E203" s="8" t="n">
        <v>20251211</v>
      </c>
      <c r="H203" s="8" t="n">
        <v>0</v>
      </c>
      <c r="I203" s="8" t="inlineStr">
        <is>
          <t>已终止</t>
        </is>
      </c>
      <c r="N203" s="8" t="n">
        <v>165</v>
      </c>
    </row>
    <row r="204" ht="42" customHeight="1" s="386">
      <c r="B204" s="8" t="n">
        <v>1331</v>
      </c>
      <c r="C204" s="8" t="inlineStr">
        <is>
          <t>胜通能源</t>
        </is>
      </c>
      <c r="D204" s="8" t="inlineStr">
        <is>
          <t>民营-民营</t>
        </is>
      </c>
      <c r="E204" s="8" t="n">
        <v>20251205</v>
      </c>
      <c r="G204" s="8" t="inlineStr">
        <is>
          <t>朱冬的七腾机器人有限公司受让29.99%+要约15%</t>
        </is>
      </c>
      <c r="H204" s="8" t="n">
        <v>0</v>
      </c>
      <c r="I204" s="8" t="inlineStr">
        <is>
          <t>未完成</t>
        </is>
      </c>
      <c r="L204" s="8" t="n">
        <v>11.23</v>
      </c>
      <c r="M204" s="453">
        <f>L204/0.3</f>
        <v/>
      </c>
      <c r="N204" s="8" t="n">
        <v>41</v>
      </c>
    </row>
    <row r="205" ht="70" customHeight="1" s="386">
      <c r="B205" s="8" t="n">
        <v>600730</v>
      </c>
      <c r="C205" s="8" t="inlineStr">
        <is>
          <t>中国高科</t>
        </is>
      </c>
      <c r="D205" s="8" t="inlineStr">
        <is>
          <t>国企-国企</t>
        </is>
      </c>
      <c r="E205" s="8" t="n">
        <v>20251212</v>
      </c>
      <c r="G205" s="8" t="inlineStr">
        <is>
          <t>浙江东阳国资委、孙维佳、梁猛、贺怡帆、曹龙的湖北长江世禹芯玑半导体有限公司受让20.03%</t>
        </is>
      </c>
      <c r="H205" s="8" t="n">
        <v>0</v>
      </c>
      <c r="I205" s="8" t="inlineStr">
        <is>
          <t>未完成</t>
        </is>
      </c>
      <c r="J205" s="8" t="inlineStr">
        <is>
          <t>技感半导体设备（南通）有限公司、上海世禹</t>
        </is>
      </c>
      <c r="L205" s="8" t="n">
        <v>12</v>
      </c>
      <c r="M205" s="453">
        <f>L205/0.2003</f>
        <v/>
      </c>
      <c r="N205" s="8" t="n">
        <v>93</v>
      </c>
    </row>
    <row r="206" ht="42" customHeight="1" s="386">
      <c r="B206" s="8" t="n">
        <v>506</v>
      </c>
      <c r="C206" s="8" t="inlineStr">
        <is>
          <t>招金黄金</t>
        </is>
      </c>
      <c r="D206" s="8" t="inlineStr">
        <is>
          <t>民营-国企</t>
        </is>
      </c>
      <c r="E206" s="8" t="n">
        <v>20241015</v>
      </c>
      <c r="F206" s="8" t="n">
        <v>20250116</v>
      </c>
      <c r="G206" s="8" t="inlineStr">
        <is>
          <t>山东国资委的山东招金瑞宁矿业有限公司受让20%</t>
        </is>
      </c>
      <c r="H206" s="8" t="n">
        <v>5</v>
      </c>
      <c r="I206" s="8" t="inlineStr">
        <is>
          <t>完成</t>
        </is>
      </c>
      <c r="J206" s="8" t="inlineStr">
        <is>
          <t>金矿，旗下有01818和002552.
5年内解决同业竞争</t>
        </is>
      </c>
      <c r="L206" s="8" t="n">
        <v>2.5</v>
      </c>
      <c r="M206" s="453">
        <f>L206/0.2</f>
        <v/>
      </c>
      <c r="N206" s="8" t="n">
        <v>15</v>
      </c>
    </row>
    <row r="207" ht="28" customHeight="1" s="386">
      <c r="B207" s="8" t="n">
        <v>2931</v>
      </c>
      <c r="C207" s="8" t="inlineStr">
        <is>
          <t>锋龙股份</t>
        </is>
      </c>
      <c r="D207" s="8" t="inlineStr">
        <is>
          <t>民营</t>
        </is>
      </c>
      <c r="E207" s="8" t="n">
        <v>20251217</v>
      </c>
      <c r="G207" s="8" t="inlineStr">
        <is>
          <t>优必选机器人受让29.99%+要约13%</t>
        </is>
      </c>
      <c r="H207" s="8" t="n">
        <v>0</v>
      </c>
      <c r="I207" s="8" t="inlineStr">
        <is>
          <t>未完成</t>
        </is>
      </c>
      <c r="L207" s="8" t="n">
        <v>11.6</v>
      </c>
      <c r="M207" s="453">
        <f>L207/0.3</f>
        <v/>
      </c>
      <c r="N207" s="8" t="n">
        <v>43</v>
      </c>
    </row>
    <row r="208" ht="42" customHeight="1" s="386">
      <c r="B208" s="8" t="n">
        <v>2723</v>
      </c>
      <c r="C208" s="8" t="inlineStr">
        <is>
          <t>小崧股份</t>
        </is>
      </c>
      <c r="D208" s="8" t="inlineStr">
        <is>
          <t>民营-民营</t>
        </is>
      </c>
      <c r="E208" s="8" t="n">
        <v>20251217</v>
      </c>
      <c r="F208" s="8" t="n">
        <v>20260506</v>
      </c>
      <c r="G208" s="8" t="inlineStr">
        <is>
          <t>罗明华、刘凌爽的上海嘉晟时代企业管理合伙企业受让9.23%</t>
        </is>
      </c>
      <c r="H208" s="8" t="n">
        <v>0</v>
      </c>
      <c r="I208" s="8" t="inlineStr">
        <is>
          <t>完成</t>
        </is>
      </c>
      <c r="L208" s="8" t="n">
        <v>2.86</v>
      </c>
      <c r="M208" s="453">
        <f>L208/0.0925</f>
        <v/>
      </c>
      <c r="N208" s="8" t="n">
        <v>32</v>
      </c>
    </row>
    <row r="209" ht="56" customHeight="1" s="386">
      <c r="B209" s="8" t="n">
        <v>2036</v>
      </c>
      <c r="C209" s="8" t="inlineStr">
        <is>
          <t>联创电子</t>
        </is>
      </c>
      <c r="D209" s="8" t="inlineStr">
        <is>
          <t>民营-国企</t>
        </is>
      </c>
      <c r="E209" s="8" t="n">
        <v>20251217</v>
      </c>
      <c r="G209" s="8" t="inlineStr">
        <is>
          <t>江西国资委的南昌市北源智能产业投资合伙企业受让6.71%+定向发行</t>
        </is>
      </c>
      <c r="H209" s="8" t="n">
        <v>0</v>
      </c>
      <c r="I209" s="8" t="inlineStr">
        <is>
          <t>未完成</t>
        </is>
      </c>
      <c r="L209" s="8" t="n">
        <v>9</v>
      </c>
      <c r="M209" s="453">
        <f>L209/0.0671</f>
        <v/>
      </c>
      <c r="N209" s="8" t="n">
        <v>122</v>
      </c>
    </row>
    <row r="210" ht="42" customHeight="1" s="386">
      <c r="B210" s="8" t="n">
        <v>2175</v>
      </c>
      <c r="C210" s="8" t="inlineStr">
        <is>
          <t>东方智造</t>
        </is>
      </c>
      <c r="D210" s="8" t="inlineStr">
        <is>
          <t>民营-国企</t>
        </is>
      </c>
      <c r="E210" s="8" t="n">
        <v>20251217</v>
      </c>
      <c r="G210" s="8" t="inlineStr">
        <is>
          <t>广西国资委的广西现代物流集团有限公司受让14.33%</t>
        </is>
      </c>
      <c r="H210" s="8" t="n">
        <v>0</v>
      </c>
      <c r="I210" s="8" t="inlineStr">
        <is>
          <t>未完成</t>
        </is>
      </c>
      <c r="L210" s="8" t="n">
        <v>7.32</v>
      </c>
      <c r="M210" s="453">
        <f>L210/0.1433</f>
        <v/>
      </c>
      <c r="N210" s="8" t="n">
        <v>55</v>
      </c>
    </row>
    <row r="211" ht="42" customHeight="1" s="386">
      <c r="B211" s="8" t="n">
        <v>603305</v>
      </c>
      <c r="C211" s="8" t="inlineStr">
        <is>
          <t>旭升集团</t>
        </is>
      </c>
      <c r="D211" s="8" t="inlineStr">
        <is>
          <t>民营-国企</t>
        </is>
      </c>
      <c r="E211" s="8" t="n">
        <v>20251219</v>
      </c>
      <c r="G211" s="8" t="inlineStr">
        <is>
          <t>广州国资委的广州工业投资控股集团有限公司受让27%</t>
        </is>
      </c>
      <c r="H211" s="8" t="n">
        <v>0</v>
      </c>
      <c r="I211" s="8" t="inlineStr">
        <is>
          <t>未完成</t>
        </is>
      </c>
      <c r="L211" s="8" t="n">
        <v>43</v>
      </c>
      <c r="M211" s="453">
        <f>L211/0.27</f>
        <v/>
      </c>
      <c r="N211" s="8" t="n">
        <v>168</v>
      </c>
    </row>
    <row r="212" ht="28" customHeight="1" s="386">
      <c r="B212" s="8" t="n">
        <v>603608</v>
      </c>
      <c r="C212" s="8" t="inlineStr">
        <is>
          <t>天创时尚</t>
        </is>
      </c>
      <c r="D212" s="8" t="inlineStr">
        <is>
          <t>民营-民营</t>
        </is>
      </c>
      <c r="E212" s="8" t="n">
        <v>20251220</v>
      </c>
      <c r="G212" s="8" t="inlineStr">
        <is>
          <t>胡先根受让19.99%</t>
        </is>
      </c>
      <c r="H212" s="8" t="n">
        <v>0</v>
      </c>
      <c r="I212" s="8" t="inlineStr">
        <is>
          <t>未完成</t>
        </is>
      </c>
      <c r="J212" s="8" t="inlineStr">
        <is>
          <t>旗下慈兴轴承公司，净资产19亿，收入21亿，净利润2亿</t>
        </is>
      </c>
      <c r="L212" s="8" t="n">
        <v>6.28</v>
      </c>
      <c r="M212" s="453">
        <f>L212/0.2</f>
        <v/>
      </c>
      <c r="N212" s="8" t="n">
        <v>35</v>
      </c>
    </row>
    <row r="213" ht="14.5" customHeight="1" s="386">
      <c r="B213" s="8" t="n">
        <v>301025</v>
      </c>
      <c r="C213" s="8" t="inlineStr">
        <is>
          <t>读客文化</t>
        </is>
      </c>
      <c r="D213" s="8" t="inlineStr">
        <is>
          <t>民营</t>
        </is>
      </c>
      <c r="E213" s="8" t="n">
        <v>20251222</v>
      </c>
      <c r="H213" s="8" t="n">
        <v>0</v>
      </c>
      <c r="I213" s="8" t="inlineStr">
        <is>
          <t>未完成</t>
        </is>
      </c>
      <c r="N213" s="8" t="n">
        <v>40</v>
      </c>
    </row>
    <row r="214" ht="70" customHeight="1" s="386">
      <c r="B214" s="8" t="n">
        <v>300585</v>
      </c>
      <c r="C214" s="8" t="inlineStr">
        <is>
          <t>奥联电子</t>
        </is>
      </c>
      <c r="D214" s="8" t="inlineStr">
        <is>
          <t>民营-民营</t>
        </is>
      </c>
      <c r="E214" s="8" t="n">
        <v>20251222</v>
      </c>
      <c r="G214" s="8" t="inlineStr">
        <is>
          <t>张雁的天津潮成创新科技有限公司受让19.09%</t>
        </is>
      </c>
      <c r="H214" s="8" t="n">
        <v>0</v>
      </c>
      <c r="I214" s="8" t="inlineStr">
        <is>
          <t>未完成</t>
        </is>
      </c>
      <c r="J214" s="8" t="inlineStr">
        <is>
          <t xml:space="preserve">旗下有天津海滨半导体科技有限公司
、合肥海滨半导体科技有限公司、安徽积芯微电子科技有限公司
</t>
        </is>
      </c>
      <c r="L214" s="8" t="n">
        <v>6.3</v>
      </c>
      <c r="M214" s="453">
        <f>L214/0.1909</f>
        <v/>
      </c>
      <c r="N214" s="8" t="n">
        <v>39</v>
      </c>
    </row>
    <row r="215" ht="42" customHeight="1" s="386">
      <c r="B215" s="8" t="n">
        <v>2420</v>
      </c>
      <c r="C215" s="8" t="inlineStr">
        <is>
          <t>毅昌科技</t>
        </is>
      </c>
      <c r="D215" s="8" t="inlineStr">
        <is>
          <t>民营-国企</t>
        </is>
      </c>
      <c r="E215" s="8" t="n">
        <v>20251222</v>
      </c>
      <c r="G215" s="8" t="inlineStr">
        <is>
          <t>安徽滁州市国资委的滁州蔚然科技发展合伙企业受让25.33%</t>
        </is>
      </c>
      <c r="H215" s="8" t="n">
        <v>0</v>
      </c>
      <c r="I215" s="8" t="inlineStr">
        <is>
          <t>未完成</t>
        </is>
      </c>
      <c r="L215" s="8" t="n">
        <v>8.5</v>
      </c>
      <c r="M215" s="453">
        <f>L215/0.2533</f>
        <v/>
      </c>
      <c r="N215" s="8" t="n">
        <v>34</v>
      </c>
    </row>
    <row r="216" ht="42" customHeight="1" s="386">
      <c r="B216" s="8" t="n">
        <v>2718</v>
      </c>
      <c r="C216" s="8" t="inlineStr">
        <is>
          <t>友邦吊顶</t>
        </is>
      </c>
      <c r="D216" s="8" t="inlineStr">
        <is>
          <t>民营-民营</t>
        </is>
      </c>
      <c r="E216" s="8" t="n">
        <v>20251224</v>
      </c>
      <c r="G216" s="8" t="inlineStr">
        <is>
          <t>施其明的上海明盛联禾智能科技有限公司受让29.99%+要约15%</t>
        </is>
      </c>
      <c r="H216" s="8" t="n">
        <v>0</v>
      </c>
      <c r="I216" s="8" t="inlineStr">
        <is>
          <t>未完成</t>
        </is>
      </c>
      <c r="J216" s="8" t="inlineStr">
        <is>
          <t>数传集团创始人、CEO，核心资产集中在出版数字化与文化科技赛道</t>
        </is>
      </c>
      <c r="L216" s="8" t="n">
        <v>11.41</v>
      </c>
      <c r="M216" s="453">
        <f>L216/0.3</f>
        <v/>
      </c>
      <c r="N216" s="8" t="n">
        <v>42</v>
      </c>
    </row>
    <row r="217" ht="42" customHeight="1" s="386">
      <c r="B217" s="8" t="n">
        <v>300955</v>
      </c>
      <c r="C217" s="8" t="inlineStr">
        <is>
          <t>嘉亨家化</t>
        </is>
      </c>
      <c r="D217" s="8" t="inlineStr">
        <is>
          <t>民营-民营</t>
        </is>
      </c>
      <c r="E217" s="8" t="n">
        <v>20251224</v>
      </c>
      <c r="G217" s="8" t="inlineStr">
        <is>
          <t>徐意的杭州拼便宜和另外2家受让29.7%+要约21%</t>
        </is>
      </c>
      <c r="H217" s="8" t="n">
        <v>0</v>
      </c>
      <c r="I217" s="8" t="inlineStr">
        <is>
          <t>未完成</t>
        </is>
      </c>
      <c r="J217" s="8" t="inlineStr">
        <is>
          <t>背后有杭州国资委影子</t>
        </is>
      </c>
      <c r="L217" s="8" t="n">
        <v>10</v>
      </c>
      <c r="M217" s="453">
        <f>L217/0.297</f>
        <v/>
      </c>
      <c r="N217" s="8" t="n">
        <v>42</v>
      </c>
    </row>
    <row r="218" ht="28" customHeight="1" s="386">
      <c r="B218" s="8" t="n">
        <v>603828</v>
      </c>
      <c r="C218" s="8" t="inlineStr">
        <is>
          <t>柯利达</t>
        </is>
      </c>
      <c r="D218" s="8" t="inlineStr">
        <is>
          <t>民营-民营</t>
        </is>
      </c>
      <c r="E218" s="8" t="n">
        <v>20260101</v>
      </c>
      <c r="G218" s="8" t="inlineStr">
        <is>
          <t>曹亚联和刘纯坚的英众智能受让18.74%</t>
        </is>
      </c>
      <c r="H218" s="8" t="n">
        <v>0</v>
      </c>
      <c r="I218" s="8" t="inlineStr">
        <is>
          <t>未完成</t>
        </is>
      </c>
      <c r="J218" s="8" t="inlineStr">
        <is>
          <t>2024年已经购买了5%的股份，这次价格这么低，估计也是当时约定好的。</t>
        </is>
      </c>
      <c r="L218" s="8" t="n">
        <v>3.25</v>
      </c>
      <c r="M218" s="453">
        <f>L218/0.1874</f>
        <v/>
      </c>
      <c r="N218" s="8" t="n">
        <v>50</v>
      </c>
    </row>
    <row r="219" ht="14.5" customHeight="1" s="386">
      <c r="B219" s="8" t="n">
        <v>600721</v>
      </c>
      <c r="C219" s="8" t="inlineStr">
        <is>
          <t>百花医药</t>
        </is>
      </c>
      <c r="D219" s="8" t="inlineStr">
        <is>
          <t>民营</t>
        </is>
      </c>
      <c r="E219" s="8" t="n">
        <v>20251227</v>
      </c>
      <c r="H219" s="8" t="n">
        <v>0</v>
      </c>
      <c r="I219" s="8" t="inlineStr">
        <is>
          <t>已终止</t>
        </is>
      </c>
      <c r="N219" s="8" t="n">
        <v>47</v>
      </c>
    </row>
    <row r="220" ht="70" customHeight="1" s="386">
      <c r="B220" s="8" t="n">
        <v>2476</v>
      </c>
      <c r="C220" s="8" t="inlineStr">
        <is>
          <t>宝莫股份</t>
        </is>
      </c>
      <c r="D220" s="8" t="inlineStr">
        <is>
          <t>民营</t>
        </is>
      </c>
      <c r="E220" s="8" t="n">
        <v>20260107</v>
      </c>
      <c r="G220" s="8" t="inlineStr">
        <is>
          <t>胡瀚阳受让12%</t>
        </is>
      </c>
      <c r="H220" s="8" t="n">
        <v>0</v>
      </c>
      <c r="I220" s="8" t="inlineStr">
        <is>
          <t>未完成</t>
        </is>
      </c>
      <c r="J220" s="8" t="inlineStr">
        <is>
          <t>黄河三角洲的老板，没资产，主要是做投资并购的，不知道要干嘛
这个价格很低不合理，不知道为什么，原来是之前就把股份质押给他了，质押了2.5亿</t>
        </is>
      </c>
      <c r="L220" s="8" t="n">
        <v>0.8100000000000001</v>
      </c>
      <c r="M220" s="453">
        <f>L220/0.12</f>
        <v/>
      </c>
      <c r="N220" s="8" t="n">
        <v>47</v>
      </c>
    </row>
    <row r="221" ht="28" customHeight="1" s="386">
      <c r="B221" s="8" t="n">
        <v>608</v>
      </c>
      <c r="C221" s="8" t="inlineStr">
        <is>
          <t>阳光股份</t>
        </is>
      </c>
      <c r="D221" s="8" t="inlineStr">
        <is>
          <t>民营-民营</t>
        </is>
      </c>
      <c r="E221" s="8" t="n">
        <v>20260107</v>
      </c>
      <c r="G221" s="8" t="inlineStr">
        <is>
          <t>刘丹受让20%</t>
        </is>
      </c>
      <c r="H221" s="8" t="n">
        <v>0</v>
      </c>
      <c r="I221" s="8" t="inlineStr">
        <is>
          <t>未完成</t>
        </is>
      </c>
      <c r="L221" s="8" t="n">
        <v>4.34</v>
      </c>
      <c r="M221" s="453">
        <f>L221/0.2</f>
        <v/>
      </c>
      <c r="N221" s="8" t="n">
        <v>22</v>
      </c>
    </row>
    <row r="222" ht="28" customHeight="1" s="386">
      <c r="B222" s="8" t="n">
        <v>300192</v>
      </c>
      <c r="C222" s="8" t="inlineStr">
        <is>
          <t>科德教育</t>
        </is>
      </c>
      <c r="D222" s="8" t="inlineStr">
        <is>
          <t>民营-民营</t>
        </is>
      </c>
      <c r="E222" s="8" t="n">
        <v>20260108</v>
      </c>
      <c r="G222" s="8" t="inlineStr">
        <is>
          <t>周启超和湖北十堰市国资委受让25%</t>
        </is>
      </c>
      <c r="H222" s="8" t="n">
        <v>0</v>
      </c>
      <c r="I222" s="8" t="inlineStr">
        <is>
          <t>未完成</t>
        </is>
      </c>
      <c r="J222" s="8" t="inlineStr">
        <is>
          <t>原大股东承诺3年内剥离油墨业务</t>
        </is>
      </c>
      <c r="L222" s="8" t="n">
        <v>13.35</v>
      </c>
      <c r="M222" s="453">
        <f>L222/0.25</f>
        <v/>
      </c>
      <c r="N222" s="8" t="n">
        <v>72</v>
      </c>
    </row>
    <row r="223" ht="28" customHeight="1" s="386">
      <c r="B223" s="8" t="n">
        <v>300169</v>
      </c>
      <c r="C223" s="8" t="inlineStr">
        <is>
          <t>天晟新材</t>
        </is>
      </c>
      <c r="D223" s="8" t="inlineStr">
        <is>
          <t>民营-民营</t>
        </is>
      </c>
      <c r="E223" s="8" t="n">
        <v>20260108</v>
      </c>
      <c r="G223" s="8" t="inlineStr">
        <is>
          <t>尉立东的融晟鑫泰受让6.29%+定向发行</t>
        </is>
      </c>
      <c r="H223" s="8" t="n">
        <v>0</v>
      </c>
      <c r="I223" s="8" t="inlineStr">
        <is>
          <t>未完成</t>
        </is>
      </c>
      <c r="J223" s="8" t="inlineStr">
        <is>
          <t>资产管理人，不知道什么想法</t>
        </is>
      </c>
      <c r="L223" s="8" t="n">
        <v>1.3</v>
      </c>
      <c r="M223" s="453">
        <f>L223/0.0629</f>
        <v/>
      </c>
      <c r="N223" s="8" t="n">
        <v>21</v>
      </c>
    </row>
    <row r="224" ht="42" customHeight="1" s="386">
      <c r="B224" s="8" t="n">
        <v>2554</v>
      </c>
      <c r="C224" s="8" t="inlineStr">
        <is>
          <t>惠博普</t>
        </is>
      </c>
      <c r="D224" s="8" t="inlineStr">
        <is>
          <t>国企-国企</t>
        </is>
      </c>
      <c r="E224" s="8" t="n">
        <v>20260108</v>
      </c>
      <c r="F224" s="8" t="n">
        <v>20260509</v>
      </c>
      <c r="G224" s="8" t="inlineStr">
        <is>
          <t>天津国资委的百利机械装备集团有限公司受让25.6%</t>
        </is>
      </c>
      <c r="H224" s="8" t="n">
        <v>0</v>
      </c>
      <c r="I224" s="8" t="inlineStr">
        <is>
          <t>完成</t>
        </is>
      </c>
      <c r="J224" s="8" t="inlineStr">
        <is>
          <t>旗下有百利电气、七一二、乐山电力上市公司</t>
        </is>
      </c>
      <c r="L224" s="8" t="n">
        <v>11.74</v>
      </c>
      <c r="M224" s="453">
        <f>L224/0.256</f>
        <v/>
      </c>
      <c r="N224" s="8" t="n">
        <v>47</v>
      </c>
    </row>
    <row r="225" ht="28" customHeight="1" s="386">
      <c r="B225" s="8" t="n">
        <v>301218</v>
      </c>
      <c r="C225" s="8" t="inlineStr">
        <is>
          <t>华是科技</t>
        </is>
      </c>
      <c r="E225" s="8" t="n">
        <v>20260113</v>
      </c>
      <c r="G225" s="8" t="inlineStr">
        <is>
          <t>郑剑波受让11.32%+定向发行</t>
        </is>
      </c>
      <c r="H225" s="8" t="n">
        <v>0</v>
      </c>
      <c r="I225" s="8" t="inlineStr">
        <is>
          <t>未完成</t>
        </is>
      </c>
      <c r="L225" s="8" t="n">
        <v>3.6</v>
      </c>
      <c r="M225" s="453">
        <f>L225/0.1132</f>
        <v/>
      </c>
      <c r="N225" s="8" t="n">
        <v>33</v>
      </c>
    </row>
    <row r="226" ht="14.5" customHeight="1" s="386">
      <c r="B226" s="8" t="n">
        <v>605028</v>
      </c>
      <c r="C226" s="8" t="inlineStr">
        <is>
          <t>世茂能源</t>
        </is>
      </c>
      <c r="E226" s="8" t="n">
        <v>20260113</v>
      </c>
      <c r="H226" s="8" t="n">
        <v>0</v>
      </c>
      <c r="I226" s="8" t="inlineStr">
        <is>
          <t>已终止</t>
        </is>
      </c>
      <c r="N226" s="8" t="n">
        <v>56</v>
      </c>
    </row>
    <row r="227" ht="28" customHeight="1" s="386">
      <c r="B227" s="8" t="n">
        <v>603078</v>
      </c>
      <c r="C227" s="8" t="inlineStr">
        <is>
          <t>江化微</t>
        </is>
      </c>
      <c r="D227" s="8" t="inlineStr">
        <is>
          <t>国企-国企</t>
        </is>
      </c>
      <c r="E227" s="8" t="n">
        <v>20260110</v>
      </c>
      <c r="G227" s="8" t="inlineStr">
        <is>
          <t>上海国资委受让23.96%</t>
        </is>
      </c>
      <c r="H227" s="8" t="n">
        <v>0</v>
      </c>
      <c r="I227" s="8" t="inlineStr">
        <is>
          <t>未完成</t>
        </is>
      </c>
      <c r="L227" s="8" t="n">
        <v>18.48</v>
      </c>
      <c r="M227" s="453">
        <f>L227/0.24</f>
        <v/>
      </c>
      <c r="N227" s="8" t="n">
        <v>82</v>
      </c>
    </row>
    <row r="228" ht="14.5" customHeight="1" s="386">
      <c r="B228" s="8" t="n">
        <v>603980</v>
      </c>
      <c r="C228" s="8" t="inlineStr">
        <is>
          <t>吉华集团</t>
        </is>
      </c>
      <c r="D228" s="8" t="inlineStr">
        <is>
          <t>民营</t>
        </is>
      </c>
      <c r="E228" s="8" t="n">
        <v>20260131</v>
      </c>
      <c r="H228" s="8" t="n">
        <v>0</v>
      </c>
      <c r="I228" s="8" t="inlineStr">
        <is>
          <t>未完成</t>
        </is>
      </c>
      <c r="N228" s="8" t="n">
        <v>44</v>
      </c>
    </row>
    <row r="229" ht="28.5" customHeight="1" s="386">
      <c r="B229" s="8" t="n">
        <v>2462</v>
      </c>
      <c r="C229" s="8" t="inlineStr">
        <is>
          <t>嘉事堂</t>
        </is>
      </c>
      <c r="D229" s="8" t="inlineStr">
        <is>
          <t>民营-国企</t>
        </is>
      </c>
      <c r="E229" s="8" t="n">
        <v>20260128</v>
      </c>
      <c r="G229" s="8" t="inlineStr">
        <is>
          <t>北京国资委的同仁堂受让28.48%</t>
        </is>
      </c>
      <c r="H229" s="8" t="n">
        <v>0</v>
      </c>
      <c r="I229" s="8" t="inlineStr">
        <is>
          <t>未完成</t>
        </is>
      </c>
      <c r="L229" s="8" t="n">
        <v>14.6</v>
      </c>
      <c r="M229" s="453">
        <f>L229/0.2848</f>
        <v/>
      </c>
      <c r="N229" s="8" t="n">
        <v>47</v>
      </c>
    </row>
    <row r="230" ht="42" customHeight="1" s="386">
      <c r="B230" s="8" t="n">
        <v>600730</v>
      </c>
      <c r="C230" s="8" t="inlineStr">
        <is>
          <t>中国高科</t>
        </is>
      </c>
      <c r="D230" s="8" t="inlineStr">
        <is>
          <t>国企-国企</t>
        </is>
      </c>
      <c r="E230" s="8" t="n">
        <v>20251213</v>
      </c>
      <c r="F230" s="8" t="n">
        <v>20260213</v>
      </c>
      <c r="G230" s="8" t="inlineStr">
        <is>
          <t>东阳国资委的湖北长江世禹芯玑半导体有限公司受让205</t>
        </is>
      </c>
      <c r="H230" s="8" t="n">
        <v>5</v>
      </c>
      <c r="I230" s="8" t="inlineStr">
        <is>
          <t>完成</t>
        </is>
      </c>
      <c r="J230" s="8" t="inlineStr">
        <is>
          <t>3年内不注入资产</t>
        </is>
      </c>
      <c r="L230" s="8" t="n">
        <v>12</v>
      </c>
      <c r="M230" s="453">
        <f>L230/0.2</f>
        <v/>
      </c>
      <c r="N230" s="8" t="n">
        <v>60</v>
      </c>
    </row>
    <row r="231" ht="42" customHeight="1" s="386">
      <c r="B231" s="8" t="n">
        <v>603182</v>
      </c>
      <c r="C231" s="8" t="inlineStr">
        <is>
          <t>嘉华股份</t>
        </is>
      </c>
      <c r="D231" s="8" t="inlineStr">
        <is>
          <t>民营-国企</t>
        </is>
      </c>
      <c r="E231" s="8" t="n">
        <v>20260407</v>
      </c>
      <c r="G231" s="8" t="inlineStr">
        <is>
          <t>山东国资委的山东省土地发展集团有限公司受让22%+定向发行</t>
        </is>
      </c>
      <c r="I231" s="8" t="inlineStr">
        <is>
          <t>未完成</t>
        </is>
      </c>
      <c r="L231" s="8" t="n">
        <v>6.27</v>
      </c>
      <c r="M231" s="453">
        <f>L231/0.22</f>
        <v/>
      </c>
      <c r="N231" s="8" t="n">
        <v>24</v>
      </c>
    </row>
    <row r="232" ht="42" customHeight="1" s="386">
      <c r="B232" s="8" t="n">
        <v>603779</v>
      </c>
      <c r="C232" s="8" t="inlineStr">
        <is>
          <t>威龙股份</t>
        </is>
      </c>
      <c r="D232" s="8" t="inlineStr">
        <is>
          <t>民营-国企</t>
        </is>
      </c>
      <c r="E232" s="8" t="n">
        <v>20260514</v>
      </c>
      <c r="G232" s="8" t="inlineStr">
        <is>
          <t>淄博市国资委的山东齐信数字科技有限公司以股抵债23%</t>
        </is>
      </c>
      <c r="I232" s="8" t="inlineStr">
        <is>
          <t>未完成</t>
        </is>
      </c>
      <c r="L232" s="8" t="n">
        <v>5.72</v>
      </c>
      <c r="M232" s="453">
        <f>L232/0.23</f>
        <v/>
      </c>
      <c r="N232" s="8" t="n">
        <v>25</v>
      </c>
    </row>
    <row r="233" ht="42" customHeight="1" s="386">
      <c r="B233" s="8" t="n">
        <v>603311</v>
      </c>
      <c r="C233" s="8" t="inlineStr">
        <is>
          <t>金海高科</t>
        </is>
      </c>
      <c r="E233" s="8" t="n">
        <v>20260514</v>
      </c>
      <c r="F233" s="8" t="n">
        <v>20260611</v>
      </c>
      <c r="G233" s="8" t="inlineStr">
        <is>
          <t>金丹良（实控人）+ 陈永聪（一致行动人）受让29.6%</t>
        </is>
      </c>
      <c r="H233" s="8" t="n">
        <v>4</v>
      </c>
      <c r="I233" s="8" t="inlineStr">
        <is>
          <t>未完成</t>
        </is>
      </c>
      <c r="J233" s="8" t="inlineStr">
        <is>
          <t>游戏开发运营（新三板宇创世纪）</t>
        </is>
      </c>
      <c r="L233" s="8" t="n">
        <v>14.52</v>
      </c>
      <c r="M233" s="453">
        <f>L233/0.296</f>
        <v/>
      </c>
      <c r="N233" s="8" t="n">
        <v>55</v>
      </c>
    </row>
    <row r="234" ht="42" customHeight="1" s="386">
      <c r="B234" s="8" t="n">
        <v>688193</v>
      </c>
      <c r="C234" s="8" t="inlineStr">
        <is>
          <t>仁度生物</t>
        </is>
      </c>
      <c r="D234" s="8" t="inlineStr">
        <is>
          <t>民营-民营</t>
        </is>
      </c>
      <c r="E234" s="8" t="n">
        <v>20260514</v>
      </c>
      <c r="F234" s="8" t="n">
        <v>20260812</v>
      </c>
      <c r="G234" s="8" t="inlineStr">
        <is>
          <t>张现涛的南京海鲸药业股份有限公司受让21.25%</t>
        </is>
      </c>
      <c r="H234" s="8" t="n">
        <v>4</v>
      </c>
      <c r="I234" s="8" t="inlineStr">
        <is>
          <t>完成</t>
        </is>
      </c>
      <c r="J234" s="8" t="inlineStr">
        <is>
          <t>仿制药制剂（骨健康、维生素、呼吸）+ CRO/CDMO 药学研发服务。2025年收入7.3亿，净利润1.7亿</t>
        </is>
      </c>
      <c r="L234" s="8" t="n">
        <v>5.16</v>
      </c>
      <c r="M234" s="453">
        <f>L234/0.2125</f>
        <v/>
      </c>
      <c r="N234" s="8" t="n">
        <v>23</v>
      </c>
    </row>
    <row r="235" ht="42" customHeight="1" s="386">
      <c r="B235" s="8" t="n">
        <v>659</v>
      </c>
      <c r="C235" s="8" t="inlineStr">
        <is>
          <t>珠海中富</t>
        </is>
      </c>
      <c r="D235" s="8" t="inlineStr">
        <is>
          <t>民营-民营</t>
        </is>
      </c>
      <c r="E235" s="8" t="n">
        <v>20260404</v>
      </c>
      <c r="G235" s="8" t="inlineStr">
        <is>
          <t>黄芝颢的珠海横琴兴赢投资合伙企业定向增发18%</t>
        </is>
      </c>
      <c r="I235" s="8" t="inlineStr">
        <is>
          <t>未完成</t>
        </is>
      </c>
      <c r="N235" s="8" t="n">
        <v>55</v>
      </c>
    </row>
    <row r="236" ht="42" customHeight="1" s="386">
      <c r="B236" s="8" t="n">
        <v>601020</v>
      </c>
      <c r="C236" s="387" t="inlineStr">
        <is>
          <t>华钰矿业</t>
        </is>
      </c>
      <c r="D236" s="8" t="inlineStr">
        <is>
          <t>民营-民营</t>
        </is>
      </c>
      <c r="E236" s="8" t="n">
        <v>20260410</v>
      </c>
      <c r="G236" s="8" t="inlineStr">
        <is>
          <t>卢军亮的河南万洋冶炼集团受让11%+一致行动</t>
        </is>
      </c>
      <c r="I236" s="8" t="inlineStr">
        <is>
          <t>未完成</t>
        </is>
      </c>
      <c r="J236" s="8" t="inlineStr">
        <is>
          <t>国内铅锌锑冶炼龙头，旗下：万洋锌业、万洋锑业、锂电新材料产业园，年营收 500 亿 +</t>
        </is>
      </c>
      <c r="L236" s="8" t="n">
        <v>25.12</v>
      </c>
      <c r="M236" s="453">
        <f>L236/0.11</f>
        <v/>
      </c>
      <c r="N236" s="8" t="n">
        <v>239</v>
      </c>
    </row>
    <row r="237" ht="42" customHeight="1" s="386">
      <c r="B237" s="8" t="n">
        <v>2357</v>
      </c>
      <c r="C237" s="8" t="inlineStr">
        <is>
          <t>富临运业</t>
        </is>
      </c>
      <c r="D237" s="8" t="inlineStr">
        <is>
          <t>民营-国企</t>
        </is>
      </c>
      <c r="E237" s="8" t="n">
        <v>20260331</v>
      </c>
      <c r="G237" s="8" t="inlineStr">
        <is>
          <t>浙江东阳国资受让18%</t>
        </is>
      </c>
      <c r="I237" s="8" t="inlineStr">
        <is>
          <t>未完成</t>
        </is>
      </c>
      <c r="J237" s="8" t="inlineStr">
        <is>
          <t>东阳市属国资，与联合飞机集团深度合作，主攻低空经济、通航、无人机、航空装备</t>
        </is>
      </c>
      <c r="L237" s="8" t="n">
        <v>8</v>
      </c>
      <c r="M237" s="453">
        <f>L237/0.18</f>
        <v/>
      </c>
      <c r="N237" s="8" t="n">
        <v>38</v>
      </c>
    </row>
    <row r="238" ht="28" customHeight="1" s="386">
      <c r="B238" s="8" t="n">
        <v>2686</v>
      </c>
      <c r="C238" s="8" t="inlineStr">
        <is>
          <t>亿利达</t>
        </is>
      </c>
      <c r="D238" s="8" t="inlineStr">
        <is>
          <t>国企-国企</t>
        </is>
      </c>
      <c r="E238" s="8" t="n">
        <v>20260403</v>
      </c>
      <c r="G238" s="8" t="inlineStr">
        <is>
          <t>桐乡市财政局受让29.99%</t>
        </is>
      </c>
      <c r="I238" s="8" t="inlineStr">
        <is>
          <t>未完成</t>
        </is>
      </c>
      <c r="L238" s="8" t="n">
        <v>13.25</v>
      </c>
      <c r="M238" s="453">
        <f>L238/0.3</f>
        <v/>
      </c>
      <c r="N238" s="8" t="n">
        <v>46</v>
      </c>
    </row>
    <row r="239">
      <c r="B239" s="8" t="n">
        <v>2629</v>
      </c>
      <c r="C239" s="8" t="inlineStr">
        <is>
          <t>仁智股份</t>
        </is>
      </c>
      <c r="E239" s="8" t="n">
        <v>20260514</v>
      </c>
      <c r="N239" s="8" t="n">
        <v>32</v>
      </c>
    </row>
    <row r="240" ht="56" customHeight="1" s="386">
      <c r="B240" s="8" t="n">
        <v>600228</v>
      </c>
      <c r="C240" s="8" t="inlineStr">
        <is>
          <t>返利科技</t>
        </is>
      </c>
      <c r="D240" s="8" t="inlineStr">
        <is>
          <t>民营-民营</t>
        </is>
      </c>
      <c r="E240" s="8" t="n">
        <v>20260625</v>
      </c>
      <c r="G240" s="8" t="inlineStr">
        <is>
          <t>安徽繁枫智能装备有限公司受让16%</t>
        </is>
      </c>
      <c r="H240" s="8" t="n">
        <v>5</v>
      </c>
      <c r="I240" s="8" t="inlineStr">
        <is>
          <t>未完成</t>
        </is>
      </c>
      <c r="J240" s="8" t="inlineStr">
        <is>
          <t>真空镀膜机，2025年净利润1.7亿。光伏薄膜电池装备，Mini/Micro LED、LCD 面板光学镀膜设备，半导体专用真空 / 封装设备</t>
        </is>
      </c>
      <c r="L240" s="8" t="n">
        <v>5.5</v>
      </c>
      <c r="M240" s="453">
        <f>5.5/0.16</f>
        <v/>
      </c>
      <c r="N240" s="8" t="n">
        <v>34</v>
      </c>
    </row>
    <row r="241" ht="28" customHeight="1" s="386">
      <c r="B241" s="8" t="n">
        <v>2569</v>
      </c>
      <c r="C241" s="8" t="inlineStr">
        <is>
          <t>步森股份</t>
        </is>
      </c>
      <c r="D241" s="8" t="inlineStr">
        <is>
          <t>民营-民营</t>
        </is>
      </c>
      <c r="E241" s="8" t="n">
        <v>20260320</v>
      </c>
      <c r="G241" s="8" t="inlineStr">
        <is>
          <t>延丰数字受让14.61%</t>
        </is>
      </c>
      <c r="I241" s="8" t="inlineStr">
        <is>
          <t>完成</t>
        </is>
      </c>
      <c r="L241" s="8" t="n">
        <v>3</v>
      </c>
      <c r="M241" s="453">
        <f>L241/0.1461</f>
        <v/>
      </c>
      <c r="N241" s="8" t="n">
        <v>20</v>
      </c>
    </row>
    <row r="242" ht="28" customHeight="1" s="386">
      <c r="B242" s="8" t="n">
        <v>600721</v>
      </c>
      <c r="C242" s="8" t="inlineStr">
        <is>
          <t>百花医药</t>
        </is>
      </c>
      <c r="D242" s="8" t="inlineStr">
        <is>
          <t>民营-国企</t>
        </is>
      </c>
      <c r="E242" s="8" t="n">
        <v>20260610</v>
      </c>
      <c r="G242" s="8" t="inlineStr">
        <is>
          <t>金华市国资委受让20.61%，8.6亿</t>
        </is>
      </c>
      <c r="I242" s="8" t="inlineStr">
        <is>
          <t>完成</t>
        </is>
      </c>
      <c r="L242" s="8" t="n">
        <v>8.6</v>
      </c>
      <c r="M242" s="453">
        <f>L242/0.2061</f>
        <v/>
      </c>
      <c r="N242" s="8" t="n">
        <v>40</v>
      </c>
    </row>
    <row r="243" ht="56" customHeight="1" s="386">
      <c r="B243" s="8" t="n">
        <v>603216</v>
      </c>
      <c r="C243" s="8" t="inlineStr">
        <is>
          <t>梦天家居</t>
        </is>
      </c>
      <c r="D243" s="8" t="inlineStr">
        <is>
          <t>民营-民营</t>
        </is>
      </c>
      <c r="E243" s="8" t="n">
        <v>20251219</v>
      </c>
      <c r="G243" s="8" t="inlineStr">
        <is>
          <t>上海川士微的相关合伙企业受让6%</t>
        </is>
      </c>
      <c r="H243" s="8" t="n">
        <v>5</v>
      </c>
      <c r="I243" s="8" t="inlineStr">
        <is>
          <t>完成</t>
        </is>
      </c>
      <c r="J243" s="8" t="inlineStr">
        <is>
          <t>上海川土微电子股份有限公司是模拟芯片，预估收入10亿，对标纳芯微 
原打算直接收购的，后来改为先转让部分股份</t>
        </is>
      </c>
    </row>
    <row r="244" ht="42" customHeight="1" s="386">
      <c r="B244" s="8" t="n">
        <v>603903</v>
      </c>
      <c r="C244" s="8" t="inlineStr">
        <is>
          <t>中持股份</t>
        </is>
      </c>
      <c r="D244" s="8" t="inlineStr">
        <is>
          <t>国企-民营</t>
        </is>
      </c>
      <c r="E244" s="8" t="n">
        <v>20260106</v>
      </c>
      <c r="F244" s="8" t="n">
        <v>20260106</v>
      </c>
      <c r="G244" s="8" t="inlineStr">
        <is>
          <t>朱阳军的江苏芯长征微电子集团股份有限公司受让24.73%</t>
        </is>
      </c>
      <c r="H244" s="8" t="n">
        <v>5</v>
      </c>
      <c r="I244" s="8" t="inlineStr">
        <is>
          <t>完成</t>
        </is>
      </c>
      <c r="J244" s="8" t="inlineStr">
        <is>
          <t>功率半导体器件和功率半导体器件测试设备。</t>
        </is>
      </c>
      <c r="L244" s="8" t="n">
        <v>5.8</v>
      </c>
      <c r="M244" s="453">
        <f>L244/0.2473</f>
        <v/>
      </c>
      <c r="N244" s="8" t="n">
        <v>30</v>
      </c>
    </row>
    <row r="245" ht="42" customHeight="1" s="386">
      <c r="B245" s="8" t="n">
        <v>603722</v>
      </c>
      <c r="C245" s="8" t="inlineStr">
        <is>
          <t>阿科力</t>
        </is>
      </c>
      <c r="D245" s="8" t="inlineStr">
        <is>
          <t>民营-民营</t>
        </is>
      </c>
      <c r="E245" s="8" t="n">
        <v>20260703</v>
      </c>
      <c r="G245" s="8" t="inlineStr">
        <is>
          <t>青岛华芯智基投资合伙企业受让17.4%+定向发行10%</t>
        </is>
      </c>
      <c r="H245" s="8" t="n">
        <v>5</v>
      </c>
      <c r="I245" s="8" t="inlineStr">
        <is>
          <t>未完成</t>
        </is>
      </c>
      <c r="J245" s="8" t="inlineStr">
        <is>
          <t>青岛华芯晶电科技有限公司主要从事电子专用材料的研发、生产与销售业务</t>
        </is>
      </c>
      <c r="L245" s="8" t="n">
        <v>6</v>
      </c>
      <c r="M245" s="453">
        <f>L245/0.174</f>
        <v/>
      </c>
      <c r="N245" s="8" t="n">
        <v>35</v>
      </c>
    </row>
    <row r="246" ht="28" customHeight="1" s="386">
      <c r="B246" s="8" t="n">
        <v>2677</v>
      </c>
      <c r="C246" s="8" t="inlineStr">
        <is>
          <t>浙江美大</t>
        </is>
      </c>
      <c r="D246" s="8" t="inlineStr">
        <is>
          <t>民营-民营</t>
        </is>
      </c>
      <c r="E246" s="8" t="n">
        <v>20260709</v>
      </c>
      <c r="G246" s="8" t="inlineStr">
        <is>
          <t>张海政受让29.99%</t>
        </is>
      </c>
      <c r="H246" s="8" t="n">
        <v>0</v>
      </c>
      <c r="I246" s="8" t="inlineStr">
        <is>
          <t>未完成</t>
        </is>
      </c>
      <c r="J246" s="8" t="inlineStr">
        <is>
          <t>跨境电商</t>
        </is>
      </c>
      <c r="L246" s="8" t="n">
        <v>12.9</v>
      </c>
      <c r="M246" s="453">
        <f>L246/0.3</f>
        <v/>
      </c>
      <c r="N246" s="8" t="n">
        <v>45</v>
      </c>
    </row>
    <row r="247" ht="28" customHeight="1" s="386">
      <c r="B247" s="8" t="n">
        <v>153</v>
      </c>
      <c r="C247" s="8" t="inlineStr">
        <is>
          <t>丰原药业</t>
        </is>
      </c>
      <c r="D247" s="8" t="inlineStr">
        <is>
          <t>民营-国企</t>
        </is>
      </c>
      <c r="E247" s="8" t="n">
        <v>20260708</v>
      </c>
      <c r="G247" s="8" t="inlineStr">
        <is>
          <t>蚌埠市国资委受让23.32%</t>
        </is>
      </c>
      <c r="I247" s="8" t="inlineStr">
        <is>
          <t>未完成</t>
        </is>
      </c>
      <c r="L247" s="8" t="n">
        <v>7</v>
      </c>
      <c r="M247" s="453">
        <f>L247/0.2352</f>
        <v/>
      </c>
      <c r="N247" s="8" t="n">
        <v>24</v>
      </c>
    </row>
    <row r="248" ht="42" customHeight="1" s="386">
      <c r="B248" s="8" t="n">
        <v>603580</v>
      </c>
      <c r="C248" s="8" t="inlineStr">
        <is>
          <t>艾艾精工</t>
        </is>
      </c>
      <c r="D248" s="8" t="inlineStr">
        <is>
          <t>民营-民营</t>
        </is>
      </c>
      <c r="E248" s="8" t="n">
        <v>20260707</v>
      </c>
      <c r="G248" s="8" t="inlineStr">
        <is>
          <t>上海誉升同风金属材料科技有限公司受让29.99%</t>
        </is>
      </c>
      <c r="H248" s="8" t="n">
        <v>4</v>
      </c>
      <c r="I248" s="8" t="inlineStr">
        <is>
          <t>未完成</t>
        </is>
      </c>
      <c r="J248" s="8" t="inlineStr">
        <is>
          <t>锗金属选矿和冶炼，2025净利润2亿，收入27亿</t>
        </is>
      </c>
      <c r="L248" s="8" t="n">
        <v>10</v>
      </c>
      <c r="M248" s="453">
        <f>L248/0.3</f>
        <v/>
      </c>
      <c r="N248" s="8" t="n">
        <v>40</v>
      </c>
    </row>
    <row r="249" ht="28" customHeight="1" s="386">
      <c r="B249" s="8" t="n">
        <v>600405</v>
      </c>
      <c r="C249" s="8" t="inlineStr">
        <is>
          <t>动力源</t>
        </is>
      </c>
      <c r="D249" s="8" t="inlineStr">
        <is>
          <t>民营-民营</t>
        </is>
      </c>
      <c r="E249" s="8" t="n">
        <v>20260707</v>
      </c>
      <c r="G249" s="8" t="inlineStr">
        <is>
          <t>陈志茂深圳湾红棉科创有限公司受让9%</t>
        </is>
      </c>
      <c r="I249" s="8" t="inlineStr">
        <is>
          <t>未完成</t>
        </is>
      </c>
      <c r="L249" s="8" t="n">
        <v>2.3</v>
      </c>
      <c r="M249" s="453">
        <f>L249/0.09</f>
        <v/>
      </c>
      <c r="N249" s="8" t="n">
        <v>28</v>
      </c>
    </row>
    <row r="250" ht="56" customHeight="1" s="386">
      <c r="B250" s="8" t="n">
        <v>688237</v>
      </c>
      <c r="C250" s="8" t="inlineStr">
        <is>
          <t>超卓航科</t>
        </is>
      </c>
      <c r="D250" s="8" t="inlineStr">
        <is>
          <t>民营-民营</t>
        </is>
      </c>
      <c r="E250" s="8" t="n">
        <v>20260718</v>
      </c>
      <c r="G250" s="8" t="inlineStr">
        <is>
          <t>上海太洋科技股份有限公司受让26%+表决权放弃</t>
        </is>
      </c>
      <c r="H250" s="8" t="n">
        <v>5</v>
      </c>
      <c r="I250" s="8" t="inlineStr">
        <is>
          <t>未完成</t>
        </is>
      </c>
      <c r="J250" s="8" t="inlineStr">
        <is>
          <t>主营高纯铍材料、高端光学无机盐；产品用于航空航天、核工业、半导体、算力光学元器件。
2025年净利润1.4亿，收入8亿</t>
        </is>
      </c>
      <c r="L250" s="8" t="n">
        <v>10.2</v>
      </c>
      <c r="M250" s="453">
        <f>L250/0.2658</f>
        <v/>
      </c>
      <c r="N250" s="8" t="n">
        <v>48</v>
      </c>
    </row>
    <row r="251" ht="28" customHeight="1" s="386">
      <c r="B251" s="8" t="n">
        <v>300242</v>
      </c>
      <c r="C251" s="8" t="inlineStr">
        <is>
          <t>佳云科技</t>
        </is>
      </c>
      <c r="D251" s="8" t="inlineStr">
        <is>
          <t>民营-民营</t>
        </is>
      </c>
      <c r="E251" s="8" t="n">
        <v>20260723</v>
      </c>
      <c r="G251" s="8" t="inlineStr">
        <is>
          <t>瑞能股份受让18.31%</t>
        </is>
      </c>
      <c r="H251" s="8" t="n">
        <v>1</v>
      </c>
      <c r="I251" s="8" t="inlineStr">
        <is>
          <t>未完成</t>
        </is>
      </c>
      <c r="J251" s="8" t="inlineStr">
        <is>
          <t>锂电池</t>
        </is>
      </c>
      <c r="L251" s="8" t="n">
        <v>5</v>
      </c>
      <c r="M251" s="453">
        <f>L251/0.1831</f>
        <v/>
      </c>
      <c r="N251" s="8" t="n">
        <v>27</v>
      </c>
    </row>
    <row r="252" ht="28" customHeight="1" s="386">
      <c r="B252" s="8" t="n">
        <v>300996</v>
      </c>
      <c r="C252" s="8" t="inlineStr">
        <is>
          <t>普联软件</t>
        </is>
      </c>
      <c r="D252" s="8" t="inlineStr">
        <is>
          <t>民营-民营</t>
        </is>
      </c>
      <c r="E252" s="8" t="n">
        <v>20260725</v>
      </c>
      <c r="G252" s="8" t="inlineStr">
        <is>
          <t>吴明辉受让19%</t>
        </is>
      </c>
      <c r="I252" s="8" t="inlineStr">
        <is>
          <t>未完成</t>
        </is>
      </c>
      <c r="J252" s="8" t="inlineStr">
        <is>
          <t>秒针系统的老板，营销。港股上市公司02718</t>
        </is>
      </c>
      <c r="L252" s="8" t="n">
        <v>8.6</v>
      </c>
      <c r="M252" s="453">
        <f>L252/0.1907</f>
        <v/>
      </c>
      <c r="N252" s="8" t="n">
        <v>51</v>
      </c>
    </row>
    <row r="253">
      <c r="B253" s="8" t="n">
        <v>2828</v>
      </c>
      <c r="C253" s="8" t="inlineStr">
        <is>
          <t>贝肯能源</t>
        </is>
      </c>
      <c r="D253" s="8" t="inlineStr">
        <is>
          <t>民营</t>
        </is>
      </c>
      <c r="E253" s="8" t="n">
        <v>20260725</v>
      </c>
      <c r="G253" s="8" t="inlineStr">
        <is>
          <t>潘涛受让11.65%</t>
        </is>
      </c>
      <c r="I253" s="8" t="inlineStr">
        <is>
          <t>未完成</t>
        </is>
      </c>
      <c r="J253" s="8" t="inlineStr">
        <is>
          <t>二期转让1.51%，好像是储能的</t>
        </is>
      </c>
      <c r="L253" s="8" t="n">
        <v>4</v>
      </c>
      <c r="M253" s="453">
        <f>L253/0.1165</f>
        <v/>
      </c>
      <c r="N253" s="8" t="n">
        <v>25</v>
      </c>
    </row>
    <row r="254" ht="28" customHeight="1" s="386">
      <c r="B254" s="8" t="n">
        <v>2729</v>
      </c>
      <c r="C254" s="8" t="inlineStr">
        <is>
          <t>好利科技</t>
        </is>
      </c>
      <c r="D254" s="8" t="inlineStr">
        <is>
          <t>民营-国企</t>
        </is>
      </c>
      <c r="E254" s="8" t="n">
        <v>20260705</v>
      </c>
      <c r="G254" s="8" t="inlineStr">
        <is>
          <t>厦门国资委受让18%</t>
        </is>
      </c>
      <c r="I254" s="8" t="inlineStr">
        <is>
          <t>未完成</t>
        </is>
      </c>
      <c r="L254" s="8" t="n">
        <v>6</v>
      </c>
      <c r="M254" s="453">
        <f>L254/0.18</f>
        <v/>
      </c>
      <c r="N254" s="8" t="n">
        <v>33</v>
      </c>
    </row>
    <row r="255" ht="42" customHeight="1" s="386">
      <c r="B255" s="8" t="n">
        <v>300333</v>
      </c>
      <c r="C255" s="8" t="inlineStr">
        <is>
          <t>兆日科技</t>
        </is>
      </c>
      <c r="D255" s="8" t="inlineStr">
        <is>
          <t>民营-民营</t>
        </is>
      </c>
      <c r="E255" s="8" t="n">
        <v>20260729</v>
      </c>
      <c r="G255" s="8" t="inlineStr">
        <is>
          <t>上海璟和珩科技有限公司，曲嘉麟受让14.18%</t>
        </is>
      </c>
      <c r="I255" s="8" t="inlineStr">
        <is>
          <t>未完成</t>
        </is>
      </c>
      <c r="J255" s="8" t="inlineStr">
        <is>
          <t>同时收购新大股东佰内科技控制权资产服务器基础设施、算力相关服务</t>
        </is>
      </c>
      <c r="L255" s="8" t="n">
        <v>5.39</v>
      </c>
      <c r="M255" s="453">
        <f>L255/0.1418</f>
        <v/>
      </c>
      <c r="N255" s="8" t="n">
        <v>29</v>
      </c>
    </row>
    <row r="256" ht="28" customHeight="1" s="386">
      <c r="B256" s="8" t="n">
        <v>2036</v>
      </c>
      <c r="C256" s="8" t="inlineStr">
        <is>
          <t>联创电子</t>
        </is>
      </c>
      <c r="D256" s="8" t="inlineStr">
        <is>
          <t>民营-国企</t>
        </is>
      </c>
      <c r="E256" s="8" t="n">
        <v>20260729</v>
      </c>
      <c r="G256" s="8" t="inlineStr">
        <is>
          <t>寿县国资委受让7.81%</t>
        </is>
      </c>
      <c r="I256" s="8" t="inlineStr">
        <is>
          <t>未完成</t>
        </is>
      </c>
      <c r="L256" s="8" t="n">
        <v>6</v>
      </c>
      <c r="M256" s="453">
        <f>L256/0.08</f>
        <v/>
      </c>
      <c r="N256" s="8" t="n">
        <v>75</v>
      </c>
    </row>
    <row r="257" ht="42" customHeight="1" s="386">
      <c r="B257" s="8" t="n">
        <v>300615</v>
      </c>
      <c r="C257" s="8" t="inlineStr">
        <is>
          <t>欣天科技</t>
        </is>
      </c>
      <c r="D257" s="8" t="inlineStr">
        <is>
          <t>民营-民营</t>
        </is>
      </c>
      <c r="E257" s="8" t="n">
        <v>20260725</v>
      </c>
      <c r="G257" s="8" t="inlineStr">
        <is>
          <t>刘杨的深圳元启无限科技合伙企业受让22.5%</t>
        </is>
      </c>
      <c r="H257" s="8" t="n">
        <v>1</v>
      </c>
      <c r="I257" s="8" t="inlineStr">
        <is>
          <t>未完成</t>
        </is>
      </c>
      <c r="J257" s="387" t="inlineStr">
        <is>
          <t>软件、数字营销轻资产为主</t>
        </is>
      </c>
      <c r="L257" s="8" t="n">
        <v>7.2</v>
      </c>
      <c r="M257" s="453">
        <f>L257/0.225</f>
        <v/>
      </c>
      <c r="N257" s="8" t="n">
        <v>16</v>
      </c>
    </row>
    <row r="258">
      <c r="B258" s="8" t="n">
        <v>300246</v>
      </c>
      <c r="C258" s="8" t="inlineStr">
        <is>
          <t>宝莱特</t>
        </is>
      </c>
      <c r="E258" s="8" t="n">
        <v>20260801</v>
      </c>
      <c r="I258" s="8" t="inlineStr">
        <is>
          <t>已终止</t>
        </is>
      </c>
      <c r="N258" s="8" t="n">
        <v>50</v>
      </c>
    </row>
    <row r="259">
      <c r="B259" s="8" t="n">
        <v>600671</v>
      </c>
      <c r="C259" s="8" t="inlineStr">
        <is>
          <t>天目药业</t>
        </is>
      </c>
      <c r="D259" s="8" t="inlineStr">
        <is>
          <t>国企-</t>
        </is>
      </c>
      <c r="E259" s="8" t="n">
        <v>20260723</v>
      </c>
      <c r="I259" s="8" t="inlineStr">
        <is>
          <t>未完成</t>
        </is>
      </c>
      <c r="J259" s="8" t="inlineStr">
        <is>
          <t>公开转让</t>
        </is>
      </c>
      <c r="N259" s="8" t="n">
        <v>25</v>
      </c>
    </row>
    <row r="260" ht="42" customHeight="1" s="386">
      <c r="B260" s="8" t="n">
        <v>2084</v>
      </c>
      <c r="C260" s="8" t="inlineStr">
        <is>
          <t>海鸥住工</t>
        </is>
      </c>
      <c r="D260" s="8" t="inlineStr">
        <is>
          <t>民营-民营</t>
        </is>
      </c>
      <c r="E260" s="8" t="n">
        <v>20260822</v>
      </c>
      <c r="G260" s="8" t="inlineStr">
        <is>
          <t>博泰车联港股02889.HK，硬件受让20%</t>
        </is>
      </c>
      <c r="H260" s="8" t="n">
        <v>1</v>
      </c>
      <c r="I260" s="8" t="inlineStr">
        <is>
          <t>未完成</t>
        </is>
      </c>
      <c r="J260" s="8" t="inlineStr">
        <is>
          <t>车载智能</t>
        </is>
      </c>
      <c r="L260" s="8" t="n">
        <v>8</v>
      </c>
      <c r="M260" s="453">
        <f>L260/0.2</f>
        <v/>
      </c>
      <c r="N260" s="8" t="n">
        <v>23</v>
      </c>
    </row>
    <row r="261" ht="28" customHeight="1" s="386">
      <c r="B261" s="8" t="n">
        <v>2906</v>
      </c>
      <c r="C261" s="8" t="inlineStr">
        <is>
          <t>华阳集团</t>
        </is>
      </c>
      <c r="D261" s="8" t="inlineStr">
        <is>
          <t>民营-国企</t>
        </is>
      </c>
      <c r="E261" s="8" t="n">
        <v>20260822</v>
      </c>
      <c r="G261" s="8" t="inlineStr">
        <is>
          <t>四川绵阳市国资委受让28.3%</t>
        </is>
      </c>
      <c r="I261" s="8" t="inlineStr">
        <is>
          <t>未完成</t>
        </is>
      </c>
      <c r="L261" s="8" t="n">
        <v>56.6</v>
      </c>
      <c r="M261" s="453">
        <f>L261/0.283</f>
        <v/>
      </c>
      <c r="N261" s="8" t="n">
        <v>134</v>
      </c>
    </row>
    <row r="262" ht="70" customHeight="1" s="386">
      <c r="B262" s="8" t="n">
        <v>2274</v>
      </c>
      <c r="C262" s="8" t="inlineStr">
        <is>
          <t>华昌化工</t>
        </is>
      </c>
      <c r="D262" s="8" t="inlineStr">
        <is>
          <t>民营-民营</t>
        </is>
      </c>
      <c r="E262" s="8" t="n">
        <v>20260825</v>
      </c>
      <c r="G262" s="8" t="inlineStr">
        <is>
          <t>程仁杰的苏州宣力企业管理合伙企业收入24%</t>
        </is>
      </c>
      <c r="H262" s="8" t="n">
        <v>4</v>
      </c>
      <c r="I262" s="8" t="inlineStr">
        <is>
          <t>未完成</t>
        </is>
      </c>
      <c r="J262" s="8" t="inlineStr">
        <is>
          <t>新疆宣力环保能源股份有限公司形成了“煤-电-油-气-精细化工”化工全产业链和氢能“制-储-运-加”的氢能全产业链的双轮驱动业务格局，2025年净利润2.7亿，收入50亿，净资产26亿</t>
        </is>
      </c>
      <c r="L262" s="8" t="n">
        <v>14.13</v>
      </c>
      <c r="M262" s="453">
        <f>L262/0.24</f>
        <v/>
      </c>
      <c r="N262" s="8" t="n">
        <v>61</v>
      </c>
    </row>
    <row r="263" ht="28" customHeight="1" s="386">
      <c r="B263" s="8" t="n">
        <v>301266</v>
      </c>
      <c r="C263" s="8" t="inlineStr">
        <is>
          <t>宇邦新材</t>
        </is>
      </c>
      <c r="D263" s="8" t="inlineStr">
        <is>
          <t>民营-民营</t>
        </is>
      </c>
      <c r="E263" s="8" t="n">
        <v>20260904</v>
      </c>
      <c r="G263" s="8" t="inlineStr">
        <is>
          <t>江文全的捷德航空收购29.99%+要约5%</t>
        </is>
      </c>
      <c r="H263" s="8" t="n">
        <v>4</v>
      </c>
      <c r="I263" s="8" t="inlineStr">
        <is>
          <t>未完成</t>
        </is>
      </c>
      <c r="J263" s="8" t="inlineStr">
        <is>
          <t>直升机销售维修出租</t>
        </is>
      </c>
      <c r="L263" s="8" t="n">
        <v>8.6</v>
      </c>
      <c r="M263" s="453">
        <f>L263/0.2999</f>
        <v/>
      </c>
      <c r="N263" s="8" t="n">
        <v>35</v>
      </c>
    </row>
    <row r="264">
      <c r="B264" s="8" t="n">
        <v>2998</v>
      </c>
      <c r="C264" s="8" t="inlineStr">
        <is>
          <t>优彩资源</t>
        </is>
      </c>
      <c r="E264" s="8" t="n">
        <v>20260904</v>
      </c>
      <c r="N264" s="8" t="n">
        <v>30</v>
      </c>
    </row>
  </sheetData>
  <autoFilter ref="A1:T262">
    <filterColumn colId="0" hiddenButton="0" showButton="1">
      <filters blank="1">
        <filter val="终止"/>
      </filters>
    </filterColumn>
  </autoFilter>
  <pageMargins left="0.7" right="0.7" top="0.75" bottom="0.75" header="0.3" footer="0.3"/>
  <pageSetup orientation="portrait" paperSize="9"/>
  <legacyDrawing xmlns:r="http://schemas.openxmlformats.org/officeDocument/2006/relationships" r:id="anysvml"/>
</worksheet>
</file>

<file path=xl/worksheets/sheet7.xml><?xml version="1.0" encoding="utf-8"?>
<worksheet xmlns="http://schemas.openxmlformats.org/spreadsheetml/2006/main">
  <sheetPr codeName="Sheet13" filterMode="1">
    <outlinePr summaryBelow="1" summaryRight="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baseColWidth="8" defaultRowHeight="14"/>
  <cols>
    <col width="17.5" customWidth="1" style="8" min="4" max="4"/>
    <col width="10.08203125" customWidth="1" style="8" min="5" max="5"/>
    <col width="39.33203125" customWidth="1" style="8" min="6" max="6"/>
    <col width="27.83203125" customWidth="1" style="386" min="7" max="7"/>
    <col width="8.08203125" customWidth="1" style="386" min="8" max="8"/>
    <col width="14.58203125" customWidth="1" style="386" min="9" max="9"/>
    <col width="15" customWidth="1" style="386" min="10" max="10"/>
    <col width="7.83203125" customWidth="1" style="386" min="11" max="12"/>
    <col width="9.5" bestFit="1" customWidth="1" style="386" min="21" max="21"/>
  </cols>
  <sheetData>
    <row r="1">
      <c r="B1" s="387" t="inlineStr">
        <is>
          <t>利润转正&gt;收入足够，实控人变更加10%概率，负债率太高且没有预重整的排除</t>
        </is>
      </c>
      <c r="D1" s="387" t="n"/>
      <c r="E1" s="387" t="n"/>
      <c r="F1" s="387" t="n"/>
      <c r="N1" s="387" t="n">
        <v>10</v>
      </c>
      <c r="O1" s="387" t="n">
        <v>10</v>
      </c>
      <c r="P1" s="387" t="n">
        <v>70</v>
      </c>
      <c r="Q1" s="387" t="n">
        <v>30</v>
      </c>
      <c r="R1" s="387" t="n">
        <v>40</v>
      </c>
      <c r="S1" s="387" t="n">
        <v>80</v>
      </c>
      <c r="T1" s="387" t="n">
        <v>5</v>
      </c>
      <c r="U1" s="387" t="n">
        <v>20</v>
      </c>
      <c r="V1" s="387" t="n">
        <v>-40</v>
      </c>
      <c r="W1" s="387" t="n">
        <v>30</v>
      </c>
    </row>
    <row r="2" ht="42" customHeight="1" s="386">
      <c r="A2" s="387" t="inlineStr">
        <is>
          <t>年份</t>
        </is>
      </c>
      <c r="B2" s="387" t="inlineStr">
        <is>
          <t>代码</t>
        </is>
      </c>
      <c r="C2" s="387" t="inlineStr">
        <is>
          <t>名称</t>
        </is>
      </c>
      <c r="D2" s="8" t="inlineStr">
        <is>
          <t>警示原因</t>
        </is>
      </c>
      <c r="E2" s="8" t="inlineStr">
        <is>
          <t>解决措施</t>
        </is>
      </c>
      <c r="F2" s="8" t="inlineStr">
        <is>
          <t>进展</t>
        </is>
      </c>
      <c r="G2" s="8" t="inlineStr">
        <is>
          <t>关注点</t>
        </is>
      </c>
      <c r="H2" s="8" t="inlineStr">
        <is>
          <t>其他</t>
        </is>
      </c>
      <c r="I2" s="8" t="inlineStr">
        <is>
          <t>财报审计报告</t>
        </is>
      </c>
      <c r="J2" s="8" t="inlineStr">
        <is>
          <t>内控审计报告</t>
        </is>
      </c>
      <c r="K2" s="8" t="inlineStr">
        <is>
          <t>是否变更实控人</t>
        </is>
      </c>
      <c r="L2" s="8" t="inlineStr">
        <is>
          <t>重整</t>
        </is>
      </c>
      <c r="M2" s="387" t="inlineStr">
        <is>
          <t>摘帽分</t>
        </is>
      </c>
      <c r="N2" s="8" t="inlineStr">
        <is>
          <t>实控人变更权重</t>
        </is>
      </c>
      <c r="O2" s="8" t="inlineStr">
        <is>
          <t>变更完成权重</t>
        </is>
      </c>
      <c r="P2" s="8" t="inlineStr">
        <is>
          <t>出售资产权重</t>
        </is>
      </c>
      <c r="Q2" s="8" t="inlineStr">
        <is>
          <t>购买资产权重</t>
        </is>
      </c>
      <c r="R2" s="8" t="inlineStr">
        <is>
          <t>收入增加权重</t>
        </is>
      </c>
      <c r="S2" s="8" t="inlineStr">
        <is>
          <t>利润转正权重</t>
        </is>
      </c>
      <c r="T2" s="8" t="inlineStr">
        <is>
          <t>国企权重</t>
        </is>
      </c>
      <c r="U2" s="8" t="inlineStr">
        <is>
          <t>大合同权重</t>
        </is>
      </c>
      <c r="V2" s="8" t="inlineStr">
        <is>
          <t>审计扣分</t>
        </is>
      </c>
      <c r="W2" s="8" t="inlineStr">
        <is>
          <t>腾笼换鸟权重</t>
        </is>
      </c>
      <c r="X2" s="8" t="inlineStr">
        <is>
          <t>题材分</t>
        </is>
      </c>
      <c r="Z2" s="8" t="inlineStr">
        <is>
          <t>财报问询</t>
        </is>
      </c>
    </row>
    <row r="3" hidden="1" ht="42" customHeight="1" s="386">
      <c r="A3" s="387" t="n">
        <v>2025</v>
      </c>
      <c r="B3" s="387" t="n">
        <v>595</v>
      </c>
      <c r="C3" s="387" t="inlineStr">
        <is>
          <t>宝塔实业</t>
        </is>
      </c>
      <c r="D3" s="8" t="inlineStr">
        <is>
          <t>收入不足3亿，差1亿</t>
        </is>
      </c>
      <c r="E3" s="8" t="inlineStr">
        <is>
          <t>收入超过3亿或净利润转正</t>
        </is>
      </c>
      <c r="F3" s="8" t="inlineStr">
        <is>
          <t>已经注入宁夏电投新能源资产</t>
        </is>
      </c>
      <c r="G3" s="387" t="inlineStr">
        <is>
          <t>宁夏自治区</t>
        </is>
      </c>
      <c r="I3" s="8" t="inlineStr">
        <is>
          <t>标准无保留意见</t>
        </is>
      </c>
      <c r="J3" s="8" t="inlineStr">
        <is>
          <t>标准无保留意见</t>
        </is>
      </c>
      <c r="K3" s="12" t="inlineStr">
        <is>
          <t>否</t>
        </is>
      </c>
      <c r="L3" s="12" t="n"/>
      <c r="M3" s="387">
        <f>N3+O3+P3+Q3+R3+S3+T3+U3+V3+W3</f>
        <v/>
      </c>
      <c r="N3" s="387" t="n">
        <v>0</v>
      </c>
      <c r="O3" s="387" t="n">
        <v>0</v>
      </c>
      <c r="P3" s="387" t="n">
        <v>30</v>
      </c>
      <c r="Q3" s="387" t="n">
        <v>30</v>
      </c>
      <c r="R3" s="387" t="n">
        <v>0</v>
      </c>
      <c r="S3" s="387" t="n">
        <v>0</v>
      </c>
      <c r="T3" s="387" t="n">
        <v>5</v>
      </c>
      <c r="U3" s="387" t="n">
        <v>0</v>
      </c>
      <c r="V3" s="387" t="n">
        <v>0</v>
      </c>
      <c r="W3" s="387" t="n">
        <v>30</v>
      </c>
    </row>
    <row r="4" hidden="1" ht="406" customFormat="1" customHeight="1" s="15">
      <c r="A4" s="387" t="n">
        <v>2025</v>
      </c>
      <c r="B4" s="297" t="n">
        <v>2058</v>
      </c>
      <c r="C4" s="297" t="inlineStr">
        <is>
          <t>威尔泰</t>
        </is>
      </c>
      <c r="D4" s="8" t="inlineStr">
        <is>
          <t>收入不足退市风险</t>
        </is>
      </c>
      <c r="E4" s="8" t="inlineStr">
        <is>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is>
      </c>
      <c r="F4" s="8" t="inlineStr">
        <is>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is>
      </c>
      <c r="G4" s="8" t="inlineStr">
        <is>
          <t>关注出售亏损资产进展</t>
        </is>
      </c>
      <c r="H4" s="11" t="inlineStr">
        <is>
          <t>壳价值也够低了</t>
        </is>
      </c>
      <c r="I4" s="8" t="inlineStr">
        <is>
          <t>标准无保留意见</t>
        </is>
      </c>
      <c r="J4" s="8" t="inlineStr">
        <is>
          <t>标准无保留意见</t>
        </is>
      </c>
      <c r="K4" s="12" t="inlineStr">
        <is>
          <t>否</t>
        </is>
      </c>
      <c r="L4" s="12" t="n"/>
      <c r="M4" s="387">
        <f>N4+O4+P4+Q4+R4+S4+T4+U4+V4+W4</f>
        <v/>
      </c>
      <c r="N4" s="387" t="n">
        <v>0</v>
      </c>
      <c r="O4" s="387" t="n">
        <v>0</v>
      </c>
      <c r="P4" s="387" t="n">
        <v>30</v>
      </c>
      <c r="Q4" s="387" t="n">
        <v>30</v>
      </c>
      <c r="R4" s="387" t="n">
        <v>0</v>
      </c>
      <c r="S4" s="387" t="n">
        <v>10</v>
      </c>
      <c r="T4" s="387" t="n">
        <v>0</v>
      </c>
      <c r="U4" s="387" t="n">
        <v>0</v>
      </c>
      <c r="V4" s="387" t="n">
        <v>0</v>
      </c>
      <c r="W4" s="387" t="n">
        <v>20</v>
      </c>
      <c r="X4" s="387" t="n"/>
      <c r="Y4" s="387" t="n"/>
      <c r="Z4" s="387" t="n"/>
      <c r="AA4" s="387" t="n"/>
      <c r="AB4" s="387" t="n"/>
    </row>
    <row r="5" hidden="1" ht="140" customHeight="1" s="386">
      <c r="A5" s="387" t="n">
        <v>2025</v>
      </c>
      <c r="B5" s="13" t="n">
        <v>300899</v>
      </c>
      <c r="C5" s="13" t="inlineStr">
        <is>
          <t>上海凯鑫</t>
        </is>
      </c>
      <c r="D5" s="8" t="inlineStr">
        <is>
          <t>收入不足退市风险</t>
        </is>
      </c>
      <c r="E5" s="8" t="inlineStr">
        <is>
          <t>2024年Q4的收入异常的低。导致了最后的亏损。
一季度利润转正、收入大涨
在手订单2.3亿</t>
        </is>
      </c>
      <c r="F5" s="8" t="inlineStr">
        <is>
          <t>半年报净利润2000万，收入1.2亿</t>
        </is>
      </c>
      <c r="G5" s="8" t="inlineStr">
        <is>
          <t>关注半年报</t>
        </is>
      </c>
      <c r="H5" s="11" t="inlineStr">
        <is>
          <t>壳价值也够低了</t>
        </is>
      </c>
      <c r="I5" s="12" t="inlineStr">
        <is>
          <t>标准无保留意见</t>
        </is>
      </c>
      <c r="J5" s="12" t="inlineStr">
        <is>
          <t>标准无保留意见</t>
        </is>
      </c>
      <c r="K5" s="12" t="inlineStr">
        <is>
          <t>否</t>
        </is>
      </c>
      <c r="L5" s="12" t="n"/>
      <c r="M5" s="387">
        <f>N5+O5+P5+Q5+R5+S5+T5+U5+V5+W5</f>
        <v/>
      </c>
      <c r="N5" s="387" t="n">
        <v>0</v>
      </c>
      <c r="O5" s="387" t="n">
        <v>0</v>
      </c>
      <c r="P5" s="387" t="n">
        <v>0</v>
      </c>
      <c r="Q5" s="387" t="n">
        <v>0</v>
      </c>
      <c r="R5" s="387" t="n">
        <v>40</v>
      </c>
      <c r="S5" s="387" t="n">
        <v>40</v>
      </c>
      <c r="T5" s="387" t="n">
        <v>0</v>
      </c>
      <c r="U5" s="387" t="n">
        <v>5</v>
      </c>
      <c r="V5" s="387" t="n">
        <v>0</v>
      </c>
      <c r="W5" s="387" t="n">
        <v>0</v>
      </c>
    </row>
    <row r="6" hidden="1" ht="409.5" customHeight="1" s="386">
      <c r="A6" s="387" t="n">
        <v>2025</v>
      </c>
      <c r="B6" s="281" t="n">
        <v>600753</v>
      </c>
      <c r="C6" s="282" t="inlineStr">
        <is>
          <t>庚星股份/海钦股份</t>
        </is>
      </c>
      <c r="D6" s="8" t="inlineStr">
        <is>
          <t>收入不足退市风险
净资产负退市风险
持续经营不确定其他风险</t>
        </is>
      </c>
      <c r="E6" s="8" t="inlineStr">
        <is>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is>
      </c>
      <c r="F6" s="8" t="inlineStr">
        <is>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is>
      </c>
      <c r="G6" s="8" t="inlineStr">
        <is>
          <t>关注净资产的解决进展</t>
        </is>
      </c>
      <c r="I6" s="8" t="inlineStr">
        <is>
          <t>强调无保留
强调项：持续经营不确定性
被立案调查，原控股股东和上市公司</t>
        </is>
      </c>
      <c r="J6" s="8" t="inlineStr">
        <is>
          <t>强调无保留
强调项：原公司内控缺陷多，现在已整改</t>
        </is>
      </c>
      <c r="K6" s="11" t="inlineStr">
        <is>
          <t>是</t>
        </is>
      </c>
      <c r="L6" s="11" t="n"/>
      <c r="M6" s="387">
        <f>N6+O6+P6+Q6+R6+S6+T6+U6+V6+W6</f>
        <v/>
      </c>
      <c r="N6" s="387" t="n">
        <v>10</v>
      </c>
      <c r="O6" s="387" t="n">
        <v>10</v>
      </c>
      <c r="P6" s="387" t="n">
        <v>0</v>
      </c>
      <c r="Q6" s="387" t="n">
        <v>15</v>
      </c>
      <c r="R6" s="387" t="n">
        <v>0</v>
      </c>
      <c r="S6" s="387" t="n">
        <v>40</v>
      </c>
      <c r="T6" s="387" t="n">
        <v>0</v>
      </c>
      <c r="U6" s="387" t="n">
        <v>0</v>
      </c>
      <c r="V6" s="387" t="n">
        <v>-15</v>
      </c>
    </row>
    <row r="7" hidden="1" ht="42" customFormat="1" customHeight="1" s="13">
      <c r="A7" s="387" t="n">
        <v>2025</v>
      </c>
      <c r="B7" s="387" t="n">
        <v>1270</v>
      </c>
      <c r="C7" s="387" t="inlineStr">
        <is>
          <t>铖昌科技</t>
        </is>
      </c>
      <c r="D7" s="8" t="inlineStr">
        <is>
          <t>收入不足3亿，差9000万</t>
        </is>
      </c>
      <c r="E7" s="8" t="inlineStr">
        <is>
          <t>收入超过3亿或净利润转正</t>
        </is>
      </c>
      <c r="F7" s="8" t="inlineStr">
        <is>
          <t>一季度收入大涨，净利润大幅转正。主要是需求增加。
半年报净利润4500万</t>
        </is>
      </c>
      <c r="G7" s="8" t="inlineStr">
        <is>
          <t>相控雷达芯片，遥感卫星。</t>
        </is>
      </c>
      <c r="H7" s="387" t="n"/>
      <c r="I7" s="8" t="inlineStr">
        <is>
          <t>标准无保留意见</t>
        </is>
      </c>
      <c r="J7" s="8" t="inlineStr">
        <is>
          <t>标准无保留意见</t>
        </is>
      </c>
      <c r="K7" s="12" t="inlineStr">
        <is>
          <t>否</t>
        </is>
      </c>
      <c r="L7" s="12" t="n"/>
      <c r="M7" s="387">
        <f>N7+O7+P7+Q7+R7+S7+T7+U7+V7+W7</f>
        <v/>
      </c>
      <c r="N7" s="387" t="n">
        <v>0</v>
      </c>
      <c r="O7" s="387" t="n">
        <v>0</v>
      </c>
      <c r="P7" s="387" t="n">
        <v>0</v>
      </c>
      <c r="Q7" s="387" t="n">
        <v>0</v>
      </c>
      <c r="R7" s="387" t="n">
        <v>13</v>
      </c>
      <c r="S7" s="387" t="n">
        <v>60</v>
      </c>
      <c r="T7" s="387" t="n">
        <v>0</v>
      </c>
      <c r="U7" s="387" t="n">
        <v>0</v>
      </c>
      <c r="V7" s="387" t="n">
        <v>0</v>
      </c>
      <c r="W7" s="387" t="n"/>
      <c r="X7" s="387" t="n"/>
      <c r="Y7" s="387" t="n"/>
      <c r="Z7" s="387" t="n"/>
      <c r="AA7" s="387" t="n"/>
      <c r="AB7" s="387" t="n"/>
      <c r="AC7" s="387" t="n"/>
    </row>
    <row r="8" hidden="1" ht="280" customHeight="1" s="386">
      <c r="A8" s="387" t="n">
        <v>2025</v>
      </c>
      <c r="B8" s="13" t="n">
        <v>603580</v>
      </c>
      <c r="C8" s="13" t="inlineStr">
        <is>
          <t>艾艾精工</t>
        </is>
      </c>
      <c r="D8" s="8" t="inlineStr">
        <is>
          <t>收入不足退市风险
不过亏得也不多</t>
        </is>
      </c>
      <c r="E8" s="8" t="inlineStr">
        <is>
          <t>20250429拟花1.25亿购买泰州中石信资产，资产年收入5000万，净利润300万，资产的客户都是果链。预测2025年收入1.2亿，利润1800万，5月有产品量产。
靠收入保3亿有点悬，靠利润转正还是有可能的</t>
        </is>
      </c>
      <c r="F8" s="8" t="inlineStr">
        <is>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is>
      </c>
      <c r="G8" s="8" t="inlineStr">
        <is>
          <t>警惕固定资产减值，存货跌价，应收账款减值，其他非流动资产减值</t>
        </is>
      </c>
      <c r="I8" s="8" t="inlineStr">
        <is>
          <t>标准无保留意见</t>
        </is>
      </c>
      <c r="J8" s="8" t="inlineStr">
        <is>
          <t>标准无保留意见</t>
        </is>
      </c>
      <c r="K8" s="12" t="inlineStr">
        <is>
          <t>否</t>
        </is>
      </c>
      <c r="L8" s="12" t="n"/>
      <c r="M8" s="387">
        <f>N8+O8+P8+Q8+R8+S8+T8+U8+V8+W8</f>
        <v/>
      </c>
      <c r="N8" s="387" t="n">
        <v>0</v>
      </c>
      <c r="O8" s="387" t="n">
        <v>0</v>
      </c>
      <c r="P8" s="387" t="n">
        <v>0</v>
      </c>
      <c r="Q8" s="387" t="n">
        <v>10</v>
      </c>
      <c r="R8" s="387" t="n">
        <v>0</v>
      </c>
      <c r="S8" s="387" t="n">
        <v>40</v>
      </c>
      <c r="T8" s="387" t="n">
        <v>0</v>
      </c>
      <c r="U8" s="387" t="n">
        <v>0</v>
      </c>
      <c r="V8" s="387" t="n">
        <v>0</v>
      </c>
      <c r="X8" s="387" t="n">
        <v>5</v>
      </c>
    </row>
    <row r="9" hidden="1" ht="70" customHeight="1" s="386">
      <c r="A9" s="387" t="n">
        <v>2025</v>
      </c>
      <c r="B9" s="387" t="n">
        <v>600636</v>
      </c>
      <c r="C9" s="387" t="inlineStr">
        <is>
          <t>国新文化</t>
        </is>
      </c>
      <c r="D9" s="8" t="inlineStr">
        <is>
          <t>收入不足3亿，差0.2亿，主要是商誉减值4.5亿导致亏损。还剩2.5亿商誉。</t>
        </is>
      </c>
      <c r="E9" s="8" t="inlineStr">
        <is>
          <t>收入超过3亿或净利润转正</t>
        </is>
      </c>
      <c r="F9" s="8" t="inlineStr">
        <is>
          <t>20250408，大股东发布增持1%-2%计划。
一季度收入大涨，AI相关，有部分去年的收入在一季度确认。净利润减亏。
半年报收入1.1亿。大增，净利润690万转正
三季报大增2.3亿，净利润1700万</t>
        </is>
      </c>
      <c r="G9" s="8" t="inlineStr">
        <is>
          <t>现金13亿，国资委</t>
        </is>
      </c>
      <c r="I9" s="8" t="inlineStr">
        <is>
          <t>标准无保留意见</t>
        </is>
      </c>
      <c r="J9" s="8" t="inlineStr">
        <is>
          <t>标准无保留意见</t>
        </is>
      </c>
      <c r="K9" s="12" t="inlineStr">
        <is>
          <t>否</t>
        </is>
      </c>
      <c r="L9" s="12" t="n"/>
      <c r="M9" s="387">
        <f>N9+O9+P9+Q9+R9+S9+T9+U9+V9+W9</f>
        <v/>
      </c>
      <c r="N9" s="387" t="n">
        <v>0</v>
      </c>
      <c r="O9" s="387" t="n">
        <v>0</v>
      </c>
      <c r="P9" s="387" t="n">
        <v>0</v>
      </c>
      <c r="Q9" s="387" t="n">
        <v>0</v>
      </c>
      <c r="R9" s="387" t="n">
        <v>5</v>
      </c>
      <c r="S9" s="387" t="n">
        <v>40</v>
      </c>
      <c r="T9" s="387" t="n">
        <v>5</v>
      </c>
      <c r="U9" s="387" t="n">
        <v>0</v>
      </c>
      <c r="V9" s="387" t="n">
        <v>0</v>
      </c>
    </row>
    <row r="10" hidden="1" ht="98" customHeight="1" s="386">
      <c r="A10" s="387" t="n">
        <v>2025</v>
      </c>
      <c r="B10" s="387" t="n">
        <v>2656</v>
      </c>
      <c r="C10" s="387" t="inlineStr">
        <is>
          <t>摩登大道</t>
        </is>
      </c>
      <c r="D10" s="8" t="inlineStr">
        <is>
          <t>收入不足3亿，差0.9亿</t>
        </is>
      </c>
      <c r="E10" s="8" t="inlineStr">
        <is>
          <t>收入超过3亿</t>
        </is>
      </c>
      <c r="F10" s="8" t="inlineStr">
        <is>
          <t>20250415公告，收购电缆公司，2024收入1亿，净利润600万
20250507公告，收购电力公司完成
半年报2.3亿，大涨，净利润减亏。其中电力公司并表9100万，净利润200万。所有保留事项已经消除。
三季报4.2亿收入</t>
        </is>
      </c>
      <c r="G10" s="8" t="inlineStr">
        <is>
          <t>原大股东占用2.4亿，被责令归还快到期时被现实控人代替归还，现大股东王立平旗下有锐洋集团，产值25亿。持有10%股份，还有3%的表决权</t>
        </is>
      </c>
      <c r="I10" s="8" t="inlineStr">
        <is>
          <t>保留意见</t>
        </is>
      </c>
      <c r="J10" s="8" t="inlineStr">
        <is>
          <t>保留意见</t>
        </is>
      </c>
      <c r="K10" s="12" t="inlineStr">
        <is>
          <t>是</t>
        </is>
      </c>
      <c r="L10" s="12" t="n"/>
      <c r="M10" s="387">
        <f>N10+O10+P10+Q10+R10+S10+T10+U10+V10+W10</f>
        <v/>
      </c>
      <c r="N10" s="387" t="n">
        <v>5</v>
      </c>
      <c r="O10" s="387" t="n">
        <v>5</v>
      </c>
      <c r="P10" s="387" t="n">
        <v>0</v>
      </c>
      <c r="Q10" s="387" t="n">
        <v>20</v>
      </c>
      <c r="R10" s="387" t="n">
        <v>40</v>
      </c>
      <c r="S10" s="387" t="n">
        <v>0</v>
      </c>
      <c r="T10" s="387" t="n">
        <v>0</v>
      </c>
      <c r="U10" s="387" t="n">
        <v>0</v>
      </c>
      <c r="V10" s="387" t="n">
        <v>0</v>
      </c>
    </row>
    <row r="11" hidden="1" ht="98" customHeight="1" s="386">
      <c r="A11" s="387" t="n">
        <v>2025</v>
      </c>
      <c r="B11" s="387" t="n">
        <v>300268</v>
      </c>
      <c r="C11" s="387" t="inlineStr">
        <is>
          <t>佳沃食品</t>
        </is>
      </c>
      <c r="D11" s="8" t="inlineStr">
        <is>
          <t>净资产负</t>
        </is>
      </c>
      <c r="F11" s="8" t="inlineStr">
        <is>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is>
      </c>
      <c r="I11" s="8" t="inlineStr">
        <is>
          <t>持续经营不确定性无保留意见</t>
        </is>
      </c>
      <c r="J11" s="8" t="inlineStr">
        <is>
          <t>标准无保留意见</t>
        </is>
      </c>
      <c r="K11" s="12" t="inlineStr">
        <is>
          <t>否</t>
        </is>
      </c>
      <c r="L11" s="12" t="n"/>
      <c r="M11" s="387">
        <f>N11+O11+P11+Q11+R11+S11+T11+U11+V11+W11</f>
        <v/>
      </c>
      <c r="N11" s="387" t="n">
        <v>0</v>
      </c>
      <c r="O11" s="387" t="n">
        <v>0</v>
      </c>
      <c r="P11" s="387" t="n">
        <v>50</v>
      </c>
      <c r="Q11" s="387" t="n">
        <v>0</v>
      </c>
      <c r="R11" s="387" t="n">
        <v>0</v>
      </c>
      <c r="S11" s="387" t="n">
        <v>0</v>
      </c>
      <c r="T11" s="387" t="n">
        <v>0</v>
      </c>
      <c r="U11" s="387" t="n">
        <v>0</v>
      </c>
      <c r="V11" s="387" t="n">
        <v>0</v>
      </c>
    </row>
    <row r="12" hidden="1" ht="224" customHeight="1" s="386">
      <c r="A12" s="387" t="n">
        <v>2025</v>
      </c>
      <c r="B12" s="13" t="n">
        <v>2529</v>
      </c>
      <c r="C12" s="13" t="inlineStr">
        <is>
          <t>海源复材</t>
        </is>
      </c>
      <c r="D12" s="8" t="inlineStr">
        <is>
          <t>收入不足退市风险，差1.3亿</t>
        </is>
      </c>
      <c r="E12" s="8" t="inlineStr">
        <is>
          <t>换实控人
主营光伏组件和汽车复合材料和光伏组件代工业务
提高代工业务是不是就可以保收入了</t>
        </is>
      </c>
      <c r="F12" s="8" t="inlineStr">
        <is>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is>
      </c>
      <c r="G12" s="8" t="n"/>
      <c r="I12" s="8" t="inlineStr">
        <is>
          <t>标准无保留意见</t>
        </is>
      </c>
      <c r="J12" s="8" t="inlineStr">
        <is>
          <t>标准无保留意见</t>
        </is>
      </c>
      <c r="K12" s="11" t="inlineStr">
        <is>
          <t>是</t>
        </is>
      </c>
      <c r="L12" s="11" t="n"/>
      <c r="M12" s="387">
        <f>N12+O12+P12+Q12+R12+S12+T12+U12+V12+W12</f>
        <v/>
      </c>
      <c r="N12" s="387" t="n">
        <v>10</v>
      </c>
      <c r="O12" s="387" t="n">
        <v>10</v>
      </c>
      <c r="P12" s="387" t="n">
        <v>0</v>
      </c>
      <c r="Q12" s="387" t="n">
        <v>0</v>
      </c>
      <c r="R12" s="387" t="n">
        <v>20</v>
      </c>
      <c r="S12" s="387" t="n">
        <v>0</v>
      </c>
      <c r="T12" s="387" t="n">
        <v>0</v>
      </c>
      <c r="U12" s="387" t="n">
        <v>0</v>
      </c>
      <c r="V12" s="387" t="n">
        <v>0</v>
      </c>
    </row>
    <row r="13" hidden="1" ht="140" customFormat="1" customHeight="1" s="13">
      <c r="A13" s="387" t="n">
        <v>2025</v>
      </c>
      <c r="B13" s="387" t="n">
        <v>518</v>
      </c>
      <c r="C13" s="387" t="inlineStr">
        <is>
          <t>四环生物</t>
        </is>
      </c>
      <c r="D13" s="8" t="inlineStr">
        <is>
          <t>收入不足退市风险，差1亿</t>
        </is>
      </c>
      <c r="E13" s="8" t="inlineStr">
        <is>
          <t>20250114原大股东股份被拍卖，新大股东碧水投资进入。已经完成变更。花了3.8亿。好像是搞农业的。</t>
        </is>
      </c>
      <c r="F13" s="8" t="inlineStr">
        <is>
          <t>一季度收入下降，净利润大幅下滑
半年报预计收入1.7亿，大幅增加，主要是苗木增加
三季报大增2.9亿</t>
        </is>
      </c>
      <c r="G13" s="8" t="inlineStr">
        <is>
          <t>不知道实控人有什么资产</t>
        </is>
      </c>
      <c r="H13" s="387" t="n"/>
      <c r="I13" s="8" t="inlineStr">
        <is>
          <t>标准无保留意见</t>
        </is>
      </c>
      <c r="J13" s="8" t="inlineStr">
        <is>
          <t>标准无保留意见</t>
        </is>
      </c>
      <c r="K13" s="11" t="inlineStr">
        <is>
          <t>是</t>
        </is>
      </c>
      <c r="L13" s="11" t="n"/>
      <c r="M13" s="387">
        <f>N13+O13+P13+Q13+R13+S13+T13+U13+V13+W13</f>
        <v/>
      </c>
      <c r="N13" s="387" t="n">
        <v>10</v>
      </c>
      <c r="O13" s="387" t="n">
        <v>10</v>
      </c>
      <c r="P13" s="387" t="n">
        <v>0</v>
      </c>
      <c r="Q13" s="387" t="n">
        <v>0</v>
      </c>
      <c r="R13" s="387" t="n">
        <v>30</v>
      </c>
      <c r="S13" s="387" t="n">
        <v>0</v>
      </c>
      <c r="T13" s="387" t="n">
        <v>0</v>
      </c>
      <c r="U13" s="387" t="n">
        <v>0</v>
      </c>
      <c r="V13" s="387" t="n">
        <v>0</v>
      </c>
      <c r="W13" s="387" t="n"/>
      <c r="X13" s="387" t="n"/>
      <c r="Y13" s="387" t="n"/>
      <c r="Z13" s="387" t="n"/>
      <c r="AA13" s="387" t="n"/>
      <c r="AB13" s="387" t="n"/>
    </row>
    <row r="14" hidden="1" ht="28" customHeight="1" s="386">
      <c r="A14" s="387" t="n">
        <v>2025</v>
      </c>
      <c r="B14" s="387" t="n">
        <v>600228</v>
      </c>
      <c r="C14" s="387" t="inlineStr">
        <is>
          <t>返利网</t>
        </is>
      </c>
      <c r="D14" s="8" t="inlineStr">
        <is>
          <t>收入不足3亿，差7000万</t>
        </is>
      </c>
      <c r="E14" s="8" t="inlineStr">
        <is>
          <t>收入超过3亿</t>
        </is>
      </c>
      <c r="F14" s="8" t="inlineStr">
        <is>
          <t>半年报收入1.8亿，净利润-3000万
三季报已经过3亿</t>
        </is>
      </c>
      <c r="I14" s="8" t="inlineStr">
        <is>
          <t>标准无保留意见</t>
        </is>
      </c>
      <c r="J14" s="8" t="inlineStr">
        <is>
          <t>标准无保留意见</t>
        </is>
      </c>
      <c r="K14" s="12" t="inlineStr">
        <is>
          <t>否</t>
        </is>
      </c>
      <c r="L14" s="12" t="n"/>
      <c r="M14" s="387">
        <f>N14+O14+P14+Q14+R14+S14+T14+U14+V14+W14</f>
        <v/>
      </c>
      <c r="N14" s="387" t="n">
        <v>0</v>
      </c>
      <c r="O14" s="387" t="n">
        <v>0</v>
      </c>
      <c r="P14" s="387" t="n">
        <v>0</v>
      </c>
      <c r="Q14" s="387" t="n">
        <v>0</v>
      </c>
      <c r="R14" s="387" t="n">
        <v>40</v>
      </c>
      <c r="S14" s="387" t="n">
        <v>0</v>
      </c>
      <c r="T14" s="387" t="n">
        <v>0</v>
      </c>
      <c r="U14" s="387" t="n">
        <v>0</v>
      </c>
      <c r="V14" s="387" t="n">
        <v>0</v>
      </c>
      <c r="Z14" s="387" t="inlineStr">
        <is>
          <t>三季报</t>
        </is>
      </c>
    </row>
    <row r="15" hidden="1" ht="224" customHeight="1" s="386">
      <c r="A15" s="387" t="n">
        <v>2025</v>
      </c>
      <c r="B15" s="13" t="n">
        <v>300211</v>
      </c>
      <c r="C15" s="13" t="inlineStr">
        <is>
          <t>亿通科技</t>
        </is>
      </c>
      <c r="D15" s="8" t="inlineStr">
        <is>
          <t>收入不足退市风险，9600万</t>
        </is>
      </c>
      <c r="E15" s="8" t="inlineStr">
        <is>
          <t>2021年3月实控人变更为黄汪，旗下有安徽华米做健康监测设备，2024年末营收15亿，净利润8800万，净资产25亿。可能注入上市公司。
公司每季度财报都非常详实。</t>
        </is>
      </c>
      <c r="F15" s="8" t="inlineStr">
        <is>
          <t>一季度收入大涨
20250430跟安徽华米签订关联交易合同1.5亿，1年内有效。
三季报大增1.5亿</t>
        </is>
      </c>
      <c r="G15" s="8" t="inlineStr">
        <is>
          <t>收入保壳基本没问题
大股东注入资产的时间也够了，但是华米现在自己也不太好，不知道符不符合注入条件</t>
        </is>
      </c>
      <c r="I15" s="8" t="inlineStr">
        <is>
          <t>标准无保留意见</t>
        </is>
      </c>
      <c r="J15" s="8" t="inlineStr">
        <is>
          <t>标准无保留意见</t>
        </is>
      </c>
      <c r="K15" s="11" t="inlineStr">
        <is>
          <t>是</t>
        </is>
      </c>
      <c r="L15" s="11" t="n"/>
      <c r="M15" s="387">
        <f>N15+O15+P15+Q15+R15+S15+T15+U15+V15+W15</f>
        <v/>
      </c>
      <c r="N15" s="387" t="n">
        <v>10</v>
      </c>
      <c r="O15" s="387" t="n">
        <v>10</v>
      </c>
      <c r="P15" s="387" t="n">
        <v>0</v>
      </c>
      <c r="Q15" s="387" t="n">
        <v>0</v>
      </c>
      <c r="R15" s="387" t="n">
        <v>40</v>
      </c>
      <c r="S15" s="387" t="n">
        <v>0</v>
      </c>
      <c r="T15" s="387" t="n">
        <v>0</v>
      </c>
      <c r="U15" s="387" t="n">
        <v>5</v>
      </c>
      <c r="V15" s="387" t="n">
        <v>0</v>
      </c>
    </row>
    <row r="16" hidden="1" ht="350" customHeight="1" s="386">
      <c r="A16" s="387" t="n">
        <v>2025</v>
      </c>
      <c r="B16" s="387" t="n">
        <v>288</v>
      </c>
      <c r="C16" s="8" t="inlineStr">
        <is>
          <t>绿康生化</t>
        </is>
      </c>
      <c r="D16" s="8" t="inlineStr">
        <is>
          <t>2024净资产负
持续经营不确定性</t>
        </is>
      </c>
      <c r="E16" s="8" t="inlineStr">
        <is>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is>
      </c>
      <c r="F16" s="8" t="inlineStr">
        <is>
          <t>一季度收入利润没有改善
要等资产出售进展和实控人变更进展
20250528，置出资产承接方设立完成
20250628出售草案出炉</t>
        </is>
      </c>
      <c r="G16" s="8" t="inlineStr">
        <is>
          <t>关注资产出售情况
关注实控人变更情况</t>
        </is>
      </c>
      <c r="I16" s="8" t="inlineStr">
        <is>
          <t>带解释的无保留意见
解释段是持续经营不确定性</t>
        </is>
      </c>
      <c r="J16" s="8" t="inlineStr">
        <is>
          <t>标准无保留意见</t>
        </is>
      </c>
      <c r="K16" s="11" t="inlineStr">
        <is>
          <t>是</t>
        </is>
      </c>
      <c r="L16" s="11" t="n"/>
      <c r="M16" s="387">
        <f>N16+O16+P16+Q16+R16+S16+T16+U16+V16+W16</f>
        <v/>
      </c>
      <c r="N16" s="387" t="n">
        <v>10</v>
      </c>
      <c r="O16" s="387" t="n">
        <v>0</v>
      </c>
      <c r="P16" s="387" t="n">
        <v>20</v>
      </c>
      <c r="Q16" s="387" t="n">
        <v>0</v>
      </c>
      <c r="R16" s="387" t="n">
        <v>0</v>
      </c>
      <c r="S16" s="387" t="n">
        <v>0</v>
      </c>
      <c r="T16" s="387" t="n">
        <v>0</v>
      </c>
      <c r="U16" s="387" t="n">
        <v>0</v>
      </c>
      <c r="V16" s="387" t="n">
        <v>0</v>
      </c>
    </row>
    <row r="17" hidden="1" ht="409.5" customHeight="1" s="386">
      <c r="A17" s="387" t="n">
        <v>2025</v>
      </c>
      <c r="B17" s="387" t="n">
        <v>603007</v>
      </c>
      <c r="C17" s="387" t="inlineStr">
        <is>
          <t>花王股份</t>
        </is>
      </c>
      <c r="D17" s="8" t="inlineStr">
        <is>
          <t>收入不足退市风险</t>
        </is>
      </c>
      <c r="E17" s="8" t="inlineStr">
        <is>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is>
      </c>
      <c r="F17" s="8" t="inlineStr">
        <is>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is>
      </c>
      <c r="G17" s="8" t="inlineStr">
        <is>
          <t>关注实控人承诺变更是否获得股东大会通过</t>
        </is>
      </c>
      <c r="H17" s="8" t="inlineStr">
        <is>
          <t>市值太高</t>
        </is>
      </c>
      <c r="I17" s="8" t="inlineStr">
        <is>
          <t>标准无保留意见</t>
        </is>
      </c>
      <c r="J17" s="8" t="inlineStr">
        <is>
          <t>标准无保留意见</t>
        </is>
      </c>
      <c r="K17" s="11" t="inlineStr">
        <is>
          <t>是</t>
        </is>
      </c>
      <c r="L17" s="11" t="n"/>
      <c r="M17" s="387">
        <f>N17+O17+P17+Q17+R17+S17+T17+U17+V17+W17</f>
        <v/>
      </c>
      <c r="N17" s="387" t="n">
        <v>10</v>
      </c>
      <c r="O17" s="387" t="n">
        <v>10</v>
      </c>
      <c r="P17" s="387" t="n">
        <v>0</v>
      </c>
      <c r="Q17" s="387" t="n">
        <v>10</v>
      </c>
      <c r="R17" s="387" t="n">
        <v>0</v>
      </c>
      <c r="S17" s="387" t="n">
        <v>0</v>
      </c>
      <c r="T17" s="387" t="n">
        <v>0</v>
      </c>
      <c r="U17" s="387" t="n">
        <v>0</v>
      </c>
      <c r="V17" s="387" t="n">
        <v>0</v>
      </c>
    </row>
    <row r="18" hidden="1" ht="126" customHeight="1" s="386">
      <c r="A18" s="387" t="n">
        <v>2025</v>
      </c>
      <c r="B18" s="387" t="n">
        <v>3004</v>
      </c>
      <c r="C18" s="387" t="inlineStr">
        <is>
          <t>声讯股份</t>
        </is>
      </c>
      <c r="D18" s="8" t="inlineStr">
        <is>
          <t>收入不足3亿</t>
        </is>
      </c>
      <c r="E18" s="8" t="inlineStr">
        <is>
          <t>收入超过3亿，差了3000万</t>
        </is>
      </c>
      <c r="F18" s="8" t="inlineStr">
        <is>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is>
      </c>
      <c r="G18" s="8" t="n"/>
      <c r="I18" s="8" t="inlineStr">
        <is>
          <t>标准无保留意见</t>
        </is>
      </c>
      <c r="J18" s="8" t="inlineStr">
        <is>
          <t>标准无保留意见</t>
        </is>
      </c>
      <c r="K18" s="12" t="inlineStr">
        <is>
          <t>否</t>
        </is>
      </c>
      <c r="L18" s="12" t="n"/>
      <c r="M18" s="387">
        <f>N18+O18+P18+Q18+R18+S18+T18+U18+V18+W18</f>
        <v/>
      </c>
      <c r="N18" s="387" t="n">
        <v>0</v>
      </c>
      <c r="O18" s="387" t="n">
        <v>0</v>
      </c>
      <c r="P18" s="387" t="n">
        <v>0</v>
      </c>
      <c r="Q18" s="387" t="n">
        <v>20</v>
      </c>
      <c r="R18" s="387" t="n">
        <v>10</v>
      </c>
      <c r="S18" s="387" t="n">
        <v>0</v>
      </c>
      <c r="T18" s="387" t="n">
        <v>0</v>
      </c>
      <c r="U18" s="387" t="n">
        <v>0</v>
      </c>
      <c r="V18" s="387" t="n">
        <v>0</v>
      </c>
    </row>
    <row r="19" hidden="1" ht="112" customHeight="1" s="386">
      <c r="A19" s="387" t="n">
        <v>2025</v>
      </c>
      <c r="B19" s="387" t="n">
        <v>2569</v>
      </c>
      <c r="C19" s="387" t="inlineStr">
        <is>
          <t>步森股份</t>
        </is>
      </c>
      <c r="D19" s="8" t="inlineStr">
        <is>
          <t>收入不足退市风险
持续经营不确定性</t>
        </is>
      </c>
      <c r="E19" s="8" t="inlineStr">
        <is>
          <t>202407实控人变更为宝鸡国资，司法拍卖获得，1.6亿，7.5元/股。</t>
        </is>
      </c>
      <c r="F19" s="8" t="inlineStr">
        <is>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is>
      </c>
      <c r="I19" s="8" t="inlineStr">
        <is>
          <t>强调无保留意见
强调项：连续三年亏损，现金流负
持续经营不确定性</t>
        </is>
      </c>
      <c r="J19" s="8" t="inlineStr">
        <is>
          <t>强调事项段无保留意见
强调项：原大股东非经营资金占用，已归还。</t>
        </is>
      </c>
      <c r="K19" s="11" t="inlineStr">
        <is>
          <t>是</t>
        </is>
      </c>
      <c r="L19" s="11" t="n"/>
      <c r="M19" s="387">
        <f>N19+O19+P19+Q19+R19+S19+T19+U19+V19+W19</f>
        <v/>
      </c>
      <c r="N19" s="387" t="n">
        <v>10</v>
      </c>
      <c r="O19" s="387" t="n">
        <v>10</v>
      </c>
      <c r="P19" s="387" t="n">
        <v>0</v>
      </c>
      <c r="Q19" s="387" t="n">
        <v>0</v>
      </c>
      <c r="R19" s="387" t="n">
        <v>0</v>
      </c>
      <c r="S19" s="387" t="n">
        <v>0</v>
      </c>
      <c r="T19" s="387" t="n">
        <v>5</v>
      </c>
      <c r="U19" s="387" t="n">
        <v>0</v>
      </c>
      <c r="V19" s="387" t="n">
        <v>0</v>
      </c>
    </row>
    <row r="20" hidden="1" ht="112" customHeight="1" s="386">
      <c r="A20" s="387" t="n">
        <v>2025</v>
      </c>
      <c r="B20" s="13" t="n">
        <v>504</v>
      </c>
      <c r="C20" s="13" t="inlineStr">
        <is>
          <t>南华生物</t>
        </is>
      </c>
      <c r="D20" s="8" t="inlineStr">
        <is>
          <t>收入不足退市风险</t>
        </is>
      </c>
      <c r="E20" s="8" t="inlineStr">
        <is>
          <t>说是要发展美妆
大股东旗下有财信证券</t>
        </is>
      </c>
      <c r="F20" s="8" t="inlineStr">
        <is>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is>
      </c>
      <c r="G20" s="8" t="inlineStr">
        <is>
          <t>关注保壳信号</t>
        </is>
      </c>
      <c r="I20" s="8" t="inlineStr">
        <is>
          <t>标准无保留意见</t>
        </is>
      </c>
      <c r="J20" s="8" t="inlineStr">
        <is>
          <t>标准无保留意见</t>
        </is>
      </c>
      <c r="K20" s="12" t="inlineStr">
        <is>
          <t>否</t>
        </is>
      </c>
      <c r="L20" s="12" t="n"/>
      <c r="M20" s="387">
        <f>N20+O20+P20+Q20+R20+S20+T20+U20+V20+W20</f>
        <v/>
      </c>
      <c r="N20" s="387" t="n">
        <v>0</v>
      </c>
      <c r="O20" s="387" t="n">
        <v>0</v>
      </c>
      <c r="P20" s="387" t="n">
        <v>0</v>
      </c>
      <c r="Q20" s="387" t="n">
        <v>20</v>
      </c>
      <c r="R20" s="387" t="n">
        <v>0</v>
      </c>
      <c r="S20" s="387" t="n">
        <v>20</v>
      </c>
      <c r="T20" s="387" t="n">
        <v>5</v>
      </c>
      <c r="U20" s="387" t="n">
        <v>0</v>
      </c>
      <c r="V20" s="387" t="n">
        <v>0</v>
      </c>
    </row>
    <row r="21" hidden="1" ht="98" customHeight="1" s="386">
      <c r="A21" s="387" t="n">
        <v>2025</v>
      </c>
      <c r="B21" s="387" t="n">
        <v>603721</v>
      </c>
      <c r="C21" s="387" t="inlineStr">
        <is>
          <t>中广天择</t>
        </is>
      </c>
      <c r="D21" s="8" t="inlineStr">
        <is>
          <t>收入不足退市风险
2024年就差1000万</t>
        </is>
      </c>
      <c r="E21" s="8" t="inlineStr">
        <is>
          <t>20250430拟购买大股东旗下体育资产，年收入4000万，净利润300万</t>
        </is>
      </c>
      <c r="F21" s="8" t="inlineStr">
        <is>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is>
      </c>
      <c r="G21" s="8" t="inlineStr">
        <is>
          <t>关注保壳信号</t>
        </is>
      </c>
      <c r="I21" s="8" t="inlineStr">
        <is>
          <t>标准无保留意见</t>
        </is>
      </c>
      <c r="J21" s="8" t="inlineStr">
        <is>
          <t>标准无保留意见</t>
        </is>
      </c>
      <c r="K21" s="12" t="inlineStr">
        <is>
          <t>否</t>
        </is>
      </c>
      <c r="L21" s="12" t="n"/>
      <c r="M21" s="387">
        <f>N21+O21+P21+Q21+R21+S21+T21+U21+V21+W21</f>
        <v/>
      </c>
      <c r="N21" s="387" t="n">
        <v>0</v>
      </c>
      <c r="O21" s="387" t="n">
        <v>0</v>
      </c>
      <c r="P21" s="387" t="n">
        <v>0</v>
      </c>
      <c r="Q21" s="387" t="n">
        <v>20</v>
      </c>
      <c r="R21" s="387" t="n">
        <v>0</v>
      </c>
      <c r="S21" s="387" t="n">
        <v>0</v>
      </c>
      <c r="T21" s="387" t="n">
        <v>5</v>
      </c>
      <c r="U21" s="387" t="n">
        <v>0</v>
      </c>
      <c r="V21" s="387" t="n">
        <v>0</v>
      </c>
    </row>
    <row r="22" hidden="1" ht="28" customHeight="1" s="386">
      <c r="A22" s="387" t="n">
        <v>2025</v>
      </c>
      <c r="B22" s="387" t="n">
        <v>688511</v>
      </c>
      <c r="C22" s="387" t="inlineStr">
        <is>
          <t>天微电子</t>
        </is>
      </c>
      <c r="D22" s="8" t="inlineStr">
        <is>
          <t>收入不足退市风险</t>
        </is>
      </c>
      <c r="E22" s="8" t="inlineStr">
        <is>
          <t>无</t>
        </is>
      </c>
      <c r="F22" s="8" t="inlineStr">
        <is>
          <t>一季度利润转正大涨
三季报净利润3000万</t>
        </is>
      </c>
      <c r="G22" s="8" t="inlineStr">
        <is>
          <t>关注业绩持续性</t>
        </is>
      </c>
      <c r="H22" s="11" t="inlineStr">
        <is>
          <t>壳价值也够低了</t>
        </is>
      </c>
      <c r="I22" s="8" t="inlineStr">
        <is>
          <t>标准无保留意见</t>
        </is>
      </c>
      <c r="J22" s="8" t="inlineStr">
        <is>
          <t>标准无保留意见</t>
        </is>
      </c>
      <c r="K22" s="12" t="inlineStr">
        <is>
          <t>否</t>
        </is>
      </c>
      <c r="L22" s="12" t="n"/>
      <c r="M22" s="387">
        <f>N22+O22+P22+Q22+R22+S22+T22+U22+V22+W22</f>
        <v/>
      </c>
      <c r="N22" s="387" t="n">
        <v>0</v>
      </c>
      <c r="O22" s="387" t="n">
        <v>0</v>
      </c>
      <c r="P22" s="387" t="n">
        <v>0</v>
      </c>
      <c r="Q22" s="387" t="n">
        <v>0</v>
      </c>
      <c r="R22" s="387" t="n">
        <v>0</v>
      </c>
      <c r="S22" s="387" t="n">
        <v>60</v>
      </c>
      <c r="T22" s="387" t="n">
        <v>0</v>
      </c>
      <c r="V22" s="387" t="n">
        <v>0</v>
      </c>
      <c r="Z22" s="387" t="inlineStr">
        <is>
          <t>半年报</t>
        </is>
      </c>
    </row>
    <row r="23" hidden="1" ht="406" customHeight="1" s="386">
      <c r="A23" s="387" t="n">
        <v>2025</v>
      </c>
      <c r="B23" s="387" t="n">
        <v>603389</v>
      </c>
      <c r="C23" s="387" t="inlineStr">
        <is>
          <t>亚振家居</t>
        </is>
      </c>
      <c r="D23" s="8" t="inlineStr">
        <is>
          <t>收入不足退市风险</t>
        </is>
      </c>
      <c r="E23" s="8" t="inlineStr">
        <is>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is>
      </c>
      <c r="F23" s="8" t="inlineStr">
        <is>
          <t>一季度收入略增利润减亏
20250530，变更完成
20250821收购广西锆业科技有限公司51%股权完成，前5月收入1.2亿
半年报收入1亿，净利润-3000万 
三季报不变1.5亿</t>
        </is>
      </c>
      <c r="G23" s="8" t="inlineStr">
        <is>
          <t>关注实控人变更完成情况</t>
        </is>
      </c>
      <c r="I23" s="8" t="inlineStr">
        <is>
          <t>标准无保留意见</t>
        </is>
      </c>
      <c r="J23" s="8" t="inlineStr">
        <is>
          <t>标准无保留意见</t>
        </is>
      </c>
      <c r="K23" s="11" t="inlineStr">
        <is>
          <t>是</t>
        </is>
      </c>
      <c r="L23" s="11" t="n"/>
      <c r="M23" s="387">
        <f>N23+O23+P23+Q23+R23+S23+T23+U23+V23+W23</f>
        <v/>
      </c>
      <c r="N23" s="387" t="n">
        <v>10</v>
      </c>
      <c r="O23" s="387" t="n">
        <v>10</v>
      </c>
      <c r="P23" s="387" t="n">
        <v>0</v>
      </c>
      <c r="Q23" s="387" t="n">
        <v>0</v>
      </c>
      <c r="R23" s="387" t="n">
        <v>0</v>
      </c>
      <c r="S23" s="387" t="n">
        <v>0</v>
      </c>
      <c r="T23" s="387" t="n">
        <v>0</v>
      </c>
      <c r="U23" s="387" t="n">
        <v>0</v>
      </c>
      <c r="V23" s="387" t="n">
        <v>0</v>
      </c>
    </row>
    <row r="24" hidden="1" ht="126" customFormat="1" customHeight="1" s="13">
      <c r="A24" s="387" t="n">
        <v>2025</v>
      </c>
      <c r="B24" s="387" t="n">
        <v>2898</v>
      </c>
      <c r="C24" s="387" t="inlineStr">
        <is>
          <t>塞隆药业</t>
        </is>
      </c>
      <c r="D24" s="8" t="inlineStr">
        <is>
          <t>收入不足退市风险</t>
        </is>
      </c>
      <c r="E24" s="8" t="inlineStr">
        <is>
          <t>就差5000万
20250518转让给海南雅亿，合伙人企业，无实际控制人，医药行业，2亿，8元/股。</t>
        </is>
      </c>
      <c r="F24" s="8" t="inlineStr">
        <is>
          <t>一季度收入利润继续下滑
20250524，海南雅亿完成工商变更。
20250710，变更完成
半年报收入1.3亿，净利润继续下滑
三季报收入2亿同比下滑一点</t>
        </is>
      </c>
      <c r="G24" s="8" t="inlineStr">
        <is>
          <t>关注保壳信号</t>
        </is>
      </c>
      <c r="H24" s="387" t="n"/>
      <c r="I24" s="8" t="inlineStr">
        <is>
          <t>标准无保留意见</t>
        </is>
      </c>
      <c r="J24" s="8" t="inlineStr">
        <is>
          <t>标准无保留意见</t>
        </is>
      </c>
      <c r="K24" s="11" t="inlineStr">
        <is>
          <t>是</t>
        </is>
      </c>
      <c r="L24" s="11" t="n"/>
      <c r="M24" s="387">
        <f>N24+O24+P24+Q24+R24+S24+T24+U24+V24+W24</f>
        <v/>
      </c>
      <c r="N24" s="387" t="n">
        <v>10</v>
      </c>
      <c r="O24" s="387" t="n">
        <v>10</v>
      </c>
      <c r="P24" s="387" t="n">
        <v>0</v>
      </c>
      <c r="Q24" s="387" t="n">
        <v>0</v>
      </c>
      <c r="R24" s="387" t="n">
        <v>0</v>
      </c>
      <c r="S24" s="387" t="n">
        <v>0</v>
      </c>
      <c r="T24" s="387" t="n">
        <v>0</v>
      </c>
      <c r="U24" s="387" t="n">
        <v>0</v>
      </c>
      <c r="V24" s="387" t="n">
        <v>0</v>
      </c>
      <c r="W24" s="387" t="n"/>
      <c r="X24" s="387" t="n"/>
      <c r="Y24" s="387" t="n"/>
      <c r="Z24" s="387" t="n"/>
      <c r="AA24" s="387" t="n"/>
      <c r="AB24" s="387" t="n"/>
    </row>
    <row r="25" hidden="1" ht="154" customHeight="1" s="386">
      <c r="A25" s="387" t="n">
        <v>2025</v>
      </c>
      <c r="B25" s="15" t="n">
        <v>603838</v>
      </c>
      <c r="C25" s="15" t="inlineStr">
        <is>
          <t>四通股份</t>
        </is>
      </c>
      <c r="D25" s="12" t="inlineStr">
        <is>
          <t>收入不足退市风险</t>
        </is>
      </c>
      <c r="E25" s="12" t="inlineStr">
        <is>
          <t>有新业务增加收入，本来差得也不多，按照2024年3个月的矿产品收入3700万计算，今年7400万，总收入肯定超过3亿了。</t>
        </is>
      </c>
      <c r="F25" s="12" t="inlineStr">
        <is>
          <t>目前看一季度收入增加3000多万，大概率就是矿产品的
半年报业绩收入1.7亿
三季报大增2.6亿</t>
        </is>
      </c>
      <c r="G25" s="12" t="inlineStr">
        <is>
          <t>关注未来季度财报</t>
        </is>
      </c>
      <c r="H25" s="12" t="inlineStr">
        <is>
          <t>壳价值也够低了</t>
        </is>
      </c>
      <c r="I25" s="12" t="inlineStr">
        <is>
          <t>标准无保留意见</t>
        </is>
      </c>
      <c r="J25" s="12" t="inlineStr">
        <is>
          <t>标准无保留意见</t>
        </is>
      </c>
      <c r="K25" s="12" t="inlineStr">
        <is>
          <t>否</t>
        </is>
      </c>
      <c r="L25" s="12" t="n"/>
      <c r="M25" s="387">
        <f>N25+O25+P25+Q25+R25+S25+T25+U25+V25+W25</f>
        <v/>
      </c>
      <c r="N25" s="387" t="n">
        <v>0</v>
      </c>
      <c r="O25" s="387" t="n">
        <v>0</v>
      </c>
      <c r="P25" s="387" t="n">
        <v>0</v>
      </c>
      <c r="Q25" s="387" t="n">
        <v>0</v>
      </c>
      <c r="R25" s="387" t="n">
        <v>30</v>
      </c>
      <c r="S25" s="387" t="n">
        <v>0</v>
      </c>
      <c r="T25" s="387" t="n">
        <v>0</v>
      </c>
      <c r="U25" s="387" t="n">
        <v>0</v>
      </c>
      <c r="V25" s="387" t="n">
        <v>0</v>
      </c>
      <c r="W25" s="9" t="n"/>
      <c r="X25" s="9" t="n"/>
    </row>
    <row r="26" hidden="1" ht="84" customFormat="1" customHeight="1" s="13">
      <c r="A26" s="387" t="n">
        <v>2025</v>
      </c>
      <c r="B26" s="387" t="n">
        <v>2762</v>
      </c>
      <c r="C26" s="387" t="inlineStr">
        <is>
          <t>金发拉比</t>
        </is>
      </c>
      <c r="D26" s="8" t="inlineStr">
        <is>
          <t>收入不足退市风险</t>
        </is>
      </c>
      <c r="E26" s="8" t="inlineStr">
        <is>
          <t>一季度收入大涨，可能解除风险，合并了几个医疗门诊的收入。</t>
        </is>
      </c>
      <c r="F26" s="8" t="inlineStr">
        <is>
          <t>一季度收入大涨，合并医疗门诊收入
半年报，收入1.6亿，亏损扩大，其中医美3300万，其他母婴用品增加了4700万
三季报2.6亿收入</t>
        </is>
      </c>
      <c r="G26" s="12" t="inlineStr">
        <is>
          <t>关注未来季度财报</t>
        </is>
      </c>
      <c r="H26" s="11" t="inlineStr">
        <is>
          <t>壳价值也够低了</t>
        </is>
      </c>
      <c r="I26" s="12" t="inlineStr">
        <is>
          <t>标准无保留意见</t>
        </is>
      </c>
      <c r="J26" s="12" t="inlineStr">
        <is>
          <t>标准无保留意见</t>
        </is>
      </c>
      <c r="K26" s="12" t="inlineStr">
        <is>
          <t>否</t>
        </is>
      </c>
      <c r="L26" s="12" t="n"/>
      <c r="M26" s="387">
        <f>N26+O26+P26+Q26+R26+S26+T26+U26+V26+W26</f>
        <v/>
      </c>
      <c r="N26" s="387" t="n">
        <v>0</v>
      </c>
      <c r="O26" s="387" t="n">
        <v>0</v>
      </c>
      <c r="P26" s="387" t="n">
        <v>0</v>
      </c>
      <c r="Q26" s="387" t="n">
        <v>0</v>
      </c>
      <c r="R26" s="387" t="n">
        <v>30</v>
      </c>
      <c r="S26" s="387" t="n">
        <v>0</v>
      </c>
      <c r="T26" s="387" t="n">
        <v>0</v>
      </c>
      <c r="U26" s="387" t="n">
        <v>0</v>
      </c>
      <c r="V26" s="387" t="n">
        <v>0</v>
      </c>
      <c r="W26" s="9" t="n"/>
      <c r="X26" s="9" t="n"/>
      <c r="Y26" s="387" t="n"/>
      <c r="Z26" s="387" t="n"/>
      <c r="AA26" s="387" t="n"/>
      <c r="AB26" s="387" t="n"/>
    </row>
    <row r="27" hidden="1" ht="168" customHeight="1" s="386">
      <c r="A27" s="387" t="n">
        <v>2025</v>
      </c>
      <c r="B27" s="387" t="n">
        <v>3032</v>
      </c>
      <c r="C27" s="387" t="inlineStr">
        <is>
          <t>传智教育</t>
        </is>
      </c>
      <c r="D27" s="8" t="inlineStr">
        <is>
          <t>收入不足3亿，差6000万</t>
        </is>
      </c>
      <c r="E27" s="8" t="inlineStr">
        <is>
          <t>收入超过3亿或净利润转正</t>
        </is>
      </c>
      <c r="F27" s="8" t="inlineStr">
        <is>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is>
      </c>
      <c r="G27" s="8" t="inlineStr">
        <is>
          <t>感觉收入还是有点风险，看看半年报预告再说
公司账上8亿现金。</t>
        </is>
      </c>
      <c r="I27" s="8" t="inlineStr">
        <is>
          <t>标准无保留意见</t>
        </is>
      </c>
      <c r="J27" s="8" t="inlineStr">
        <is>
          <t>标准无保留意见</t>
        </is>
      </c>
      <c r="K27" s="12" t="inlineStr">
        <is>
          <t>否</t>
        </is>
      </c>
      <c r="L27" s="12" t="n"/>
      <c r="M27" s="387">
        <f>N27+O27+P27+Q27+R27+S27+T27+U27+V27+W27</f>
        <v/>
      </c>
      <c r="N27" s="387" t="n">
        <v>0</v>
      </c>
      <c r="O27" s="387" t="n">
        <v>0</v>
      </c>
      <c r="P27" s="387" t="n">
        <v>0</v>
      </c>
      <c r="Q27" s="387" t="n">
        <v>0</v>
      </c>
      <c r="R27" s="387" t="n">
        <v>30</v>
      </c>
      <c r="S27" s="387" t="n">
        <v>0</v>
      </c>
      <c r="T27" s="387" t="n">
        <v>0</v>
      </c>
      <c r="U27" s="387" t="n">
        <v>0</v>
      </c>
      <c r="V27" s="387" t="n">
        <v>0</v>
      </c>
    </row>
    <row r="28" hidden="1" ht="84" customHeight="1" s="386">
      <c r="A28" s="387" t="n">
        <v>2025</v>
      </c>
      <c r="B28" s="387" t="n">
        <v>603813</v>
      </c>
      <c r="C28" s="387" t="inlineStr">
        <is>
          <t>原尚股份</t>
        </is>
      </c>
      <c r="D28" s="8" t="inlineStr">
        <is>
          <t>收入不足退市风险</t>
        </is>
      </c>
      <c r="E28" s="8" t="inlineStr">
        <is>
          <t>20250429收购零部件制造公司，收入2700万，利润100万</t>
        </is>
      </c>
      <c r="F28" s="8" t="inlineStr">
        <is>
          <t>一季度继续恶化，原汽车零部件物流业务继续收缩。汽车零部件业务拓展。
半年报收入略增，1.8亿。净利润增亏
20250823，打算剥离农牧资产，2025上半年收入1000万，利润略亏。
三季报收入3.3亿</t>
        </is>
      </c>
      <c r="G28" s="8" t="inlineStr">
        <is>
          <t>关注努力信号</t>
        </is>
      </c>
      <c r="I28" s="8" t="inlineStr">
        <is>
          <t>标准无保留意见</t>
        </is>
      </c>
      <c r="J28" s="8" t="inlineStr">
        <is>
          <t>标准无保留意见</t>
        </is>
      </c>
      <c r="K28" s="12" t="inlineStr">
        <is>
          <t>否</t>
        </is>
      </c>
      <c r="L28" s="12" t="n"/>
      <c r="M28" s="387">
        <f>N28+O28+P28+Q28+R28+S28+T28+U28+V28+W28</f>
        <v/>
      </c>
      <c r="N28" s="387" t="n">
        <v>0</v>
      </c>
      <c r="O28" s="387" t="n">
        <v>0</v>
      </c>
      <c r="P28" s="387" t="n">
        <v>0</v>
      </c>
      <c r="Q28" s="387" t="n">
        <v>0</v>
      </c>
      <c r="R28" s="387" t="n">
        <v>40</v>
      </c>
      <c r="S28" s="387" t="n">
        <v>0</v>
      </c>
      <c r="T28" s="387" t="n">
        <v>0</v>
      </c>
      <c r="U28" s="387" t="n">
        <v>0</v>
      </c>
      <c r="V28" s="387" t="n">
        <v>0</v>
      </c>
      <c r="Z28" s="387" t="inlineStr">
        <is>
          <t>三季报</t>
        </is>
      </c>
    </row>
    <row r="29" hidden="1" ht="98" customHeight="1" s="386">
      <c r="A29" s="387" t="n">
        <v>2025</v>
      </c>
      <c r="B29" s="387" t="n">
        <v>600130</v>
      </c>
      <c r="C29" s="387" t="inlineStr">
        <is>
          <t>波导股份</t>
        </is>
      </c>
      <c r="D29" s="8" t="inlineStr">
        <is>
          <t>收入不足退市风险</t>
        </is>
      </c>
      <c r="E29" s="8" t="inlineStr">
        <is>
          <t>收入就差2000万，还是有希望的，账上现金7个亿，随便买个资产</t>
        </is>
      </c>
      <c r="F29" s="8" t="inlineStr">
        <is>
          <t>一季度没有改善
半年报收入大增，净利润下降为负
三季报大增3.2亿</t>
        </is>
      </c>
      <c r="G29" s="8" t="inlineStr">
        <is>
          <t>关注保壳信号</t>
        </is>
      </c>
      <c r="I29" s="8" t="inlineStr">
        <is>
          <t>标准无保留意见</t>
        </is>
      </c>
      <c r="J29" s="8" t="inlineStr">
        <is>
          <t>标准无保留意见</t>
        </is>
      </c>
      <c r="K29" s="12" t="inlineStr">
        <is>
          <t>否</t>
        </is>
      </c>
      <c r="L29" s="12" t="n"/>
      <c r="M29" s="387">
        <f>N29+O29+P29+Q29+R29+S29+T29+U29+V29+W29</f>
        <v/>
      </c>
      <c r="N29" s="387" t="n">
        <v>0</v>
      </c>
      <c r="O29" s="387" t="n">
        <v>0</v>
      </c>
      <c r="P29" s="387" t="n">
        <v>0</v>
      </c>
      <c r="Q29" s="387" t="n">
        <v>0</v>
      </c>
      <c r="R29" s="387" t="n">
        <v>40</v>
      </c>
      <c r="S29" s="387" t="n">
        <v>0</v>
      </c>
      <c r="T29" s="387" t="n">
        <v>0</v>
      </c>
      <c r="U29" s="387" t="n">
        <v>0</v>
      </c>
      <c r="V29" s="387" t="n">
        <v>0</v>
      </c>
    </row>
    <row r="30" hidden="1" ht="70" customHeight="1" s="386">
      <c r="A30" s="387" t="n">
        <v>2025</v>
      </c>
      <c r="B30" s="387" t="n">
        <v>2199</v>
      </c>
      <c r="C30" s="387" t="inlineStr">
        <is>
          <t>东晶电子</t>
        </is>
      </c>
      <c r="D30" s="8" t="inlineStr">
        <is>
          <t>收入不足3亿，差1亿</t>
        </is>
      </c>
      <c r="E30" s="8" t="inlineStr">
        <is>
          <t>收入超过3亿</t>
        </is>
      </c>
      <c r="F30" s="8" t="inlineStr">
        <is>
          <t>一季度收入净利润没改善
20250527控制权变更，股权投资行业
20250806完成变更
半年报收入1.1亿，还差不少
三季报1.8亿</t>
        </is>
      </c>
      <c r="G30" s="8" t="n"/>
      <c r="I30" s="8" t="inlineStr">
        <is>
          <t>标准无保留意见</t>
        </is>
      </c>
      <c r="J30" s="8" t="inlineStr">
        <is>
          <t>标准无保留意见</t>
        </is>
      </c>
      <c r="K30" s="12" t="inlineStr">
        <is>
          <t>否</t>
        </is>
      </c>
      <c r="L30" s="12" t="n"/>
      <c r="M30" s="387">
        <f>N30+O30+P30+Q30+R30+S30+T30+U30+V30+W30</f>
        <v/>
      </c>
      <c r="N30" s="387" t="n">
        <v>10</v>
      </c>
      <c r="O30" s="387" t="n">
        <v>10</v>
      </c>
      <c r="P30" s="387" t="n">
        <v>0</v>
      </c>
      <c r="Q30" s="387" t="n">
        <v>0</v>
      </c>
      <c r="R30" s="387" t="n">
        <v>0</v>
      </c>
      <c r="S30" s="387" t="n">
        <v>0</v>
      </c>
      <c r="T30" s="387" t="n">
        <v>0</v>
      </c>
      <c r="U30" s="387" t="n">
        <v>0</v>
      </c>
      <c r="V30" s="387" t="n">
        <v>0</v>
      </c>
    </row>
    <row r="31" hidden="1" ht="112" customHeight="1" s="386">
      <c r="A31" s="387" t="n">
        <v>2025</v>
      </c>
      <c r="B31" s="387" t="n">
        <v>600892</v>
      </c>
      <c r="C31" s="387" t="inlineStr">
        <is>
          <t>大晟文化</t>
        </is>
      </c>
      <c r="D31" s="8" t="inlineStr">
        <is>
          <t>收入不足退市风险</t>
        </is>
      </c>
      <c r="E31" s="8" t="inlineStr">
        <is>
          <t>暂无</t>
        </is>
      </c>
      <c r="F31" s="8" t="inlineStr">
        <is>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is>
      </c>
      <c r="G31" s="8" t="inlineStr">
        <is>
          <t>关注保壳信号</t>
        </is>
      </c>
      <c r="I31" s="8" t="inlineStr">
        <is>
          <t>标准无保留意见</t>
        </is>
      </c>
      <c r="J31" s="8" t="inlineStr">
        <is>
          <t>标准无保留意见</t>
        </is>
      </c>
      <c r="K31" s="12" t="inlineStr">
        <is>
          <t>是</t>
        </is>
      </c>
      <c r="L31" s="12" t="n"/>
      <c r="M31" s="387">
        <f>N31+O31+P31+Q31+R31+S31+T31+U31+V31+W31</f>
        <v/>
      </c>
      <c r="N31" s="387" t="n">
        <v>5</v>
      </c>
      <c r="O31" s="387" t="n">
        <v>5</v>
      </c>
      <c r="P31" s="387" t="n">
        <v>0</v>
      </c>
      <c r="Q31" s="387" t="n">
        <v>0</v>
      </c>
      <c r="R31" s="387" t="n">
        <v>0</v>
      </c>
      <c r="S31" s="387" t="n">
        <v>0</v>
      </c>
      <c r="T31" s="387" t="n">
        <v>5</v>
      </c>
      <c r="U31" s="387" t="n">
        <v>0</v>
      </c>
      <c r="V31" s="387" t="n">
        <v>-10</v>
      </c>
    </row>
    <row r="32" hidden="1" ht="154" customHeight="1" s="386">
      <c r="A32" s="387" t="n">
        <v>2025</v>
      </c>
      <c r="B32" s="280" t="n">
        <v>2816</v>
      </c>
      <c r="C32" s="280" t="inlineStr">
        <is>
          <t>和科达</t>
        </is>
      </c>
      <c r="D32" s="8" t="inlineStr">
        <is>
          <t>收入不足退市风险</t>
        </is>
      </c>
      <c r="E32" s="8" t="inlineStr">
        <is>
          <t xml:space="preserve">
20241023实控人变成国企了，已经完成。2022年报退市风险，2023年报撤摘帽。2024年报又退市风险。</t>
        </is>
      </c>
      <c r="F32" s="8" t="inlineStr">
        <is>
          <t>一季度利润转正、收入大涨，不过一季度明显有调节收入的嫌疑。
二季度利润转亏
三季报收入大增1.7亿，净利润-200万</t>
        </is>
      </c>
      <c r="G32" s="8" t="inlineStr">
        <is>
          <t>关注二季度</t>
        </is>
      </c>
      <c r="H32" s="11" t="inlineStr">
        <is>
          <t>壳价值也够低了</t>
        </is>
      </c>
      <c r="I32" s="8" t="inlineStr">
        <is>
          <t>标准无保留意见</t>
        </is>
      </c>
      <c r="J32" s="8" t="inlineStr">
        <is>
          <t>标准无保留意见</t>
        </is>
      </c>
      <c r="K32" s="11" t="inlineStr">
        <is>
          <t>是</t>
        </is>
      </c>
      <c r="L32" s="11" t="n"/>
      <c r="M32" s="387">
        <f>N32+O32+P32+Q32+R32+S32+T32+U32+V32+W32</f>
        <v/>
      </c>
      <c r="N32" s="387" t="n">
        <v>10</v>
      </c>
      <c r="O32" s="387" t="n">
        <v>10</v>
      </c>
      <c r="P32" s="387" t="n">
        <v>0</v>
      </c>
      <c r="Q32" s="387" t="n">
        <v>0</v>
      </c>
      <c r="R32" s="387" t="n">
        <v>0</v>
      </c>
      <c r="S32" s="387" t="n">
        <v>-10</v>
      </c>
      <c r="T32" s="387" t="n">
        <v>5</v>
      </c>
      <c r="U32" s="387" t="n">
        <v>0</v>
      </c>
      <c r="V32" s="387" t="n">
        <v>0</v>
      </c>
    </row>
    <row r="33" hidden="1" ht="56" customHeight="1" s="386">
      <c r="A33" s="387" t="n">
        <v>2025</v>
      </c>
      <c r="B33" s="387" t="n">
        <v>691</v>
      </c>
      <c r="C33" s="387" t="inlineStr">
        <is>
          <t>亚太实业</t>
        </is>
      </c>
      <c r="D33" s="8" t="inlineStr">
        <is>
          <t>净资产负</t>
        </is>
      </c>
      <c r="E33" s="8" t="inlineStr">
        <is>
          <t>净资产转正</t>
        </is>
      </c>
      <c r="F33" s="8" t="inlineStr">
        <is>
          <t>20250702，预重整
2025实控人增持1000万，还要增持2000万
20250903，原实控人和现实控人内讧了</t>
        </is>
      </c>
      <c r="G33" s="8" t="inlineStr">
        <is>
          <t>202307表决权委托给债务方广州万顺，实控人变更，实控人旗下有一些5G通信等资产</t>
        </is>
      </c>
      <c r="I33" s="8" t="inlineStr">
        <is>
          <t>重大段落的无保留意见
欠广州万顺的借款逾期了</t>
        </is>
      </c>
      <c r="J33" s="8" t="inlineStr">
        <is>
          <t>标准无保留意见</t>
        </is>
      </c>
      <c r="K33" s="11" t="inlineStr">
        <is>
          <t>是</t>
        </is>
      </c>
      <c r="L33" s="11" t="inlineStr">
        <is>
          <t>是</t>
        </is>
      </c>
      <c r="M33" s="387">
        <f>N33+O33+P33+Q33+R33+S33+T33+U33+V33+W33</f>
        <v/>
      </c>
      <c r="N33" s="387" t="n">
        <v>5</v>
      </c>
      <c r="O33" s="387" t="n">
        <v>10</v>
      </c>
      <c r="P33" s="387" t="n">
        <v>0</v>
      </c>
      <c r="Q33" s="387" t="n">
        <v>0</v>
      </c>
      <c r="R33" s="387" t="n">
        <v>0</v>
      </c>
      <c r="S33" s="387" t="n">
        <v>0</v>
      </c>
      <c r="T33" s="387" t="n">
        <v>0</v>
      </c>
      <c r="U33" s="387" t="n">
        <v>0</v>
      </c>
      <c r="V33" s="387" t="n">
        <v>0</v>
      </c>
    </row>
    <row r="34" hidden="1" ht="56" customHeight="1" s="386">
      <c r="A34" s="387" t="n">
        <v>2025</v>
      </c>
      <c r="B34" s="387" t="n">
        <v>2789</v>
      </c>
      <c r="C34" s="387" t="inlineStr">
        <is>
          <t>建艺集团</t>
        </is>
      </c>
      <c r="D34" s="8" t="inlineStr">
        <is>
          <t>净资产负</t>
        </is>
      </c>
      <c r="E34" s="8" t="inlineStr">
        <is>
          <t>净资产转正</t>
        </is>
      </c>
      <c r="F34" s="8" t="inlineStr">
        <is>
          <t>20250411，向大股东出售子公司广东建艺矿业有限公司股权大概10亿，该公司净资产只有1000万，这是变相的输血，但没有进展
20251225，大股东豁免14亿债务，赠送4亿现金</t>
        </is>
      </c>
      <c r="G34" s="8" t="inlineStr">
        <is>
          <t>关注建艺矿业出售进展
关注重整的可能性</t>
        </is>
      </c>
      <c r="I34" s="8" t="inlineStr">
        <is>
          <t>持续经营不确定性无保留意见</t>
        </is>
      </c>
      <c r="J34" s="8" t="inlineStr">
        <is>
          <t>持续经营不确定性无保留意见</t>
        </is>
      </c>
      <c r="K34" s="12" t="inlineStr">
        <is>
          <t>否</t>
        </is>
      </c>
      <c r="L34" s="12" t="inlineStr">
        <is>
          <t>否</t>
        </is>
      </c>
      <c r="M34" s="387">
        <f>N34+O34+P34+Q34+R34+S34+T34+U34+V34+W34</f>
        <v/>
      </c>
      <c r="N34" s="387" t="n">
        <v>0</v>
      </c>
      <c r="O34" s="387" t="n">
        <v>0</v>
      </c>
      <c r="P34" s="387" t="n">
        <v>10</v>
      </c>
      <c r="Q34" s="387" t="n">
        <v>0</v>
      </c>
      <c r="R34" s="387" t="n">
        <v>0</v>
      </c>
      <c r="S34" s="387" t="n">
        <v>0</v>
      </c>
      <c r="T34" s="387" t="n">
        <v>5</v>
      </c>
      <c r="U34" s="387" t="n">
        <v>0</v>
      </c>
      <c r="V34" s="387" t="n">
        <v>0</v>
      </c>
    </row>
    <row r="35" hidden="1" ht="154" customHeight="1" s="386">
      <c r="A35" s="387" t="n">
        <v>2025</v>
      </c>
      <c r="B35" s="387" t="n">
        <v>2047</v>
      </c>
      <c r="C35" s="387" t="inlineStr">
        <is>
          <t>ST宝鹰</t>
        </is>
      </c>
      <c r="D35" s="8" t="inlineStr">
        <is>
          <t>净资产负</t>
        </is>
      </c>
      <c r="E35" s="8" t="inlineStr">
        <is>
          <t>差的不多，4000万足够转正</t>
        </is>
      </c>
      <c r="F35" s="8" t="inlineStr">
        <is>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is>
      </c>
      <c r="I35" s="8" t="inlineStr">
        <is>
          <t>标准无保留意见</t>
        </is>
      </c>
      <c r="J35" s="8" t="inlineStr">
        <is>
          <t>否定意见，但问题不大</t>
        </is>
      </c>
      <c r="K35" s="12" t="inlineStr">
        <is>
          <t>否</t>
        </is>
      </c>
      <c r="L35" s="12" t="n"/>
      <c r="M35" s="387">
        <f>N35+O35+P35+Q35+R35+S35+T35+U35+V35+W35</f>
        <v/>
      </c>
      <c r="N35" s="387" t="n">
        <v>10</v>
      </c>
      <c r="O35" s="387" t="n">
        <v>0</v>
      </c>
      <c r="P35" s="387" t="n">
        <v>10</v>
      </c>
      <c r="Q35" s="387" t="n">
        <v>0</v>
      </c>
      <c r="R35" s="387" t="n">
        <v>0</v>
      </c>
      <c r="S35" s="387" t="n">
        <v>0</v>
      </c>
      <c r="T35" s="387" t="n">
        <v>5</v>
      </c>
      <c r="U35" s="387" t="n">
        <v>0</v>
      </c>
      <c r="V35" s="387" t="n">
        <v>0</v>
      </c>
      <c r="W35" s="387" t="n">
        <v>0</v>
      </c>
    </row>
    <row r="36" hidden="1" ht="168" customHeight="1" s="386">
      <c r="A36" s="387" t="n">
        <v>2025</v>
      </c>
      <c r="B36" s="387" t="n">
        <v>301288</v>
      </c>
      <c r="C36" s="387" t="inlineStr">
        <is>
          <t>清研环境</t>
        </is>
      </c>
      <c r="D36" s="8" t="inlineStr">
        <is>
          <t>收入不足1亿，差3000万</t>
        </is>
      </c>
      <c r="E36" s="8" t="inlineStr">
        <is>
          <t>收入超过1亿或净利润转正</t>
        </is>
      </c>
      <c r="F36" s="8" t="inlineStr">
        <is>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is>
      </c>
      <c r="G36" s="8" t="inlineStr">
        <is>
          <t>关注二季度合并镍业后的收入。主要原主业也大幅下降</t>
        </is>
      </c>
      <c r="I36" s="8" t="inlineStr">
        <is>
          <t>标准无保留意见</t>
        </is>
      </c>
      <c r="J36" s="8" t="inlineStr">
        <is>
          <t>标准无保留意见</t>
        </is>
      </c>
      <c r="K36" s="12" t="inlineStr">
        <is>
          <t>否</t>
        </is>
      </c>
      <c r="L36" s="12" t="n"/>
      <c r="M36" s="387">
        <f>N36+O36+P36+Q36+R36+S36+T36+U36+V36+W36</f>
        <v/>
      </c>
      <c r="N36" s="387" t="n">
        <v>0</v>
      </c>
      <c r="O36" s="387" t="n">
        <v>0</v>
      </c>
      <c r="P36" s="387" t="n">
        <v>0</v>
      </c>
      <c r="Q36" s="387" t="n">
        <v>10</v>
      </c>
      <c r="R36" s="387" t="n">
        <v>40</v>
      </c>
      <c r="S36" s="387" t="n">
        <v>0</v>
      </c>
      <c r="T36" s="387" t="n">
        <v>0</v>
      </c>
      <c r="U36" s="387" t="n">
        <v>0</v>
      </c>
      <c r="V36" s="387" t="n">
        <v>0</v>
      </c>
    </row>
    <row r="37" hidden="1" ht="84" customHeight="1" s="386">
      <c r="A37" s="387" t="n">
        <v>2025</v>
      </c>
      <c r="B37" s="387" t="n">
        <v>668</v>
      </c>
      <c r="C37" s="387" t="inlineStr">
        <is>
          <t>荣丰控股</t>
        </is>
      </c>
      <c r="D37" s="8" t="inlineStr">
        <is>
          <t>收入不足3亿</t>
        </is>
      </c>
      <c r="E37" s="8" t="inlineStr">
        <is>
          <t>收入超过3亿
公司今年以销售长春国金中心即可完成业绩</t>
        </is>
      </c>
      <c r="F37" s="8" t="inlineStr">
        <is>
          <t>一季度收入大涨，主要是房地产销售
三季报大增1.8亿</t>
        </is>
      </c>
      <c r="G37" s="8" t="inlineStr">
        <is>
          <t>关注二季度情况</t>
        </is>
      </c>
      <c r="I37" s="8" t="inlineStr">
        <is>
          <t>标准无保留意见</t>
        </is>
      </c>
      <c r="J37" s="8" t="inlineStr">
        <is>
          <t>标准无保留意见</t>
        </is>
      </c>
      <c r="K37" s="12" t="inlineStr">
        <is>
          <t>否</t>
        </is>
      </c>
      <c r="L37" s="12" t="n"/>
      <c r="M37" s="387">
        <f>N37+O37+P37+Q37+R37+S37+T37+U37+V37+W37</f>
        <v/>
      </c>
      <c r="N37" s="387" t="n">
        <v>0</v>
      </c>
      <c r="O37" s="387" t="n">
        <v>0</v>
      </c>
      <c r="P37" s="387" t="n">
        <v>0</v>
      </c>
      <c r="Q37" s="387" t="n">
        <v>0</v>
      </c>
      <c r="R37" s="387" t="n">
        <v>10</v>
      </c>
      <c r="S37" s="387" t="n">
        <v>0</v>
      </c>
      <c r="T37" s="387" t="n">
        <v>0</v>
      </c>
      <c r="U37" s="387" t="n">
        <v>0</v>
      </c>
      <c r="V37" s="387" t="n">
        <v>0</v>
      </c>
    </row>
    <row r="38" hidden="1" ht="70" customHeight="1" s="386">
      <c r="A38" s="387" t="n">
        <v>2025</v>
      </c>
      <c r="B38" s="387" t="n">
        <v>2214</v>
      </c>
      <c r="C38" s="387" t="inlineStr">
        <is>
          <t>大立科技</t>
        </is>
      </c>
      <c r="D38" s="8" t="inlineStr">
        <is>
          <t>收入不足3亿</t>
        </is>
      </c>
      <c r="E38" s="8" t="inlineStr">
        <is>
          <t>收入超过3亿</t>
        </is>
      </c>
      <c r="F38" s="8" t="inlineStr">
        <is>
          <t>20250110签订7100万研发合同。
一季度收入大涨，应该是因为2024年部分收入在一季度确认。
半年报收入大增至1.4亿，但还是危险
三季报大增2.6亿</t>
        </is>
      </c>
      <c r="G38" s="8" t="inlineStr">
        <is>
          <t>应收和存货都很高，财务有些问题。</t>
        </is>
      </c>
      <c r="I38" s="8" t="inlineStr">
        <is>
          <t>标准无保留意见</t>
        </is>
      </c>
      <c r="J38" s="8" t="inlineStr">
        <is>
          <t>标准无保留意见</t>
        </is>
      </c>
      <c r="K38" s="12" t="inlineStr">
        <is>
          <t>否</t>
        </is>
      </c>
      <c r="L38" s="12" t="n"/>
      <c r="M38" s="387">
        <f>N38+O38+P38+Q38+R38+S38+T38+U38+V38+W38</f>
        <v/>
      </c>
      <c r="N38" s="387" t="n">
        <v>0</v>
      </c>
      <c r="O38" s="387" t="n">
        <v>0</v>
      </c>
      <c r="P38" s="387" t="n">
        <v>0</v>
      </c>
      <c r="Q38" s="387" t="n">
        <v>0</v>
      </c>
      <c r="R38" s="387" t="n">
        <v>10</v>
      </c>
      <c r="S38" s="387" t="n">
        <v>0</v>
      </c>
      <c r="T38" s="387" t="n">
        <v>0</v>
      </c>
      <c r="U38" s="387" t="n">
        <v>0</v>
      </c>
      <c r="V38" s="387" t="n">
        <v>0</v>
      </c>
    </row>
    <row r="39" hidden="1" ht="154" customHeight="1" s="386">
      <c r="A39" s="387" t="n">
        <v>2025</v>
      </c>
      <c r="B39" s="387" t="n">
        <v>820</v>
      </c>
      <c r="C39" s="387" t="inlineStr">
        <is>
          <t>神雾节能</t>
        </is>
      </c>
      <c r="D39" s="8" t="inlineStr">
        <is>
          <t>收入不足退市风险</t>
        </is>
      </c>
      <c r="E39" s="8" t="inlineStr">
        <is>
          <t>20250110，持股49%表决权53%的子公司江苏院与其少数股东中清孚尧的子公司签订10亿合同，预期20260331完工。</t>
        </is>
      </c>
      <c r="F39" s="8" t="inlineStr">
        <is>
          <t>一季度收入大幅下降，净利润减亏
20250802，半年报收入大幅下降，净利润减亏
3亿合同150日内完成，20250819
大股东部分股权要被拍卖，如果全部拍卖完成，控制权可能变更，大股东看来自身难保
三季报略减9000万</t>
        </is>
      </c>
      <c r="G39" s="8" t="inlineStr">
        <is>
          <t>关注合同履行情况</t>
        </is>
      </c>
      <c r="I39" s="8" t="inlineStr">
        <is>
          <t>标准无保留意见</t>
        </is>
      </c>
      <c r="J39" s="8" t="inlineStr">
        <is>
          <t>标准无保留意见</t>
        </is>
      </c>
      <c r="K39" s="12" t="inlineStr">
        <is>
          <t>否</t>
        </is>
      </c>
      <c r="L39" s="12" t="n"/>
      <c r="M39" s="387">
        <f>N39+O39+P39+Q39+R39+S39+T39+U39+V39+W39</f>
        <v/>
      </c>
      <c r="N39" s="387" t="n">
        <v>0</v>
      </c>
      <c r="O39" s="387" t="n">
        <v>0</v>
      </c>
      <c r="P39" s="387" t="n">
        <v>0</v>
      </c>
      <c r="Q39" s="387" t="n">
        <v>0</v>
      </c>
      <c r="R39" s="387" t="n">
        <v>0</v>
      </c>
      <c r="S39" s="387" t="n">
        <v>0</v>
      </c>
      <c r="T39" s="387" t="n">
        <v>0</v>
      </c>
      <c r="U39" s="387" t="n">
        <v>10</v>
      </c>
      <c r="V39" s="387" t="n">
        <v>0</v>
      </c>
    </row>
    <row r="40" hidden="1" ht="140" customHeight="1" s="386">
      <c r="A40" s="387" t="n">
        <v>2025</v>
      </c>
      <c r="B40" s="387" t="n">
        <v>2168</v>
      </c>
      <c r="C40" s="387" t="inlineStr">
        <is>
          <t>惠程科技</t>
        </is>
      </c>
      <c r="D40" s="8" t="inlineStr">
        <is>
          <t>收入不足且净资产负</t>
        </is>
      </c>
      <c r="E40" s="8" t="inlineStr">
        <is>
          <t>净资产转正
收入超过3亿或利润转正
202105变更的控制权。</t>
        </is>
      </c>
      <c r="F40" s="8" t="inlineStr">
        <is>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is>
      </c>
      <c r="G40" s="8" t="inlineStr">
        <is>
          <t>年终净资产还是可能变负</t>
        </is>
      </c>
      <c r="I40" s="8" t="inlineStr">
        <is>
          <t>标准无保留意见</t>
        </is>
      </c>
      <c r="J40" s="8" t="inlineStr">
        <is>
          <t>标准无保留意见</t>
        </is>
      </c>
      <c r="K40" s="12" t="inlineStr">
        <is>
          <t>否</t>
        </is>
      </c>
      <c r="L40" s="12" t="inlineStr">
        <is>
          <t>是</t>
        </is>
      </c>
      <c r="M40" s="387">
        <f>N40+O40+P40+Q40+R40+S40+T40+U40+V40+W40</f>
        <v/>
      </c>
      <c r="N40" s="387" t="n">
        <v>0</v>
      </c>
      <c r="O40" s="387" t="n">
        <v>0</v>
      </c>
      <c r="P40" s="387" t="n">
        <v>0</v>
      </c>
      <c r="Q40" s="387" t="n">
        <v>0</v>
      </c>
      <c r="R40" s="387" t="n">
        <v>1</v>
      </c>
      <c r="S40" s="387" t="n">
        <v>0</v>
      </c>
      <c r="T40" s="387" t="n">
        <v>5</v>
      </c>
      <c r="U40" s="387" t="n">
        <v>0</v>
      </c>
      <c r="V40" s="387" t="n">
        <v>0</v>
      </c>
    </row>
    <row r="41" hidden="1" ht="98" customHeight="1" s="386">
      <c r="A41" s="387" t="n">
        <v>2025</v>
      </c>
      <c r="B41" s="387" t="n">
        <v>972</v>
      </c>
      <c r="C41" s="387" t="inlineStr">
        <is>
          <t>中基健康</t>
        </is>
      </c>
      <c r="D41" s="8" t="inlineStr">
        <is>
          <t>收入不足3亿且净资产负</t>
        </is>
      </c>
      <c r="E41" s="8" t="inlineStr">
        <is>
          <t>原来是六师国资
购买新业能化资产</t>
        </is>
      </c>
      <c r="F41" s="8" t="inlineStr">
        <is>
          <t>20250205，发行股份购买资产新业能化，购买资产后变更为新疆国资委，构成重组上市。净资产38亿，净利润5亿。但是重组上市太难了。
20250430，资产审计中
20250715终止购买资产，改为由新疆新业来重整公司
20251230，豁免1亿债务</t>
        </is>
      </c>
      <c r="G41" s="8" t="inlineStr">
        <is>
          <t>关注资产重组进展</t>
        </is>
      </c>
      <c r="I41" s="8" t="inlineStr">
        <is>
          <t>标准无保留意见</t>
        </is>
      </c>
      <c r="J41" s="8" t="inlineStr">
        <is>
          <t>标准无保留意见</t>
        </is>
      </c>
      <c r="K41" s="12" t="inlineStr">
        <is>
          <t>否</t>
        </is>
      </c>
      <c r="L41" s="12" t="inlineStr">
        <is>
          <t>是</t>
        </is>
      </c>
      <c r="M41" s="387">
        <f>N41+O41+P41+Q41+R41+S41+T41+U41+V41+W41</f>
        <v/>
      </c>
      <c r="N41" s="387" t="n">
        <v>0</v>
      </c>
      <c r="O41" s="387" t="n">
        <v>0</v>
      </c>
      <c r="P41" s="387" t="n">
        <v>0</v>
      </c>
      <c r="Q41" s="387" t="n">
        <v>0</v>
      </c>
      <c r="R41" s="387" t="n">
        <v>0</v>
      </c>
      <c r="S41" s="387" t="n">
        <v>0</v>
      </c>
      <c r="T41" s="387" t="n">
        <v>5</v>
      </c>
      <c r="U41" s="387" t="n">
        <v>0</v>
      </c>
      <c r="V41" s="387" t="n">
        <v>0</v>
      </c>
    </row>
    <row r="42" hidden="1" ht="42" customHeight="1" s="386">
      <c r="A42" s="387" t="n">
        <v>2025</v>
      </c>
      <c r="B42" s="387" t="n">
        <v>300561</v>
      </c>
      <c r="C42" s="387" t="inlineStr">
        <is>
          <t>汇金科技</t>
        </is>
      </c>
      <c r="D42" s="8" t="inlineStr">
        <is>
          <t>收入不足1亿，差2000万，否定内控</t>
        </is>
      </c>
      <c r="E42" s="8" t="inlineStr">
        <is>
          <t>收入超过1亿或净利润转正</t>
        </is>
      </c>
      <c r="F42" s="8" t="inlineStr">
        <is>
          <t>一季度收入不变，净利润转正
半年报净利润略正
三季报净利润150万，收入7400万</t>
        </is>
      </c>
      <c r="G42" s="8" t="inlineStr">
        <is>
          <t>年终计提风险</t>
        </is>
      </c>
      <c r="I42" s="8" t="inlineStr">
        <is>
          <t>标准无保留意见</t>
        </is>
      </c>
      <c r="J42" s="8" t="inlineStr">
        <is>
          <t>否定意见
主要是业绩预告不准</t>
        </is>
      </c>
      <c r="K42" s="12" t="inlineStr">
        <is>
          <t>否</t>
        </is>
      </c>
      <c r="L42" s="12" t="n"/>
      <c r="M42" s="387">
        <f>N42+O42+P42+Q42+R42+S42+T42+U42+V42+W42</f>
        <v/>
      </c>
      <c r="N42" s="387" t="n">
        <v>0</v>
      </c>
      <c r="O42" s="387" t="n">
        <v>0</v>
      </c>
      <c r="P42" s="387" t="n">
        <v>0</v>
      </c>
      <c r="Q42" s="387" t="n">
        <v>0</v>
      </c>
      <c r="R42" s="387" t="n">
        <v>0</v>
      </c>
      <c r="S42" s="387" t="n">
        <v>5</v>
      </c>
      <c r="T42" s="387" t="n">
        <v>0</v>
      </c>
      <c r="U42" s="387" t="n">
        <v>0</v>
      </c>
      <c r="V42" s="387" t="n">
        <v>0</v>
      </c>
    </row>
    <row r="43" hidden="1" ht="112" customHeight="1" s="386">
      <c r="A43" s="387" t="n">
        <v>2025</v>
      </c>
      <c r="B43" s="387" t="n">
        <v>2306</v>
      </c>
      <c r="C43" s="387" t="inlineStr">
        <is>
          <t>中科云网</t>
        </is>
      </c>
      <c r="D43" s="8" t="inlineStr">
        <is>
          <t>收入不足3亿，差500万</t>
        </is>
      </c>
      <c r="E43" s="8" t="inlineStr">
        <is>
          <t>发展光伏组件业务，这个容易增加收入
但公司净资产也岌岌可危啊。</t>
        </is>
      </c>
      <c r="F43" s="8" t="inlineStr">
        <is>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is>
      </c>
      <c r="G43" s="8" t="inlineStr">
        <is>
          <t>关注净资产的改善</t>
        </is>
      </c>
      <c r="I43" s="8" t="inlineStr">
        <is>
          <t>重大段落无保留意见
重大段落：流动负债大于流动资产，持续经营不确定性</t>
        </is>
      </c>
      <c r="J43" s="8" t="inlineStr">
        <is>
          <t>标准无保留意见</t>
        </is>
      </c>
      <c r="K43" s="12" t="inlineStr">
        <is>
          <t>否</t>
        </is>
      </c>
      <c r="L43" s="12" t="n"/>
      <c r="M43" s="387">
        <f>N43+O43+P43+Q43+R43+S43+T43+U43+V43+W43</f>
        <v/>
      </c>
      <c r="N43" s="387" t="n">
        <v>0</v>
      </c>
      <c r="O43" s="387" t="n">
        <v>0</v>
      </c>
      <c r="P43" s="387" t="n">
        <v>0</v>
      </c>
      <c r="Q43" s="387" t="n">
        <v>0</v>
      </c>
      <c r="R43" s="387" t="n">
        <v>13</v>
      </c>
      <c r="S43" s="387" t="n">
        <v>-10</v>
      </c>
      <c r="T43" s="387" t="n">
        <v>0</v>
      </c>
      <c r="U43" s="387" t="n">
        <v>0</v>
      </c>
      <c r="V43" s="387" t="n">
        <v>0</v>
      </c>
    </row>
    <row r="44" hidden="1" ht="56" customHeight="1" s="386">
      <c r="A44" s="387" t="n">
        <v>2025</v>
      </c>
      <c r="B44" s="387" t="n">
        <v>603261</v>
      </c>
      <c r="C44" s="387" t="inlineStr">
        <is>
          <t>立航科技</t>
        </is>
      </c>
      <c r="D44" s="8" t="inlineStr">
        <is>
          <t>收入不足3亿，差1000万</t>
        </is>
      </c>
      <c r="E44" s="8" t="inlineStr">
        <is>
          <t>收入超过3亿</t>
        </is>
      </c>
      <c r="F44" s="8" t="inlineStr">
        <is>
          <t>一季度收入大涨，净利润减亏
半年报收入大幅下降，净利润大幅下降，存货里发出商品有1.5亿
三季报不变1.4亿</t>
        </is>
      </c>
      <c r="G44" s="8" t="inlineStr">
        <is>
          <t>大股东被留置</t>
        </is>
      </c>
      <c r="I44" s="8" t="inlineStr">
        <is>
          <t>标准无保留意见</t>
        </is>
      </c>
      <c r="J44" s="8" t="inlineStr">
        <is>
          <t>标准无保留意见</t>
        </is>
      </c>
      <c r="K44" s="12" t="inlineStr">
        <is>
          <t>否</t>
        </is>
      </c>
      <c r="L44" s="12" t="n"/>
      <c r="M44" s="387">
        <f>N44+O44+P44+Q44+R44+S44+T44+U44+V44+W44</f>
        <v/>
      </c>
      <c r="N44" s="387" t="n">
        <v>0</v>
      </c>
      <c r="O44" s="387" t="n">
        <v>0</v>
      </c>
      <c r="P44" s="387" t="n">
        <v>0</v>
      </c>
      <c r="Q44" s="387" t="n">
        <v>0</v>
      </c>
      <c r="R44" s="387" t="n">
        <v>0</v>
      </c>
      <c r="S44" s="387" t="n">
        <v>0</v>
      </c>
      <c r="T44" s="387" t="n">
        <v>0</v>
      </c>
      <c r="U44" s="387" t="n">
        <v>0</v>
      </c>
      <c r="V44" s="387" t="n">
        <v>0</v>
      </c>
    </row>
    <row r="45" hidden="1" ht="210" customHeight="1" s="386">
      <c r="A45" s="387" t="n">
        <v>2025</v>
      </c>
      <c r="B45" s="387" t="n">
        <v>929</v>
      </c>
      <c r="C45" s="387" t="inlineStr">
        <is>
          <t>兰州黄河</t>
        </is>
      </c>
      <c r="D45" s="8" t="inlineStr">
        <is>
          <t>收入不足退市风险</t>
        </is>
      </c>
      <c r="E45" s="8" t="inlineStr">
        <is>
          <t>202411月变更实控人为鑫远股份（三板企业同时摘牌），已经完成。做水治理的，应收账款很差。而且实控人是因为纠纷所以成为大股东的。花了3个亿。</t>
        </is>
      </c>
      <c r="F45" s="8" t="inlineStr">
        <is>
          <t>2025半年报，收入没有改善，利润没有改善
20250904公告2600万购买果汁公司50%股权，2024年光四季度收入5500万，净利润300万，2025年7-8月收入1000万。还是差很多啊
三季报2.1亿了，抖音同增4000万，新公司并表1730，感觉有希望了</t>
        </is>
      </c>
      <c r="H45" s="11" t="inlineStr">
        <is>
          <t>壳价值也够低了</t>
        </is>
      </c>
      <c r="I45" s="8" t="inlineStr">
        <is>
          <t>标准无保留意见</t>
        </is>
      </c>
      <c r="J45" s="8" t="inlineStr">
        <is>
          <t>标准无保留意见</t>
        </is>
      </c>
      <c r="K45" s="11" t="inlineStr">
        <is>
          <t>是</t>
        </is>
      </c>
      <c r="L45" s="11" t="n"/>
      <c r="M45" s="387">
        <f>N45+O45+P45+Q45+R45+S45+T45+U45+V45+W45</f>
        <v/>
      </c>
      <c r="N45" s="387" t="n">
        <v>10</v>
      </c>
      <c r="O45" s="387" t="n">
        <v>10</v>
      </c>
      <c r="P45" s="387" t="n">
        <v>0</v>
      </c>
      <c r="Q45" s="387" t="n">
        <v>0</v>
      </c>
      <c r="R45" s="387" t="n">
        <v>20</v>
      </c>
      <c r="S45" s="387" t="n">
        <v>0</v>
      </c>
      <c r="T45" s="387" t="n">
        <v>0</v>
      </c>
      <c r="V45" s="387" t="n">
        <v>0</v>
      </c>
    </row>
    <row r="46" hidden="1" ht="364" customHeight="1" s="386">
      <c r="A46" s="387" t="n">
        <v>2025</v>
      </c>
      <c r="B46" s="387" t="n">
        <v>605081</v>
      </c>
      <c r="C46" s="387" t="inlineStr">
        <is>
          <t>太和水</t>
        </is>
      </c>
      <c r="D46" s="8" t="inlineStr">
        <is>
          <t>收入不足退市风险</t>
        </is>
      </c>
      <c r="E46" s="8" t="inlineStr">
        <is>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is>
      </c>
      <c r="F46" s="8" t="inlineStr">
        <is>
          <t>20241130收购北京中科砚云科技有限公司55%股权，2200万元，承诺2025年收入1.5亿
一季度收入没有增加
二季度收入没有增加，亏损扩大，北京中科砚云科技收入1600万
三季报下滑8000万</t>
        </is>
      </c>
      <c r="G46" s="8" t="inlineStr">
        <is>
          <t>关注新股东确认进入进展，已完成</t>
        </is>
      </c>
      <c r="H46" s="11" t="inlineStr">
        <is>
          <t>壳价值也够低了</t>
        </is>
      </c>
      <c r="I46" s="8" t="inlineStr">
        <is>
          <t>标准无保留意见</t>
        </is>
      </c>
      <c r="J46" s="8" t="inlineStr">
        <is>
          <t>标准无保留意见</t>
        </is>
      </c>
      <c r="K46" s="11" t="inlineStr">
        <is>
          <t>是</t>
        </is>
      </c>
      <c r="L46" s="11" t="n"/>
      <c r="M46" s="387">
        <f>N46+O46+P46+Q46+R46+S46+T46+U46+V46+W46</f>
        <v/>
      </c>
      <c r="N46" s="387" t="n">
        <v>10</v>
      </c>
      <c r="O46" s="387" t="n">
        <v>10</v>
      </c>
      <c r="P46" s="387" t="n">
        <v>0</v>
      </c>
      <c r="Q46" s="387" t="n">
        <v>0</v>
      </c>
      <c r="R46" s="387" t="n">
        <v>-30</v>
      </c>
      <c r="S46" s="387" t="n">
        <v>0</v>
      </c>
      <c r="T46" s="387" t="n">
        <v>0</v>
      </c>
      <c r="V46" s="387" t="n">
        <v>0</v>
      </c>
      <c r="Z46" s="387" t="inlineStr">
        <is>
          <t>三季报</t>
        </is>
      </c>
    </row>
    <row r="47" hidden="1" ht="140" customHeight="1" s="386">
      <c r="A47" s="387" t="n">
        <v>2025</v>
      </c>
      <c r="B47" s="387" t="n">
        <v>600243</v>
      </c>
      <c r="C47" s="387" t="inlineStr">
        <is>
          <t>青海华鼎</t>
        </is>
      </c>
      <c r="D47" s="8" t="inlineStr">
        <is>
          <t>收入不足退市风险</t>
        </is>
      </c>
      <c r="E47" s="8" t="inlineStr">
        <is>
          <t>一季度大幅减亏
公司想转正利润的希望较难达成，年终的计提规模太大了。还是做大收入比较好实现。</t>
        </is>
      </c>
      <c r="F47" s="8" t="inlineStr">
        <is>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is>
      </c>
      <c r="G47" s="8" t="inlineStr">
        <is>
          <t>关注半年报
关注其他应收款的计提，主要是应收祥馨同佳的股权转让款余额</t>
        </is>
      </c>
      <c r="H47" s="11" t="inlineStr">
        <is>
          <t>壳价值也够低了</t>
        </is>
      </c>
      <c r="I47" s="8" t="inlineStr">
        <is>
          <t>标准无保留意见</t>
        </is>
      </c>
      <c r="J47" s="8" t="inlineStr">
        <is>
          <t>标准无保留意见</t>
        </is>
      </c>
      <c r="K47" s="12" t="inlineStr">
        <is>
          <t>否</t>
        </is>
      </c>
      <c r="L47" s="12" t="n"/>
      <c r="M47" s="387">
        <f>N47+O47+P47+Q47+R47+S47+T47+U47+V47+W47</f>
        <v/>
      </c>
      <c r="N47" s="387" t="n">
        <v>10</v>
      </c>
      <c r="O47" s="387" t="n">
        <v>0</v>
      </c>
      <c r="P47" s="387" t="n">
        <v>0</v>
      </c>
      <c r="Q47" s="387" t="n">
        <v>0</v>
      </c>
      <c r="R47" s="387" t="n">
        <v>0</v>
      </c>
      <c r="S47" s="387" t="n">
        <v>0</v>
      </c>
      <c r="T47" s="387" t="n">
        <v>0</v>
      </c>
      <c r="U47" s="387" t="n">
        <v>0</v>
      </c>
      <c r="V47" s="387" t="n">
        <v>0</v>
      </c>
      <c r="Z47" s="387" t="inlineStr">
        <is>
          <t>三季报</t>
        </is>
      </c>
    </row>
    <row r="48" hidden="1" ht="98" customHeight="1" s="386">
      <c r="A48" s="387" t="n">
        <v>2025</v>
      </c>
      <c r="B48" s="387" t="n">
        <v>2808</v>
      </c>
      <c r="C48" s="387" t="inlineStr">
        <is>
          <t>恒久科技</t>
        </is>
      </c>
      <c r="D48" s="8" t="inlineStr">
        <is>
          <t>收入不足退市风险
财务虚假</t>
        </is>
      </c>
      <c r="E48" s="8" t="inlineStr">
        <is>
          <t>20251227可以撤销财务虚假风险警示
考虑购买资产提升营业收入</t>
        </is>
      </c>
      <c r="F48" s="8" t="inlineStr">
        <is>
          <t>一季度收入没有改善
20250709收购上海憬芯科技并表，2024年收入720万，净利润-1000万，光伏系统管理业务，感觉是不是在掏空资产
半年报收入9000万，略增，主要光伏EPC收入1400万。
三季报1.8亿收入，还是有希望的</t>
        </is>
      </c>
      <c r="G48" s="8" t="inlineStr">
        <is>
          <t>关注购买资产情况</t>
        </is>
      </c>
      <c r="H48" s="11" t="inlineStr">
        <is>
          <t>壳价值也够低了</t>
        </is>
      </c>
      <c r="I48" s="8" t="inlineStr">
        <is>
          <t>强调事项段无保留意见
强调项：行政处罚刚下来。原子公司总经理职务侵占案还没结束</t>
        </is>
      </c>
      <c r="J48" s="8" t="inlineStr">
        <is>
          <t>标准无保留意见</t>
        </is>
      </c>
      <c r="K48" s="12" t="inlineStr">
        <is>
          <t>否</t>
        </is>
      </c>
      <c r="L48" s="12" t="n"/>
      <c r="M48" s="387">
        <f>N48+O48+P48+Q48+R48+S48+T48+U48+V48+W48</f>
        <v/>
      </c>
      <c r="N48" s="387" t="n">
        <v>0</v>
      </c>
      <c r="O48" s="387" t="n">
        <v>0</v>
      </c>
      <c r="P48" s="387" t="n">
        <v>0</v>
      </c>
      <c r="Q48" s="387" t="n">
        <v>0</v>
      </c>
      <c r="R48" s="387" t="n">
        <v>10</v>
      </c>
      <c r="S48" s="387" t="n">
        <v>0</v>
      </c>
      <c r="T48" s="387" t="n">
        <v>0</v>
      </c>
      <c r="V48" s="387" t="n">
        <v>0</v>
      </c>
    </row>
    <row r="49" hidden="1" ht="224" customHeight="1" s="386">
      <c r="A49" s="387" t="n">
        <v>2025</v>
      </c>
      <c r="B49" s="387" t="n">
        <v>4</v>
      </c>
      <c r="C49" s="387" t="inlineStr">
        <is>
          <t>国华网安</t>
        </is>
      </c>
      <c r="D49" s="8" t="inlineStr">
        <is>
          <t>收入不足退市风险</t>
        </is>
      </c>
      <c r="E49" s="8" t="inlineStr">
        <is>
          <t>20250418挂牌转让山东智游子公司，价格2000万，预计可以减少净利润损失700万，还未完成
软件开发，客户预算影响，正在下行期
研发、销售、管理三高吃掉了毛利</t>
        </is>
      </c>
      <c r="F49" s="8" t="inlineStr">
        <is>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is>
      </c>
      <c r="G49" s="8" t="inlineStr">
        <is>
          <t>关注保壳信号</t>
        </is>
      </c>
      <c r="I49" s="8" t="inlineStr">
        <is>
          <t>标准无保留意见</t>
        </is>
      </c>
      <c r="J49" s="8" t="inlineStr">
        <is>
          <t>标准无保留意见</t>
        </is>
      </c>
      <c r="K49" s="12" t="inlineStr">
        <is>
          <t>否</t>
        </is>
      </c>
      <c r="L49" s="12" t="n"/>
      <c r="M49" s="387">
        <f>N49+O49+P49+Q49+R49+S49+T49+U49+V49+W49</f>
        <v/>
      </c>
      <c r="N49" s="387" t="n">
        <v>0</v>
      </c>
      <c r="O49" s="387" t="n">
        <v>0</v>
      </c>
      <c r="P49" s="387" t="n">
        <v>0</v>
      </c>
      <c r="Q49" s="387" t="n">
        <v>0</v>
      </c>
      <c r="R49" s="387" t="n">
        <v>0</v>
      </c>
      <c r="S49" s="387" t="n">
        <v>0</v>
      </c>
      <c r="T49" s="387" t="n">
        <v>0</v>
      </c>
      <c r="U49" s="387" t="n">
        <v>0</v>
      </c>
      <c r="V49" s="387" t="n">
        <v>0</v>
      </c>
    </row>
    <row r="50" hidden="1" ht="154" customHeight="1" s="386">
      <c r="A50" s="387" t="n">
        <v>2025</v>
      </c>
      <c r="B50" s="387" t="n">
        <v>2253</v>
      </c>
      <c r="C50" s="387" t="inlineStr">
        <is>
          <t>川大智胜</t>
        </is>
      </c>
      <c r="D50" s="8" t="inlineStr">
        <is>
          <t>收入不足退市风险</t>
        </is>
      </c>
      <c r="E50" s="8" t="inlineStr">
        <is>
          <t>四川省财政厅将表决权委托给四川产业振兴基金投资集团有限公司，它将为公司赋能，为公司  2025年业绩做出贡献。</t>
        </is>
      </c>
      <c r="F50" s="8" t="inlineStr">
        <is>
          <t>一季度没有改善
半年报收入利润大幅下滑
大股东把股份质押给了四川产业公司
三季报收入7000万，净利润继续下滑，同时公布收购兴仁科技，1.5亿，上半年收入2000万，净利润279万，军工行业</t>
        </is>
      </c>
      <c r="G50" s="8" t="inlineStr">
        <is>
          <t>关注实控人是否随时变成四川国资委</t>
        </is>
      </c>
      <c r="I50" s="8" t="inlineStr">
        <is>
          <t>标准无保留意见</t>
        </is>
      </c>
      <c r="J50" s="8" t="inlineStr">
        <is>
          <t>标准无保留意见</t>
        </is>
      </c>
      <c r="K50" s="12" t="inlineStr">
        <is>
          <t>否</t>
        </is>
      </c>
      <c r="L50" s="12" t="n"/>
      <c r="M50" s="387">
        <f>N50+O50+P50+Q50+R50+S50+T50+U50+V50+W50</f>
        <v/>
      </c>
      <c r="N50" s="387" t="n">
        <v>0</v>
      </c>
      <c r="O50" s="387" t="n">
        <v>0</v>
      </c>
      <c r="P50" s="387" t="n">
        <v>0</v>
      </c>
      <c r="Q50" s="387" t="n">
        <v>0</v>
      </c>
      <c r="R50" s="387" t="n">
        <v>-10</v>
      </c>
      <c r="S50" s="387" t="n">
        <v>0</v>
      </c>
      <c r="T50" s="387" t="n">
        <v>0</v>
      </c>
      <c r="U50" s="387" t="n">
        <v>0</v>
      </c>
      <c r="V50" s="387" t="n">
        <v>0</v>
      </c>
    </row>
    <row r="51" hidden="1" ht="84" customHeight="1" s="386">
      <c r="A51" s="387" t="n">
        <v>2025</v>
      </c>
      <c r="B51" s="387" t="n">
        <v>2848</v>
      </c>
      <c r="C51" s="387" t="inlineStr">
        <is>
          <t>高斯贝尔</t>
        </is>
      </c>
      <c r="D51" s="8" t="inlineStr">
        <is>
          <t>收入不足3亿，差1.7亿
2025年还有净资产负的风险</t>
        </is>
      </c>
      <c r="E51" s="8" t="inlineStr">
        <is>
          <t>收入超过3亿
净资产保正</t>
        </is>
      </c>
      <c r="F51" s="8" t="inlineStr">
        <is>
          <t>一季度收入净利润持平
半年报没变化
三季报略增1.5亿</t>
        </is>
      </c>
      <c r="G51" s="8" t="inlineStr">
        <is>
          <t>大股东股份被冻结
关注收入进展</t>
        </is>
      </c>
      <c r="I51" s="8" t="inlineStr">
        <is>
          <t>强调事项的无保留意见 
强调事项：流动负债大于流动资产导致持续经营部确定性</t>
        </is>
      </c>
      <c r="J51" s="8" t="inlineStr">
        <is>
          <t>标准无保留意见</t>
        </is>
      </c>
      <c r="K51" s="12" t="inlineStr">
        <is>
          <t>否</t>
        </is>
      </c>
      <c r="L51" s="12" t="n"/>
      <c r="M51" s="387">
        <f>N51+O51+P51+Q51+R51+S51+T51+U51+V51+W51</f>
        <v/>
      </c>
      <c r="N51" s="387" t="n">
        <v>0</v>
      </c>
      <c r="O51" s="387" t="n">
        <v>0</v>
      </c>
      <c r="P51" s="387" t="n">
        <v>0</v>
      </c>
      <c r="Q51" s="387" t="n">
        <v>0</v>
      </c>
      <c r="R51" s="387" t="n">
        <v>0</v>
      </c>
      <c r="S51" s="387" t="n">
        <v>0</v>
      </c>
      <c r="T51" s="387" t="n">
        <v>0</v>
      </c>
      <c r="U51" s="387" t="n">
        <v>0</v>
      </c>
      <c r="V51" s="387" t="n">
        <v>0</v>
      </c>
    </row>
    <row r="52" hidden="1" ht="84" customHeight="1" s="386">
      <c r="A52" s="387" t="n">
        <v>2025</v>
      </c>
      <c r="B52" s="387" t="n">
        <v>2693</v>
      </c>
      <c r="C52" s="387" t="inlineStr">
        <is>
          <t>双成药业</t>
        </is>
      </c>
      <c r="D52" s="8" t="inlineStr">
        <is>
          <t>收入不足3亿，差1.4亿</t>
        </is>
      </c>
      <c r="E52" s="8" t="inlineStr">
        <is>
          <t>收入超过3亿或净利润转正</t>
        </is>
      </c>
      <c r="F52" s="8" t="inlineStr">
        <is>
          <t>本来202408收购大股东的半导体资产的，但是2250311终止了收购，因为某些交易方价格无法达成一致。
一季度收入和净利润略下滑。
半年报收入和利润没有改善
三季报收入1.6亿，净利润只亏600万了，有希望</t>
        </is>
      </c>
      <c r="I52" s="8" t="inlineStr">
        <is>
          <t>强调事项无保留意见
强调项：收入不足触发退市风险</t>
        </is>
      </c>
      <c r="J52" s="8" t="inlineStr">
        <is>
          <t>标准无保留意见</t>
        </is>
      </c>
      <c r="K52" s="12" t="inlineStr">
        <is>
          <t>否</t>
        </is>
      </c>
      <c r="L52" s="12" t="n"/>
      <c r="M52" s="387">
        <f>N52+O52+P52+Q52+R52+S52+T52+U52+V52+W52</f>
        <v/>
      </c>
      <c r="N52" s="387" t="n">
        <v>0</v>
      </c>
      <c r="O52" s="387" t="n">
        <v>0</v>
      </c>
      <c r="P52" s="387" t="n">
        <v>0</v>
      </c>
      <c r="Q52" s="387" t="n">
        <v>0</v>
      </c>
      <c r="R52" s="387" t="n">
        <v>0</v>
      </c>
      <c r="S52" s="387" t="n">
        <v>0</v>
      </c>
      <c r="T52" s="387" t="n">
        <v>0</v>
      </c>
      <c r="U52" s="387" t="n">
        <v>0</v>
      </c>
      <c r="V52" s="387" t="n">
        <v>0</v>
      </c>
    </row>
    <row r="53" hidden="1" ht="70" customHeight="1" s="386">
      <c r="A53" s="387" t="n">
        <v>2025</v>
      </c>
      <c r="B53" s="387" t="n">
        <v>600355</v>
      </c>
      <c r="C53" s="387" t="inlineStr">
        <is>
          <t>精伦电子</t>
        </is>
      </c>
      <c r="D53" s="8" t="inlineStr">
        <is>
          <t>收入不足3亿，差1.8亿</t>
        </is>
      </c>
      <c r="E53" s="8" t="inlineStr">
        <is>
          <t>收入超过3亿或净利润转正</t>
        </is>
      </c>
      <c r="F53" s="8" t="inlineStr">
        <is>
          <t>一季度收入下滑
签订2.3亿企业云服务器采购合同，上半年交付4500万
上半年收入8200万
三季报收入大增2.2亿</t>
        </is>
      </c>
      <c r="I53" s="8" t="inlineStr">
        <is>
          <t>标准无保留意见</t>
        </is>
      </c>
      <c r="J53" s="8" t="inlineStr">
        <is>
          <t>标准无保留意见</t>
        </is>
      </c>
      <c r="K53" s="12" t="inlineStr">
        <is>
          <t>否</t>
        </is>
      </c>
      <c r="L53" s="12" t="n"/>
      <c r="M53" s="387">
        <f>N53+O53+P53+Q53+R53+S53+T53+U53+V53+W53</f>
        <v/>
      </c>
      <c r="N53" s="387" t="n">
        <v>0</v>
      </c>
      <c r="O53" s="387" t="n">
        <v>0</v>
      </c>
      <c r="P53" s="387" t="n">
        <v>0</v>
      </c>
      <c r="Q53" s="387" t="n">
        <v>0</v>
      </c>
      <c r="R53" s="387" t="n">
        <v>10</v>
      </c>
      <c r="S53" s="387" t="n">
        <v>0</v>
      </c>
      <c r="T53" s="387" t="n">
        <v>0</v>
      </c>
      <c r="U53" s="387" t="n">
        <v>0</v>
      </c>
      <c r="V53" s="387" t="n">
        <v>0</v>
      </c>
      <c r="Z53" s="387" t="inlineStr">
        <is>
          <t>三季报</t>
        </is>
      </c>
    </row>
    <row r="54" hidden="1" ht="224" customHeight="1" s="386">
      <c r="A54" s="387" t="n">
        <v>2025</v>
      </c>
      <c r="B54" s="387" t="n">
        <v>2496</v>
      </c>
      <c r="C54" s="387" t="inlineStr">
        <is>
          <t>辉丰股份</t>
        </is>
      </c>
      <c r="D54" s="8" t="inlineStr">
        <is>
          <t>收入不足3亿，差6000万</t>
        </is>
      </c>
      <c r="E54" s="8" t="inlineStr">
        <is>
          <t>收入超过3亿，净利润转正太难了</t>
        </is>
      </c>
      <c r="F54" s="8" t="inlineStr">
        <is>
          <t>一季度收入净利润略增
半年报收入1.5亿，大幅增加。利润也减亏。主要是油品等收入增加，估计靠这个保壳问题不大。
三季报收入2.1亿，还有点悬</t>
        </is>
      </c>
      <c r="G54" s="8" t="inlineStr">
        <is>
          <t>每年都有大量的资产减值计提</t>
        </is>
      </c>
      <c r="I54" s="8" t="inlineStr">
        <is>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is>
      </c>
      <c r="J54" s="8" t="inlineStr">
        <is>
          <t>无保留意见</t>
        </is>
      </c>
      <c r="K54" s="12" t="inlineStr">
        <is>
          <t>否</t>
        </is>
      </c>
      <c r="L54" s="12" t="n"/>
      <c r="M54" s="387">
        <f>N54+O54+P54+Q54+R54+S54+T54+U54+V54+W54</f>
        <v/>
      </c>
      <c r="N54" s="387" t="n">
        <v>0</v>
      </c>
      <c r="O54" s="387" t="n">
        <v>0</v>
      </c>
      <c r="P54" s="387" t="n">
        <v>0</v>
      </c>
      <c r="Q54" s="387" t="n">
        <v>0</v>
      </c>
      <c r="R54" s="387" t="n">
        <v>20</v>
      </c>
      <c r="S54" s="387" t="n">
        <v>0</v>
      </c>
      <c r="T54" s="387" t="n">
        <v>0</v>
      </c>
      <c r="U54" s="387" t="n">
        <v>0</v>
      </c>
      <c r="V54" s="387" t="n">
        <v>-5</v>
      </c>
    </row>
    <row r="55" hidden="1" ht="126" customHeight="1" s="386">
      <c r="A55" s="387" t="n">
        <v>2025</v>
      </c>
      <c r="B55" s="387" t="n">
        <v>600421</v>
      </c>
      <c r="C55" s="387" t="inlineStr">
        <is>
          <t>华嵘控股</t>
        </is>
      </c>
      <c r="D55" s="8" t="inlineStr">
        <is>
          <t>收入不足3亿，差1.8亿</t>
        </is>
      </c>
      <c r="E55" s="8" t="inlineStr">
        <is>
          <t>收入超过3亿或净利润转正</t>
        </is>
      </c>
      <c r="F55" s="8" t="inlineStr">
        <is>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is>
      </c>
      <c r="G55" s="8" t="inlineStr">
        <is>
          <t>估计做正利润的希望大些</t>
        </is>
      </c>
      <c r="I55" s="8" t="inlineStr">
        <is>
          <t>强调无保留意见。
强调项：触发退市风险</t>
        </is>
      </c>
      <c r="J55" s="8" t="inlineStr">
        <is>
          <t>标准无保留意见</t>
        </is>
      </c>
      <c r="K55" s="12" t="inlineStr">
        <is>
          <t>是</t>
        </is>
      </c>
      <c r="L55" s="12" t="n"/>
      <c r="M55" s="387">
        <f>N55+O55+P55+Q55+R55+S55+T55+U55+V55+W55</f>
        <v/>
      </c>
      <c r="N55" s="387" t="n">
        <v>10</v>
      </c>
      <c r="O55" s="387" t="n">
        <v>0</v>
      </c>
      <c r="P55" s="387" t="n">
        <v>0</v>
      </c>
      <c r="Q55" s="387" t="n">
        <v>0</v>
      </c>
      <c r="R55" s="387" t="n">
        <v>-2</v>
      </c>
      <c r="S55" s="387" t="n">
        <v>-3</v>
      </c>
      <c r="T55" s="387" t="n">
        <v>0</v>
      </c>
      <c r="U55" s="387" t="n">
        <v>0</v>
      </c>
      <c r="V55" s="387" t="n">
        <v>0</v>
      </c>
      <c r="Z55" s="387" t="inlineStr">
        <is>
          <t>三季报</t>
        </is>
      </c>
    </row>
    <row r="56" hidden="1" ht="126" customHeight="1" s="386">
      <c r="A56" s="387" t="n">
        <v>2025</v>
      </c>
      <c r="B56" s="387" t="n">
        <v>2872</v>
      </c>
      <c r="C56" s="387" t="inlineStr">
        <is>
          <t>天圣制药</t>
        </is>
      </c>
      <c r="D56" s="8" t="inlineStr">
        <is>
          <t>2019年大股东侵占挪用资金1.2亿未及时归还，大股东被判刑了</t>
        </is>
      </c>
      <c r="E56" s="8" t="inlineStr">
        <is>
          <t>归还资金
立案调查结果出来
上市后业绩一直在下滑，可能有财务造假</t>
        </is>
      </c>
      <c r="F56" s="8" t="inlineStr">
        <is>
          <t>2024年已经归还
20250119大股东被证监会立案调查，还没有结果。
20250913收到处罚，不用退市了</t>
        </is>
      </c>
      <c r="G56" s="8" t="inlineStr">
        <is>
          <t>关注立案调查结果</t>
        </is>
      </c>
      <c r="I56" s="8" t="inlineStr">
        <is>
          <t>保留意见
因大股东立案结果未出，未能就涉案及追溯调整事项获取充分、适当的审计证据，无法确定前述资金占用的完整性。</t>
        </is>
      </c>
      <c r="J56" s="8" t="inlineStr">
        <is>
          <t>标准无保留意见</t>
        </is>
      </c>
      <c r="K56" s="12" t="inlineStr">
        <is>
          <t>否</t>
        </is>
      </c>
      <c r="L56" s="12" t="n"/>
      <c r="M56" s="387">
        <f>N56+O56+P56+Q56+R56+S56+T56+U56+V56+W56</f>
        <v/>
      </c>
      <c r="N56" s="387" t="n">
        <v>0</v>
      </c>
      <c r="O56" s="387" t="n">
        <v>0</v>
      </c>
      <c r="P56" s="387" t="n">
        <v>0</v>
      </c>
      <c r="Q56" s="387" t="n">
        <v>0</v>
      </c>
      <c r="R56" s="387" t="n">
        <v>0</v>
      </c>
      <c r="S56" s="387" t="n">
        <v>0</v>
      </c>
      <c r="T56" s="387" t="n">
        <v>0</v>
      </c>
      <c r="U56" s="387" t="n">
        <v>0</v>
      </c>
      <c r="V56" s="387" t="n">
        <v>0</v>
      </c>
    </row>
    <row r="57" hidden="1" ht="182" customHeight="1" s="386">
      <c r="A57" s="387" t="n">
        <v>2025</v>
      </c>
      <c r="B57" s="387" t="n">
        <v>603789</v>
      </c>
      <c r="C57" s="387" t="inlineStr">
        <is>
          <t>星光农机</t>
        </is>
      </c>
      <c r="D57" s="8" t="inlineStr">
        <is>
          <t>收入不足退市风险</t>
        </is>
      </c>
      <c r="E57" s="8" t="inlineStr">
        <is>
          <t>20250318收购大股东旗下苏州电中，燃油喷射系统开发，2024收入8000万，净利润-100万。0426完成交易，一季度未并表。0426完成变更。</t>
        </is>
      </c>
      <c r="F57" s="8" t="inlineStr">
        <is>
          <t>一季度收入大涨，说是销量增加。
公司说审计师正在审计保留事项，后续会有公告
半年报收入1.5亿。大涨，其中苏州电中并表3000万。
20250906，购买中诚汽车子公司完成，1-5月收入1600万
三季报收入3亿</t>
        </is>
      </c>
      <c r="G57" s="8" t="inlineStr">
        <is>
          <t>被立案调查
关注保留事项的解决进展</t>
        </is>
      </c>
      <c r="I57" s="8" t="inlineStr">
        <is>
          <t>保留意见
采棉农事服务按总额法确认的依据不足，如果存在问题对2023年的收入调整较大。
董事会的解释是当时开展业务时保留的资料不够充分。还不知道怎么消除。</t>
        </is>
      </c>
      <c r="J57" s="8" t="inlineStr">
        <is>
          <t>标准无保留意见</t>
        </is>
      </c>
      <c r="K57" s="12" t="inlineStr">
        <is>
          <t>否</t>
        </is>
      </c>
      <c r="L57" s="12" t="n"/>
      <c r="M57" s="387">
        <f>N57+O57+P57+Q57+R57+S57+T57+U57+V57+W57</f>
        <v/>
      </c>
      <c r="N57" s="387" t="n">
        <v>0</v>
      </c>
      <c r="O57" s="387" t="n">
        <v>0</v>
      </c>
      <c r="P57" s="387" t="n">
        <v>0</v>
      </c>
      <c r="Q57" s="387" t="n">
        <v>0</v>
      </c>
      <c r="R57" s="387" t="n">
        <v>40</v>
      </c>
      <c r="S57" s="387" t="n">
        <v>0</v>
      </c>
      <c r="T57" s="387" t="n">
        <v>0</v>
      </c>
      <c r="U57" s="387" t="n">
        <v>0</v>
      </c>
      <c r="V57" s="387" t="n">
        <v>-40</v>
      </c>
      <c r="Z57" s="387" t="inlineStr">
        <is>
          <t>三季报</t>
        </is>
      </c>
    </row>
    <row r="58" hidden="1" ht="42" customHeight="1" s="386">
      <c r="A58" s="387" t="n">
        <v>2025</v>
      </c>
      <c r="B58" s="387" t="n">
        <v>300159</v>
      </c>
      <c r="C58" s="387" t="inlineStr">
        <is>
          <t>新研股份</t>
        </is>
      </c>
      <c r="D58" s="8" t="inlineStr">
        <is>
          <t>净资产负</t>
        </is>
      </c>
      <c r="E58" s="8" t="inlineStr">
        <is>
          <t>净资产转正</t>
        </is>
      </c>
      <c r="F58" s="8" t="inlineStr">
        <is>
          <t>20250428，与新疆资管重组9800万的债务。以股权抵债。
重整中</t>
        </is>
      </c>
      <c r="I58" s="8" t="inlineStr">
        <is>
          <t>强调无保留意见
净资产负持续经营不确定性</t>
        </is>
      </c>
      <c r="J58" s="8" t="inlineStr">
        <is>
          <t>标准无保留意见</t>
        </is>
      </c>
      <c r="K58" s="12" t="inlineStr">
        <is>
          <t>否</t>
        </is>
      </c>
      <c r="L58" s="12" t="inlineStr">
        <is>
          <t>是</t>
        </is>
      </c>
      <c r="M58" s="387">
        <f>N58+O58+P58+Q58+R58+S58+T58+U58+V58+W58</f>
        <v/>
      </c>
      <c r="N58" s="387" t="n">
        <v>0</v>
      </c>
      <c r="O58" s="387" t="n">
        <v>0</v>
      </c>
      <c r="P58" s="387" t="n">
        <v>0</v>
      </c>
      <c r="Q58" s="387" t="n">
        <v>0</v>
      </c>
      <c r="R58" s="387" t="n">
        <v>0</v>
      </c>
      <c r="S58" s="387" t="n">
        <v>0</v>
      </c>
      <c r="T58" s="387" t="n">
        <v>0</v>
      </c>
      <c r="U58" s="387" t="n">
        <v>0</v>
      </c>
      <c r="V58" s="387" t="n">
        <v>-20</v>
      </c>
    </row>
    <row r="59" hidden="1" ht="350" customHeight="1" s="386">
      <c r="A59" s="387" t="n">
        <v>2025</v>
      </c>
      <c r="B59" s="387" t="n">
        <v>638</v>
      </c>
      <c r="C59" s="387" t="inlineStr">
        <is>
          <t>万方发展</t>
        </is>
      </c>
      <c r="D59" s="8" t="inlineStr">
        <is>
          <t>收入不足退市风险</t>
        </is>
      </c>
      <c r="E59" s="8" t="inlineStr">
        <is>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is>
      </c>
      <c r="F59" s="8" t="inlineStr">
        <is>
          <t>一季度收入大增
白山市原来的承诺基本都没有兑现，所以是否愿意保壳存疑
原大股东股份抵债给九台农商行了
三季报收入1.7亿，大增，净利润-900万</t>
        </is>
      </c>
      <c r="G59" s="8" t="inlineStr">
        <is>
          <t>不确定收入是不是全部是主营
关注对长期股权万方百奥投资的处理情况，这个必须要处理（建仓时点）
关注大股东质押违约的处理，实控人是否成功受让违约股票的债权
关注现在实控人满3年，可以注入资产</t>
        </is>
      </c>
      <c r="H59" s="11" t="inlineStr">
        <is>
          <t>壳价值也够低了</t>
        </is>
      </c>
      <c r="I59" s="8" t="inlineStr">
        <is>
          <t>强调事项段保留意见
保留项：万方百奥的不确定性
强调项：原大股东质押的股份可能被拍卖导致实控人变更</t>
        </is>
      </c>
      <c r="J59" s="8" t="inlineStr">
        <is>
          <t>标准无保留意见</t>
        </is>
      </c>
      <c r="K59" s="12" t="inlineStr">
        <is>
          <t>否</t>
        </is>
      </c>
      <c r="L59" s="12" t="n"/>
      <c r="M59" s="387">
        <f>N59+O59+P59+Q59+R59+S59+T59+U59+V59+W59</f>
        <v/>
      </c>
      <c r="N59" s="387" t="n">
        <v>0</v>
      </c>
      <c r="O59" s="387" t="n">
        <v>0</v>
      </c>
      <c r="P59" s="387" t="n">
        <v>0</v>
      </c>
      <c r="Q59" s="387" t="n">
        <v>0</v>
      </c>
      <c r="R59" s="387" t="n">
        <v>20</v>
      </c>
      <c r="S59" s="387" t="n">
        <v>0</v>
      </c>
      <c r="T59" s="387" t="n">
        <v>0</v>
      </c>
      <c r="U59" s="387" t="n">
        <v>0</v>
      </c>
      <c r="V59" s="387" t="n">
        <v>-40</v>
      </c>
    </row>
    <row r="60" hidden="1" ht="182" customHeight="1" s="386">
      <c r="A60" s="387" t="n">
        <v>2025</v>
      </c>
      <c r="B60" s="387" t="n">
        <v>603398</v>
      </c>
      <c r="C60" s="387" t="inlineStr">
        <is>
          <t>沐邦高科</t>
        </is>
      </c>
      <c r="D60" s="8" t="inlineStr">
        <is>
          <t>收入不足3亿
否定意见内控报告</t>
        </is>
      </c>
      <c r="E60" s="8" t="inlineStr">
        <is>
          <t>内控报告否定意见修正
收入超过3亿</t>
        </is>
      </c>
      <c r="F60" s="8" t="inlineStr">
        <is>
          <t>一季度收入净利润大幅下滑
三季报略下滑收入2.2亿
实控人被立案，资金占用1000万</t>
        </is>
      </c>
      <c r="G60" s="8" t="inlineStr">
        <is>
          <t>关注二季度情况
关注内控否定事项</t>
        </is>
      </c>
      <c r="I60" s="8" t="inlineStr">
        <is>
          <t>强调事项的无保留意见 
强调事项：流动负债大于流动资产导致持续经营部确定性</t>
        </is>
      </c>
      <c r="J60" s="8" t="inlineStr">
        <is>
          <t>否定意见
将募集资金以支付供应商货款或工程款的形式付款后，再通过关联企业借款的形式回流到沐邦高科，沐邦高科用来归还银行借款和供应商欠款，涉及金额 2亿，导致募集资金违规使用</t>
        </is>
      </c>
      <c r="K60" s="12" t="inlineStr">
        <is>
          <t>否</t>
        </is>
      </c>
      <c r="L60" s="12" t="n"/>
      <c r="M60" s="387">
        <f>N60+O60+P60+Q60+R60+S60+T60+U60+V60+W60</f>
        <v/>
      </c>
      <c r="N60" s="387" t="n">
        <v>0</v>
      </c>
      <c r="O60" s="387" t="n">
        <v>0</v>
      </c>
      <c r="P60" s="387" t="n">
        <v>0</v>
      </c>
      <c r="Q60" s="387" t="n">
        <v>0</v>
      </c>
      <c r="R60" s="387" t="n">
        <v>-10</v>
      </c>
      <c r="S60" s="387" t="n">
        <v>0</v>
      </c>
      <c r="T60" s="387" t="n">
        <v>0</v>
      </c>
      <c r="U60" s="387" t="n">
        <v>0</v>
      </c>
      <c r="V60" s="387" t="n">
        <v>-20</v>
      </c>
    </row>
    <row r="61" hidden="1" ht="84" customHeight="1" s="386">
      <c r="A61" s="387" t="n">
        <v>2025</v>
      </c>
      <c r="B61" s="387" t="n">
        <v>600238</v>
      </c>
      <c r="C61" s="387" t="inlineStr">
        <is>
          <t>海南椰岛</t>
        </is>
      </c>
      <c r="D61" s="8" t="inlineStr">
        <is>
          <t>收入不足3亿
否定意见内控报告</t>
        </is>
      </c>
      <c r="E61" s="8" t="inlineStr">
        <is>
          <t>收入超过3亿
解决与糊涂酒业之间的账目问题</t>
        </is>
      </c>
      <c r="F61" s="8" t="inlineStr">
        <is>
          <t>一季度收入下滑、净利润减亏
半年报收入下滑，净利润增亏
三季报收入不变1.7亿，净资产也很危险了</t>
        </is>
      </c>
      <c r="G61" s="8" t="inlineStr">
        <is>
          <t>关注与糊涂酒业之间的合作进展
关注收入进展</t>
        </is>
      </c>
      <c r="I61" s="8" t="inlineStr">
        <is>
          <t>强调事项的保留意见
跟糊涂酒业之间的糊涂账
持续经营不确定性</t>
        </is>
      </c>
      <c r="J61" s="8" t="inlineStr">
        <is>
          <t>否定意见
经销商管理不明确
总经理一身多职不合理</t>
        </is>
      </c>
      <c r="K61" s="12" t="inlineStr">
        <is>
          <t>否</t>
        </is>
      </c>
      <c r="L61" s="12" t="n"/>
      <c r="M61" s="387">
        <f>N61+O61+P61+Q61+R61+S61+T61+U61+V61+W61</f>
        <v/>
      </c>
      <c r="N61" s="387" t="n">
        <v>0</v>
      </c>
      <c r="O61" s="387" t="n">
        <v>0</v>
      </c>
      <c r="P61" s="387" t="n">
        <v>0</v>
      </c>
      <c r="Q61" s="387" t="n">
        <v>0</v>
      </c>
      <c r="R61" s="387" t="n">
        <v>-10</v>
      </c>
      <c r="S61" s="387" t="n">
        <v>0</v>
      </c>
      <c r="T61" s="387" t="n">
        <v>0</v>
      </c>
      <c r="U61" s="387" t="n">
        <v>0</v>
      </c>
      <c r="V61" s="387" t="n">
        <v>-20</v>
      </c>
      <c r="Z61" s="387" t="inlineStr">
        <is>
          <t>三季报</t>
        </is>
      </c>
    </row>
    <row r="62" hidden="1" ht="182" customHeight="1" s="386">
      <c r="A62" s="387" t="n">
        <v>2025</v>
      </c>
      <c r="B62" s="387" t="n">
        <v>600696</v>
      </c>
      <c r="C62" s="387" t="inlineStr">
        <is>
          <t>岩石股份</t>
        </is>
      </c>
      <c r="D62" s="8" t="inlineStr">
        <is>
          <t>收入不足3亿，差2000万</t>
        </is>
      </c>
      <c r="E62" s="8" t="inlineStr">
        <is>
          <t>收入超过3亿
解决保留事项</t>
        </is>
      </c>
      <c r="F62" s="8" t="inlineStr">
        <is>
          <t>一季度收入净利润大幅下滑
二季度收入净利润继续大幅下滑
三季报收入大幅下滑3400万，基本完了</t>
        </is>
      </c>
      <c r="G62" s="8" t="inlineStr">
        <is>
          <t>关注保留事项的解决
收入的解决</t>
        </is>
      </c>
      <c r="I62" s="8" t="inlineStr">
        <is>
          <t>保留意见
1、债务违约的诉讼未完结，涉及金额巨大，无法审计。
2、3亿多存货被查封，无法审计。
3、关联交易的合理性无法确认，与经销商的大量交易合法性待查。</t>
        </is>
      </c>
      <c r="J62" s="8" t="inlineStr">
        <is>
          <t>强调事项无保留意见</t>
        </is>
      </c>
      <c r="K62" s="12" t="inlineStr">
        <is>
          <t>否</t>
        </is>
      </c>
      <c r="L62" s="12" t="n"/>
      <c r="M62" s="387">
        <f>N62+O62+P62+Q62+R62+S62+T62+U62+V62+W62</f>
        <v/>
      </c>
      <c r="N62" s="387" t="n">
        <v>0</v>
      </c>
      <c r="O62" s="387" t="n">
        <v>0</v>
      </c>
      <c r="P62" s="387" t="n">
        <v>0</v>
      </c>
      <c r="Q62" s="387" t="n">
        <v>0</v>
      </c>
      <c r="R62" s="387" t="n">
        <v>-30</v>
      </c>
      <c r="S62" s="387" t="n">
        <v>0</v>
      </c>
      <c r="T62" s="387" t="n">
        <v>0</v>
      </c>
      <c r="U62" s="387" t="n">
        <v>0</v>
      </c>
      <c r="V62" s="387" t="n">
        <v>-20</v>
      </c>
    </row>
    <row r="63" hidden="1" ht="84" customHeight="1" s="386">
      <c r="A63" s="387" t="n">
        <v>2025</v>
      </c>
      <c r="B63" s="387" t="n">
        <v>2231</v>
      </c>
      <c r="C63" s="387" t="inlineStr">
        <is>
          <t>奥维通信</t>
        </is>
      </c>
      <c r="D63" s="8" t="inlineStr">
        <is>
          <t>收入不足3亿，差2000万
无法表示意见
否定意见</t>
        </is>
      </c>
      <c r="E63" s="8" t="inlineStr">
        <is>
          <t>收入超过3亿或净利润转正</t>
        </is>
      </c>
      <c r="F63" s="8" t="inlineStr">
        <is>
          <t>一季度收入和净利润大幅下降
半年报没有变化
三季报收入3000万，基本摆烂了</t>
        </is>
      </c>
      <c r="G63" s="8" t="inlineStr">
        <is>
          <t>大股东资金占用1.9亿的归还进展。
主要子公司金属制品业务复产情况。
部分销售业务的合理性存疑的解决。</t>
        </is>
      </c>
      <c r="I63" s="8" t="inlineStr">
        <is>
          <t>无法表示意见</t>
        </is>
      </c>
      <c r="J63" s="8" t="inlineStr">
        <is>
          <t>否定意见</t>
        </is>
      </c>
      <c r="K63" s="12" t="inlineStr">
        <is>
          <t>否</t>
        </is>
      </c>
      <c r="L63" s="12" t="n"/>
      <c r="M63" s="387">
        <f>N63+O63+P63+Q63+R63+S63+T63+U63+V63+W63</f>
        <v/>
      </c>
      <c r="N63" s="387" t="n">
        <v>0</v>
      </c>
      <c r="O63" s="387" t="n">
        <v>0</v>
      </c>
      <c r="P63" s="387" t="n">
        <v>0</v>
      </c>
      <c r="Q63" s="387" t="n">
        <v>0</v>
      </c>
      <c r="R63" s="387" t="n">
        <v>-20</v>
      </c>
      <c r="S63" s="387" t="n">
        <v>0</v>
      </c>
      <c r="T63" s="387" t="n">
        <v>0</v>
      </c>
      <c r="U63" s="387" t="n">
        <v>0</v>
      </c>
      <c r="V63" s="387" t="n">
        <v>-30</v>
      </c>
    </row>
    <row r="64" hidden="1" ht="42" customHeight="1" s="386">
      <c r="A64" s="387" t="n">
        <v>2025</v>
      </c>
      <c r="B64" s="387" t="n">
        <v>600608</v>
      </c>
      <c r="C64" s="387" t="inlineStr">
        <is>
          <t>ST沪科</t>
        </is>
      </c>
      <c r="D64" s="8" t="inlineStr">
        <is>
          <t>收入不足3亿，差2.2亿</t>
        </is>
      </c>
      <c r="E64" s="8" t="inlineStr">
        <is>
          <t>收入超过3亿</t>
        </is>
      </c>
      <c r="F64" s="8" t="inlineStr">
        <is>
          <t>半年报收入大幅下滑
三季报收入500万，净利润-23万，感觉可以靠净利润保住</t>
        </is>
      </c>
      <c r="K64" s="12" t="inlineStr">
        <is>
          <t>否</t>
        </is>
      </c>
      <c r="L64" s="12" t="n"/>
      <c r="M64" s="387">
        <f>N64+O64+P64+Q64+R64+S64+T64+U64+V64+W64</f>
        <v/>
      </c>
      <c r="N64" s="387" t="n">
        <v>0</v>
      </c>
      <c r="O64" s="387" t="n">
        <v>0</v>
      </c>
      <c r="P64" s="387" t="n">
        <v>0</v>
      </c>
      <c r="Q64" s="387" t="n">
        <v>0</v>
      </c>
      <c r="R64" s="387" t="n">
        <v>-20</v>
      </c>
      <c r="S64" s="387" t="n">
        <v>-20</v>
      </c>
      <c r="T64" s="387" t="n">
        <v>0</v>
      </c>
      <c r="U64" s="387" t="n">
        <v>0</v>
      </c>
      <c r="V64" s="387" t="n">
        <v>0</v>
      </c>
      <c r="Z64" s="387" t="inlineStr">
        <is>
          <t>三季报</t>
        </is>
      </c>
    </row>
    <row r="65" hidden="1" ht="126" customHeight="1" s="386">
      <c r="A65" s="387" t="n">
        <v>2025</v>
      </c>
      <c r="B65" s="387" t="n">
        <v>600193</v>
      </c>
      <c r="C65" s="387" t="inlineStr">
        <is>
          <t>创兴资源</t>
        </is>
      </c>
      <c r="D65" s="8" t="inlineStr">
        <is>
          <t>收入不足3亿，差2.2亿
2025年还有净资产负的风险</t>
        </is>
      </c>
      <c r="E65" s="8" t="inlineStr">
        <is>
          <t>收入超过3亿
净资产保正</t>
        </is>
      </c>
      <c r="F65" s="8" t="inlineStr">
        <is>
          <t>一季度收入净利润暴跌
二季度收入大幅下跌，净利润也是
三季报收入1800万</t>
        </is>
      </c>
      <c r="G65" s="8" t="inlineStr">
        <is>
          <t>公司感觉快倒闭了
关注收入改善进展，负债改善进展
20250717，王相荣拍卖15%股权成为大股东，利欧集团股份的老板
20250812转让建设工程子公司3400万，净资产也是3400万。</t>
        </is>
      </c>
      <c r="I65" s="8" t="inlineStr">
        <is>
          <t>强调事项的无保留意见 
强调事项：流动负债大于流动资产导致持续经营部确定性
强调事项2：大股东股份被冻结，控股权可能变更</t>
        </is>
      </c>
      <c r="J65" s="8" t="inlineStr">
        <is>
          <t>标准无保留意见</t>
        </is>
      </c>
      <c r="K65" s="12" t="inlineStr">
        <is>
          <t>是</t>
        </is>
      </c>
      <c r="L65" s="12" t="n"/>
      <c r="M65" s="387">
        <f>N65+O65+P65+Q65+R65+S65+T65+U65+V65+W65</f>
        <v/>
      </c>
      <c r="N65" s="387" t="n">
        <v>10</v>
      </c>
      <c r="O65" s="387" t="n">
        <v>10</v>
      </c>
      <c r="P65" s="387" t="n">
        <v>0</v>
      </c>
      <c r="Q65" s="387" t="n">
        <v>0</v>
      </c>
      <c r="R65" s="387" t="n">
        <v>-30</v>
      </c>
      <c r="S65" s="387" t="n">
        <v>-40</v>
      </c>
      <c r="T65" s="387" t="n">
        <v>0</v>
      </c>
      <c r="U65" s="387" t="n">
        <v>0</v>
      </c>
      <c r="V65" s="387" t="n">
        <v>0</v>
      </c>
      <c r="Z65" s="387" t="inlineStr">
        <is>
          <t>三季报</t>
        </is>
      </c>
    </row>
    <row r="66" hidden="1" ht="98" customHeight="1" s="386">
      <c r="A66" s="387" t="n">
        <v>2025</v>
      </c>
      <c r="B66" s="387" t="n">
        <v>600599</v>
      </c>
      <c r="C66" s="387" t="inlineStr">
        <is>
          <t>熊猫金控</t>
        </is>
      </c>
      <c r="D66" s="8" t="inlineStr">
        <is>
          <t>无法表示意见审计报告</t>
        </is>
      </c>
      <c r="E66" s="8" t="inlineStr">
        <is>
          <t>小贷业务清理
违规担保解除
提供烟花采购应收款计提理由</t>
        </is>
      </c>
      <c r="F66" s="8" t="inlineStr">
        <is>
          <t>一季度收入下滑净利润下滑
三季报收入1.5亿，净利润1000万</t>
        </is>
      </c>
      <c r="G66" s="8" t="inlineStr">
        <is>
          <t>关注审计报告相关事项
感觉大股东在掏空公司资产</t>
        </is>
      </c>
      <c r="I66" s="8" t="inlineStr">
        <is>
          <t>无法表示意见</t>
        </is>
      </c>
      <c r="J66" s="8" t="inlineStr">
        <is>
          <t>否定意见</t>
        </is>
      </c>
      <c r="K66" s="12" t="inlineStr">
        <is>
          <t>否</t>
        </is>
      </c>
      <c r="L66" s="12" t="n"/>
      <c r="M66" s="387">
        <f>N66+O66+P66+Q66+R66+S66+T66+U66+V66+W66</f>
        <v/>
      </c>
      <c r="N66" s="387" t="n">
        <v>0</v>
      </c>
      <c r="O66" s="387" t="n">
        <v>0</v>
      </c>
      <c r="P66" s="387" t="n">
        <v>0</v>
      </c>
      <c r="Q66" s="387" t="n">
        <v>0</v>
      </c>
      <c r="R66" s="387" t="n">
        <v>0</v>
      </c>
      <c r="S66" s="387" t="n">
        <v>0</v>
      </c>
      <c r="T66" s="387" t="n">
        <v>0</v>
      </c>
      <c r="U66" s="387" t="n">
        <v>0</v>
      </c>
      <c r="V66" s="387" t="n">
        <v>-40</v>
      </c>
    </row>
    <row r="67" hidden="1" ht="409.5" customHeight="1" s="386">
      <c r="A67" s="387" t="n">
        <v>2025</v>
      </c>
      <c r="B67" s="387" t="n">
        <v>300225</v>
      </c>
      <c r="C67" s="387" t="inlineStr">
        <is>
          <t>金力泰</t>
        </is>
      </c>
      <c r="D67" s="8" t="inlineStr">
        <is>
          <t>无法表示意见审计报告</t>
        </is>
      </c>
      <c r="E67" s="8" t="inlineStr">
        <is>
          <t>归还占用资金，加强内控</t>
        </is>
      </c>
      <c r="F67" s="8" t="inlineStr">
        <is>
          <t>20250506被立案调查
20250916结案
公司董事会还在极力狡辩，但审计委员会已经承认。</t>
        </is>
      </c>
      <c r="I67" s="8" t="inlineStr">
        <is>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is>
      </c>
      <c r="J67" s="8" t="inlineStr">
        <is>
          <t>否定意见</t>
        </is>
      </c>
      <c r="K67" s="12" t="inlineStr">
        <is>
          <t>否</t>
        </is>
      </c>
      <c r="L67" s="12" t="n"/>
      <c r="M67" s="387">
        <f>N67+O67+P67+Q67+R67+S67+T67+U67+V67+W67</f>
        <v/>
      </c>
      <c r="N67" s="387" t="n">
        <v>0</v>
      </c>
      <c r="O67" s="387" t="n">
        <v>0</v>
      </c>
      <c r="P67" s="387" t="n">
        <v>0</v>
      </c>
      <c r="Q67" s="387" t="n">
        <v>0</v>
      </c>
      <c r="R67" s="387" t="n">
        <v>0</v>
      </c>
      <c r="S67" s="387" t="n">
        <v>0</v>
      </c>
      <c r="T67" s="387" t="n">
        <v>0</v>
      </c>
      <c r="U67" s="387" t="n">
        <v>0</v>
      </c>
      <c r="V67" s="387" t="n">
        <v>-40</v>
      </c>
    </row>
    <row r="68" hidden="1" ht="98" customHeight="1" s="386">
      <c r="A68" s="387" t="n">
        <v>2025</v>
      </c>
      <c r="B68" s="387" t="n">
        <v>300716</v>
      </c>
      <c r="C68" s="387" t="inlineStr">
        <is>
          <t>泉为科技</t>
        </is>
      </c>
      <c r="D68" s="8" t="inlineStr">
        <is>
          <t>持续经营不确定性</t>
        </is>
      </c>
      <c r="F68" s="8" t="inlineStr">
        <is>
          <t>20250414打算出售子公司安徽泉为，净资产1.6亿，售价2.7亿，购买方上海赢古资产，专门做不良资产处理的。
20250826半年报，收入净利润大幅下滑，安慰泉为收入800万，净利润-1800万。
20250826签订11亿大合同，工期12月，联合中标</t>
        </is>
      </c>
    </row>
    <row r="69" hidden="1" ht="112" customHeight="1" s="386">
      <c r="A69" s="387" t="n">
        <v>2025</v>
      </c>
      <c r="B69" s="387" t="n">
        <v>300313</v>
      </c>
      <c r="C69" s="387" t="inlineStr">
        <is>
          <t>天山生物</t>
        </is>
      </c>
      <c r="D69" s="8" t="inlineStr">
        <is>
          <t>净资产负且营收不足1亿且净利润负</t>
        </is>
      </c>
      <c r="E69" s="8" t="inlineStr">
        <is>
          <t>净资产转正且营收达到1亿</t>
        </is>
      </c>
      <c r="F69" s="8" t="inlineStr">
        <is>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is>
      </c>
      <c r="G69" s="8" t="inlineStr">
        <is>
          <t>实控人喜欢持有养殖公司
公司从原大股东收回的7300万股份要注销，但还没完成</t>
        </is>
      </c>
      <c r="I69" s="8" t="inlineStr">
        <is>
          <t>强调事项的无保留意见 
强调事项：流动负债大于流动资产导致持续经营部确定性</t>
        </is>
      </c>
      <c r="J69" s="8" t="inlineStr">
        <is>
          <t>标准无保留意见</t>
        </is>
      </c>
      <c r="K69" s="12" t="inlineStr">
        <is>
          <t>否</t>
        </is>
      </c>
      <c r="L69" s="12" t="n"/>
      <c r="M69" s="387">
        <f>N69+O69+P69+Q69+R69+S69+T69+U69+V69+W69</f>
        <v/>
      </c>
      <c r="N69" s="387" t="n">
        <v>10</v>
      </c>
      <c r="O69" s="387" t="n">
        <v>10</v>
      </c>
      <c r="P69" s="387" t="n">
        <v>0</v>
      </c>
      <c r="Q69" s="387" t="n">
        <v>0</v>
      </c>
      <c r="R69" s="387" t="n">
        <v>0</v>
      </c>
      <c r="S69" s="387" t="n">
        <v>0</v>
      </c>
      <c r="T69" s="387" t="n">
        <v>0</v>
      </c>
      <c r="U69" s="387" t="n">
        <v>0</v>
      </c>
      <c r="V69" s="387" t="n">
        <v>0</v>
      </c>
    </row>
    <row r="70" hidden="1" s="386">
      <c r="A70" s="387" t="n">
        <v>2025</v>
      </c>
      <c r="B70" s="387" t="n">
        <v>600381</v>
      </c>
      <c r="C70" s="387" t="inlineStr">
        <is>
          <t>青海春天</t>
        </is>
      </c>
      <c r="D70" s="8" t="inlineStr">
        <is>
          <t>收入不足3亿</t>
        </is>
      </c>
      <c r="E70" s="8" t="inlineStr">
        <is>
          <t>营收达标</t>
        </is>
      </c>
      <c r="F70" s="8" t="inlineStr">
        <is>
          <t>Q3财报2.12亿，净利润大幅减亏</t>
        </is>
      </c>
      <c r="G70" s="8" t="n"/>
      <c r="I70" s="8" t="inlineStr">
        <is>
          <t>标准无保留意见</t>
        </is>
      </c>
      <c r="J70" s="8" t="inlineStr">
        <is>
          <t>标准无保留意见</t>
        </is>
      </c>
      <c r="K70" s="12" t="inlineStr">
        <is>
          <t>否</t>
        </is>
      </c>
      <c r="L70" s="12" t="n"/>
      <c r="M70" s="387">
        <f>N70+O70+P70+Q70+R70+S70+T70+U70+V70+W70</f>
        <v/>
      </c>
      <c r="N70" s="387" t="n">
        <v>0</v>
      </c>
      <c r="O70" s="387" t="n">
        <v>0</v>
      </c>
      <c r="P70" s="387" t="n">
        <v>0</v>
      </c>
      <c r="Q70" s="387" t="n">
        <v>0</v>
      </c>
      <c r="R70" s="387" t="n">
        <v>10</v>
      </c>
      <c r="S70" s="387" t="n">
        <v>0</v>
      </c>
      <c r="T70" s="387" t="n">
        <v>0</v>
      </c>
      <c r="U70" s="387" t="n">
        <v>0</v>
      </c>
      <c r="V70" s="387" t="n">
        <v>0</v>
      </c>
      <c r="W70" s="387" t="n">
        <v>0</v>
      </c>
      <c r="X70" s="387" t="n">
        <v>0</v>
      </c>
      <c r="Z70" s="387" t="inlineStr">
        <is>
          <t>三季报</t>
        </is>
      </c>
    </row>
    <row r="71" hidden="1" s="386">
      <c r="A71" s="387" t="n">
        <v>2025</v>
      </c>
      <c r="B71" s="387" t="n">
        <v>2713</v>
      </c>
      <c r="C71" s="387" t="inlineStr">
        <is>
          <t>东易日盛</t>
        </is>
      </c>
      <c r="D71" s="8" t="inlineStr">
        <is>
          <t>净资产负</t>
        </is>
      </c>
      <c r="E71" s="8" t="inlineStr">
        <is>
          <t>净资产转正</t>
        </is>
      </c>
      <c r="L71" s="387" t="inlineStr">
        <is>
          <t>是</t>
        </is>
      </c>
    </row>
    <row r="72" hidden="1" s="386">
      <c r="A72" s="387" t="n">
        <v>2025</v>
      </c>
      <c r="B72" s="387" t="n">
        <v>2200</v>
      </c>
      <c r="C72" s="387" t="inlineStr">
        <is>
          <t>交投生态</t>
        </is>
      </c>
      <c r="D72" s="8" t="inlineStr">
        <is>
          <t>净资产负</t>
        </is>
      </c>
      <c r="E72" s="8" t="inlineStr">
        <is>
          <t>净资产转正</t>
        </is>
      </c>
      <c r="L72" s="387" t="inlineStr">
        <is>
          <t>是</t>
        </is>
      </c>
    </row>
    <row r="73" hidden="1" s="386">
      <c r="A73" s="387" t="n">
        <v>2025</v>
      </c>
      <c r="B73" s="387" t="n">
        <v>300093</v>
      </c>
      <c r="C73" s="387" t="inlineStr">
        <is>
          <t>金刚光伏</t>
        </is>
      </c>
      <c r="D73" s="8" t="inlineStr">
        <is>
          <t>净资产负</t>
        </is>
      </c>
      <c r="E73" s="8" t="inlineStr">
        <is>
          <t>净资产转正</t>
        </is>
      </c>
      <c r="L73" s="387" t="inlineStr">
        <is>
          <t>是</t>
        </is>
      </c>
    </row>
    <row r="74" hidden="1" s="386">
      <c r="A74" s="387" t="n">
        <v>2025</v>
      </c>
      <c r="B74" s="387" t="n">
        <v>908</v>
      </c>
      <c r="C74" s="387" t="inlineStr">
        <is>
          <t>景峰医药</t>
        </is>
      </c>
      <c r="D74" s="8" t="inlineStr">
        <is>
          <t>净资产负</t>
        </is>
      </c>
      <c r="E74" s="8" t="inlineStr">
        <is>
          <t>净资产转正</t>
        </is>
      </c>
      <c r="L74" s="387" t="inlineStr">
        <is>
          <t>是</t>
        </is>
      </c>
    </row>
    <row r="75" hidden="1" s="386">
      <c r="A75" s="387" t="n">
        <v>2025</v>
      </c>
      <c r="B75" s="387" t="n">
        <v>697</v>
      </c>
      <c r="C75" s="387" t="inlineStr">
        <is>
          <t>炼石航空</t>
        </is>
      </c>
      <c r="D75" s="8" t="inlineStr">
        <is>
          <t>净资产负</t>
        </is>
      </c>
      <c r="E75" s="8" t="inlineStr">
        <is>
          <t>净资产转正</t>
        </is>
      </c>
      <c r="L75" s="387" t="inlineStr">
        <is>
          <t>是</t>
        </is>
      </c>
    </row>
    <row r="76" hidden="1" s="386">
      <c r="A76" s="387" t="n">
        <v>2025</v>
      </c>
      <c r="B76" s="387" t="n">
        <v>300125</v>
      </c>
      <c r="C76" s="387" t="inlineStr">
        <is>
          <t>聆达股份</t>
        </is>
      </c>
      <c r="D76" s="8" t="inlineStr">
        <is>
          <t>净资产负</t>
        </is>
      </c>
      <c r="E76" s="8" t="inlineStr">
        <is>
          <t>净资产转正</t>
        </is>
      </c>
      <c r="L76" s="387" t="inlineStr">
        <is>
          <t>是</t>
        </is>
      </c>
    </row>
    <row r="77" hidden="1" s="386">
      <c r="A77" s="387" t="n">
        <v>2025</v>
      </c>
      <c r="B77" s="387" t="n">
        <v>615</v>
      </c>
      <c r="C77" s="387" t="inlineStr">
        <is>
          <t>奥园美谷</t>
        </is>
      </c>
      <c r="D77" s="8" t="inlineStr">
        <is>
          <t>净资产负</t>
        </is>
      </c>
      <c r="E77" s="8" t="inlineStr">
        <is>
          <t>净资产转正</t>
        </is>
      </c>
      <c r="F77" s="387" t="n"/>
      <c r="L77" s="387" t="inlineStr">
        <is>
          <t>是</t>
        </is>
      </c>
    </row>
    <row r="78" hidden="1" s="386">
      <c r="A78" s="387" t="n">
        <v>2025</v>
      </c>
      <c r="B78" s="387" t="n">
        <v>300506</v>
      </c>
      <c r="C78" s="387" t="inlineStr">
        <is>
          <t>名家汇</t>
        </is>
      </c>
      <c r="D78" s="8" t="inlineStr">
        <is>
          <t>净资产负</t>
        </is>
      </c>
      <c r="E78" s="8" t="inlineStr">
        <is>
          <t>净资产转正</t>
        </is>
      </c>
      <c r="L78" s="387" t="inlineStr">
        <is>
          <t>是</t>
        </is>
      </c>
    </row>
    <row r="79" hidden="1" s="386">
      <c r="A79" s="387" t="n">
        <v>2025</v>
      </c>
      <c r="B79" s="387" t="n">
        <v>600165</v>
      </c>
      <c r="C79" s="387" t="inlineStr">
        <is>
          <t>宁夏中科生物</t>
        </is>
      </c>
      <c r="D79" s="8" t="inlineStr">
        <is>
          <t>净资产负</t>
        </is>
      </c>
      <c r="E79" s="8" t="inlineStr">
        <is>
          <t>净资产转正</t>
        </is>
      </c>
      <c r="L79" s="387" t="inlineStr">
        <is>
          <t>是</t>
        </is>
      </c>
    </row>
    <row r="80" hidden="1" s="386">
      <c r="A80" s="387" t="n">
        <v>2025</v>
      </c>
      <c r="B80" s="387" t="n">
        <v>2742</v>
      </c>
      <c r="C80" s="387" t="inlineStr">
        <is>
          <t>三圣股份</t>
        </is>
      </c>
      <c r="D80" s="8" t="inlineStr">
        <is>
          <t>净资产负</t>
        </is>
      </c>
      <c r="E80" s="8" t="inlineStr">
        <is>
          <t>净资产转正</t>
        </is>
      </c>
      <c r="L80" s="387" t="inlineStr">
        <is>
          <t>是</t>
        </is>
      </c>
    </row>
    <row r="81" hidden="1" ht="42" customHeight="1" s="386">
      <c r="A81" s="387" t="n">
        <v>2025</v>
      </c>
      <c r="B81" s="387" t="n">
        <v>300472</v>
      </c>
      <c r="C81" s="387" t="inlineStr">
        <is>
          <t>新元科技</t>
        </is>
      </c>
      <c r="D81" s="8" t="inlineStr">
        <is>
          <t>净资产负
否定意见</t>
        </is>
      </c>
      <c r="E81" s="8" t="inlineStr">
        <is>
          <t>净资产转正</t>
        </is>
      </c>
      <c r="F81" s="8" t="inlineStr">
        <is>
          <t>净资产也负了
三季报收入6800万
20251226，大股东豁免5000万债务</t>
        </is>
      </c>
      <c r="L81" s="387" t="inlineStr">
        <is>
          <t>是</t>
        </is>
      </c>
    </row>
    <row r="82" hidden="1" s="386">
      <c r="A82" s="387" t="n">
        <v>2025</v>
      </c>
      <c r="B82" s="387" t="n">
        <v>300391</v>
      </c>
      <c r="C82" s="387" t="inlineStr">
        <is>
          <t>长药控股</t>
        </is>
      </c>
      <c r="D82" s="8" t="inlineStr">
        <is>
          <t>净资产负</t>
        </is>
      </c>
      <c r="E82" s="8" t="inlineStr">
        <is>
          <t>净资产转正</t>
        </is>
      </c>
      <c r="L82" s="387" t="inlineStr">
        <is>
          <t>是</t>
        </is>
      </c>
    </row>
    <row r="83">
      <c r="A83" s="387" t="n">
        <v>2026</v>
      </c>
      <c r="B83" s="387" t="n">
        <v>603825</v>
      </c>
      <c r="C83" s="387" t="inlineStr">
        <is>
          <t>华扬联众</t>
        </is>
      </c>
      <c r="D83" s="8" t="inlineStr">
        <is>
          <t>净资产负</t>
        </is>
      </c>
      <c r="G83" s="387" t="inlineStr">
        <is>
          <t>主营品牌营销</t>
        </is>
      </c>
      <c r="M83" s="387">
        <f>N83+O83+P83+Q83+R83+S83+T83+U83+V83+W83</f>
        <v/>
      </c>
      <c r="T83" s="387" t="n">
        <v>5</v>
      </c>
    </row>
    <row r="84" ht="56" customHeight="1" s="386">
      <c r="A84" s="387" t="n">
        <v>2026</v>
      </c>
      <c r="B84" s="387" t="n">
        <v>603557</v>
      </c>
      <c r="C84" s="387" t="inlineStr">
        <is>
          <t>起步股份</t>
        </is>
      </c>
      <c r="D84" s="8" t="inlineStr">
        <is>
          <t>收入不足3亿、净资产负</t>
        </is>
      </c>
      <c r="F84" s="8" t="inlineStr">
        <is>
          <t>20251129，大股东捐赠佛山鹏昌企业80%股权，核心资产是广西天丞铝业51%，2025年净资产4000万，收入5亿，净利润1295万，如果完成的话2026年收入肯定达标了</t>
        </is>
      </c>
      <c r="G84" s="387" t="inlineStr">
        <is>
          <t>鞋服</t>
        </is>
      </c>
      <c r="M84" s="387">
        <f>N84+O84+P84+Q84+R84+S84+T84+U84+V84+W84</f>
        <v/>
      </c>
      <c r="Q84" s="387" t="n">
        <v>20</v>
      </c>
    </row>
    <row r="85" ht="56" customHeight="1" s="386">
      <c r="A85" s="387" t="n">
        <v>2026</v>
      </c>
      <c r="B85" s="387" t="n">
        <v>600265</v>
      </c>
      <c r="C85" s="387" t="inlineStr">
        <is>
          <t>景谷林业</t>
        </is>
      </c>
      <c r="D85" s="8" t="inlineStr">
        <is>
          <t>收入不足3亿、净资产负</t>
        </is>
      </c>
      <c r="F85" s="8" t="inlineStr">
        <is>
          <t>20250816向大股东剥离汇银木业51%股权，大概1.3亿，占2024年度收入87%
202511，大股东赠送博达数科51%，月收入600万</t>
        </is>
      </c>
      <c r="M85" s="387">
        <f>N85+O85+P85+Q85+R85+S85+T85+U85+V85+W85</f>
        <v/>
      </c>
    </row>
    <row r="86">
      <c r="A86" s="387" t="n">
        <v>2026</v>
      </c>
      <c r="B86" s="387" t="n">
        <v>603021</v>
      </c>
      <c r="C86" s="387" t="inlineStr">
        <is>
          <t>华鹏</t>
        </is>
      </c>
      <c r="D86" s="8" t="inlineStr">
        <is>
          <t>净资产负</t>
        </is>
      </c>
      <c r="M86" s="387">
        <f>N86+O86+P86+Q86+R86+S86+T86+U86+V86+W86</f>
        <v/>
      </c>
      <c r="T86" s="387" t="n">
        <v>5</v>
      </c>
    </row>
    <row r="87">
      <c r="A87" s="387" t="n">
        <v>2026</v>
      </c>
      <c r="B87" s="387" t="n">
        <v>600107</v>
      </c>
      <c r="C87" s="387" t="inlineStr">
        <is>
          <t>美尔雅</t>
        </is>
      </c>
      <c r="D87" s="8" t="inlineStr">
        <is>
          <t>收入不足3亿</t>
        </is>
      </c>
      <c r="G87" s="387" t="inlineStr">
        <is>
          <t>服装纺织</t>
        </is>
      </c>
      <c r="M87" s="387">
        <f>N87+O87+P87+Q87+R87+S87+T87+U87+V87+W87</f>
        <v/>
      </c>
    </row>
    <row r="88" ht="28" customHeight="1" s="386">
      <c r="A88" s="387" t="n">
        <v>2026</v>
      </c>
      <c r="B88" s="387" t="n">
        <v>300237</v>
      </c>
      <c r="C88" s="387" t="inlineStr">
        <is>
          <t>美晨科技</t>
        </is>
      </c>
      <c r="D88" s="8" t="inlineStr">
        <is>
          <t>净资产负</t>
        </is>
      </c>
      <c r="F88" s="8" t="inlineStr">
        <is>
          <t>20250422，园林资产剥离预案
202512，转让很多债权给大股东</t>
        </is>
      </c>
      <c r="G88" s="8" t="inlineStr">
        <is>
          <t>汽车零部件</t>
        </is>
      </c>
      <c r="M88" s="387">
        <f>N88+O88+P88+Q88+R88+S88+T88+U88+V88+W88</f>
        <v/>
      </c>
      <c r="T88" s="387" t="n">
        <v>5</v>
      </c>
    </row>
    <row r="89" ht="42" customHeight="1" s="386">
      <c r="A89" s="387" t="n">
        <v>2026</v>
      </c>
      <c r="B89" s="387" t="n">
        <v>2528</v>
      </c>
      <c r="C89" s="387" t="inlineStr">
        <is>
          <t>英飞拓</t>
        </is>
      </c>
      <c r="D89" s="8" t="inlineStr">
        <is>
          <t>净资产负</t>
        </is>
      </c>
      <c r="F89" s="8" t="inlineStr">
        <is>
          <t>20251210，挂牌转让子公司英飞拓杭州科技，净资产-1300万，价格1元，购买人还需要代还1.3亿的债务</t>
        </is>
      </c>
      <c r="G89" s="387" t="inlineStr">
        <is>
          <t>物联软件</t>
        </is>
      </c>
      <c r="M89" s="387">
        <f>N89+O89+P89+Q89+R89+S89+T89+U89+V89+W89</f>
        <v/>
      </c>
    </row>
    <row r="90">
      <c r="A90" s="387" t="n">
        <v>2026</v>
      </c>
      <c r="B90" s="387" t="n">
        <v>2581</v>
      </c>
      <c r="C90" s="387" t="inlineStr">
        <is>
          <t>未名医药</t>
        </is>
      </c>
      <c r="D90" s="8" t="inlineStr">
        <is>
          <t>收入不足3亿</t>
        </is>
      </c>
      <c r="G90" s="387" t="inlineStr">
        <is>
          <t>生长因子</t>
        </is>
      </c>
    </row>
    <row r="91" ht="42" customHeight="1" s="386">
      <c r="A91" s="387" t="n">
        <v>2026</v>
      </c>
      <c r="B91" s="387" t="n">
        <v>300716</v>
      </c>
      <c r="C91" s="387" t="inlineStr">
        <is>
          <t>泉为科技</t>
        </is>
      </c>
      <c r="D91" s="8" t="inlineStr">
        <is>
          <t>净资产负</t>
        </is>
      </c>
      <c r="F91" s="8" t="inlineStr">
        <is>
          <t>20250414，向上海赢古资产管理有限公司出售合计持有的安徽泉为100%股权，净资产1.7亿，负债2.1亿，出售价格2.7亿</t>
        </is>
      </c>
      <c r="G91" s="387" t="inlineStr">
        <is>
          <t>光伏</t>
        </is>
      </c>
    </row>
    <row r="92" ht="28" customHeight="1" s="386">
      <c r="A92" s="387" t="n">
        <v>2026</v>
      </c>
      <c r="B92" s="387" t="n">
        <v>603959</v>
      </c>
      <c r="C92" s="387" t="inlineStr">
        <is>
          <t>百利科技</t>
        </is>
      </c>
      <c r="D92" s="8" t="inlineStr">
        <is>
          <t>净资产负</t>
        </is>
      </c>
      <c r="G92" s="8" t="inlineStr">
        <is>
          <t>大股东破产清算，可能导致实控人变更</t>
        </is>
      </c>
    </row>
    <row r="93" ht="56" customHeight="1" s="386">
      <c r="A93" s="387" t="n">
        <v>2026</v>
      </c>
      <c r="B93" s="387" t="n">
        <v>2856</v>
      </c>
      <c r="C93" s="387" t="inlineStr">
        <is>
          <t>美芝股份</t>
        </is>
      </c>
      <c r="D93" s="8" t="inlineStr">
        <is>
          <t>净资产负</t>
        </is>
      </c>
      <c r="E93" s="8" t="inlineStr">
        <is>
          <t>负得不多</t>
        </is>
      </c>
      <c r="F93" s="8" t="inlineStr">
        <is>
          <t>20251014，挂牌转让子公司51%股权，净资产-4400万，收入1.3亿。价格102万
20251230，转让完成
20260430，Q1大幅减亏</t>
        </is>
      </c>
      <c r="G93" s="387" t="inlineStr">
        <is>
          <t>建筑工程施工</t>
        </is>
      </c>
      <c r="I93" s="8" t="inlineStr">
        <is>
          <t>持续经营无保留</t>
        </is>
      </c>
      <c r="J93" s="8" t="inlineStr">
        <is>
          <t>持续经营无保留</t>
        </is>
      </c>
      <c r="M93" s="387">
        <f>N93+O93+P93+Q93+R93+S93+T93+U93+V93+W93</f>
        <v/>
      </c>
      <c r="P93" s="387" t="n">
        <v>2</v>
      </c>
      <c r="T93" s="387" t="n">
        <v>5</v>
      </c>
    </row>
    <row r="94" ht="28" customHeight="1" s="386">
      <c r="A94" s="387" t="n">
        <v>2026</v>
      </c>
      <c r="B94" s="387" t="n">
        <v>890</v>
      </c>
      <c r="C94" s="387" t="inlineStr">
        <is>
          <t>法尔胜</t>
        </is>
      </c>
      <c r="D94" s="8" t="inlineStr">
        <is>
          <t>收入不足3亿、净资产负</t>
        </is>
      </c>
      <c r="F94" s="8" t="inlineStr">
        <is>
          <t>20251023，出售一个10%股权，7000万，回笼资金</t>
        </is>
      </c>
      <c r="G94" s="387" t="inlineStr">
        <is>
          <t>金属制品</t>
        </is>
      </c>
    </row>
    <row r="95">
      <c r="A95" s="387" t="n">
        <v>2026</v>
      </c>
      <c r="B95" s="387" t="n">
        <v>300385</v>
      </c>
      <c r="C95" s="387" t="inlineStr">
        <is>
          <t>雪浪环境</t>
        </is>
      </c>
      <c r="D95" s="8" t="inlineStr">
        <is>
          <t>净资产负</t>
        </is>
      </c>
      <c r="G95" s="387" t="inlineStr">
        <is>
          <t>垃圾发电，固废处理</t>
        </is>
      </c>
      <c r="L95" s="387" t="inlineStr">
        <is>
          <t>是</t>
        </is>
      </c>
    </row>
    <row r="96">
      <c r="A96" s="387" t="n">
        <v>2026</v>
      </c>
      <c r="B96" s="387" t="n">
        <v>692</v>
      </c>
      <c r="C96" s="387" t="inlineStr">
        <is>
          <t>惠天热电</t>
        </is>
      </c>
      <c r="D96" s="8" t="inlineStr">
        <is>
          <t>净资产负</t>
        </is>
      </c>
      <c r="F96" s="8" t="inlineStr">
        <is>
          <t>2024年就差点负了，靠大股东输血了好几亿</t>
        </is>
      </c>
      <c r="G96" s="387" t="inlineStr">
        <is>
          <t>供暖供气</t>
        </is>
      </c>
    </row>
    <row r="97">
      <c r="A97" s="387" t="n">
        <v>2026</v>
      </c>
      <c r="B97" s="387" t="n">
        <v>2513</v>
      </c>
      <c r="C97" s="387" t="inlineStr">
        <is>
          <t>蓝丰生化</t>
        </is>
      </c>
      <c r="D97" s="8" t="inlineStr">
        <is>
          <t>净资产负</t>
        </is>
      </c>
      <c r="F97" s="8" t="inlineStr">
        <is>
          <t>20250904，大股东豁免债务2300万</t>
        </is>
      </c>
      <c r="G97" s="8" t="inlineStr">
        <is>
          <t>光伏</t>
        </is>
      </c>
    </row>
    <row r="98" ht="28" customHeight="1" s="386">
      <c r="A98" s="387" t="n">
        <v>2026</v>
      </c>
      <c r="B98" s="387" t="n">
        <v>300340</v>
      </c>
      <c r="C98" s="387" t="inlineStr">
        <is>
          <t>科恒股份</t>
        </is>
      </c>
      <c r="D98" s="8" t="inlineStr">
        <is>
          <t>净资产负</t>
        </is>
      </c>
      <c r="F98" s="8" t="inlineStr">
        <is>
          <t>20251127，一个子公司的债务转股权，化解了2亿债务，那净资产应该正了</t>
        </is>
      </c>
      <c r="G98" s="387" t="inlineStr">
        <is>
          <t>正极材料</t>
        </is>
      </c>
    </row>
    <row r="99" ht="42" customHeight="1" s="386">
      <c r="A99" s="387" t="n">
        <v>2026</v>
      </c>
      <c r="B99" s="387" t="n">
        <v>56</v>
      </c>
      <c r="C99" s="387" t="inlineStr">
        <is>
          <t>皇庭国际</t>
        </is>
      </c>
      <c r="D99" s="8" t="inlineStr">
        <is>
          <t>净资产负</t>
        </is>
      </c>
      <c r="F99" s="8" t="inlineStr">
        <is>
          <t>2022年的债务重组终止了</t>
        </is>
      </c>
      <c r="G99" s="8" t="inlineStr">
        <is>
          <t>物业管理</t>
        </is>
      </c>
      <c r="I99" s="8" t="inlineStr">
        <is>
          <t>无法表示意见
主要还是经营不确定</t>
        </is>
      </c>
      <c r="J99" s="8" t="inlineStr">
        <is>
          <t>标准无保留</t>
        </is>
      </c>
      <c r="M99" s="387">
        <f>N99+O99+P99+Q99+R99+S99+T99+U99+V99+W99</f>
        <v/>
      </c>
    </row>
    <row r="100" ht="28" customHeight="1" s="386">
      <c r="A100" s="387" t="n">
        <v>2026</v>
      </c>
      <c r="B100" s="387" t="n">
        <v>600322</v>
      </c>
      <c r="C100" s="387" t="inlineStr">
        <is>
          <t>津投城开</t>
        </is>
      </c>
      <c r="D100" s="8" t="inlineStr">
        <is>
          <t>净资产负</t>
        </is>
      </c>
      <c r="F100" s="8" t="inlineStr">
        <is>
          <t>2025年打算跟大股东置换热力资产的，后改为出售房地产资产</t>
        </is>
      </c>
      <c r="G100" s="387" t="inlineStr">
        <is>
          <t>房地产开发</t>
        </is>
      </c>
      <c r="T100" s="387" t="n">
        <v>5</v>
      </c>
    </row>
    <row r="101">
      <c r="A101" s="387" t="n">
        <v>2026</v>
      </c>
      <c r="B101" s="387" t="n">
        <v>2547</v>
      </c>
      <c r="C101" s="387" t="inlineStr">
        <is>
          <t>春兴精工</t>
        </is>
      </c>
      <c r="D101" s="8" t="inlineStr">
        <is>
          <t>净资产负</t>
        </is>
      </c>
      <c r="G101" s="8" t="inlineStr">
        <is>
          <t>汽车零部件</t>
        </is>
      </c>
    </row>
    <row r="102" ht="28" customHeight="1" s="386">
      <c r="A102" s="387" t="n">
        <v>2026</v>
      </c>
      <c r="B102" s="387" t="n">
        <v>300169</v>
      </c>
      <c r="C102" s="387" t="inlineStr">
        <is>
          <t>天晟新材</t>
        </is>
      </c>
      <c r="D102" s="8" t="inlineStr">
        <is>
          <t>净资产负</t>
        </is>
      </c>
      <c r="G102" s="8" t="inlineStr">
        <is>
          <t>发泡材料
无实控人</t>
        </is>
      </c>
    </row>
    <row r="103">
      <c r="A103" s="387" t="n">
        <v>2026</v>
      </c>
      <c r="B103" s="387" t="n">
        <v>600683</v>
      </c>
      <c r="C103" s="387" t="inlineStr">
        <is>
          <t>京投发展</t>
        </is>
      </c>
      <c r="D103" s="8" t="inlineStr">
        <is>
          <t>净资产负</t>
        </is>
      </c>
      <c r="G103" s="8" t="inlineStr">
        <is>
          <t>房地产开发</t>
        </is>
      </c>
      <c r="T103" s="387" t="n">
        <v>5</v>
      </c>
    </row>
    <row r="104" ht="70" customHeight="1" s="386">
      <c r="A104" s="387" t="n">
        <v>2026</v>
      </c>
      <c r="B104" s="387" t="n">
        <v>669</v>
      </c>
      <c r="C104" s="387" t="inlineStr">
        <is>
          <t>ST金鸿</t>
        </is>
      </c>
      <c r="D104" s="8" t="inlineStr">
        <is>
          <t>净资产负</t>
        </is>
      </c>
      <c r="F104" s="8" t="inlineStr">
        <is>
          <t>2017年替一个关联公司担保了1.9亿贷款，20251211约定分两期代偿总3600万债务。首期付款1000万后，豁免债权中9000万本金以及利息。剩余担保责任还有1个亿。
部分债务违约</t>
        </is>
      </c>
    </row>
    <row r="105" ht="28" customHeight="1" s="386">
      <c r="A105" s="387" t="n">
        <v>2026</v>
      </c>
      <c r="B105" s="387" t="n">
        <v>2883</v>
      </c>
      <c r="C105" s="387" t="inlineStr">
        <is>
          <t>中设股份</t>
        </is>
      </c>
      <c r="D105" s="8" t="inlineStr">
        <is>
          <t>收入不足3亿</t>
        </is>
      </c>
      <c r="F105" s="8" t="inlineStr">
        <is>
          <t>2025年10月收购一个子公司51%股权，6000万，年收入3亿，净利润2000万，已经完成。</t>
        </is>
      </c>
      <c r="G105" s="8" t="inlineStr">
        <is>
          <t>假ST，可能立案调查，有财报追溯</t>
        </is>
      </c>
      <c r="I105" s="8" t="inlineStr">
        <is>
          <t>强调无保留</t>
        </is>
      </c>
      <c r="J105" s="8" t="inlineStr">
        <is>
          <t>强调无保留</t>
        </is>
      </c>
      <c r="M105" s="387">
        <f>N105+O105+P105+Q105+R105+S105+T105+U105+V105+W105</f>
        <v/>
      </c>
      <c r="Q105" s="387" t="n">
        <v>30</v>
      </c>
      <c r="T105" s="387" t="n">
        <v>5</v>
      </c>
    </row>
    <row r="106">
      <c r="A106" s="387" t="n">
        <v>2026</v>
      </c>
      <c r="B106" s="387" t="n">
        <v>600543</v>
      </c>
      <c r="C106" s="387" t="inlineStr">
        <is>
          <t>莫高股份</t>
        </is>
      </c>
      <c r="D106" s="8" t="inlineStr">
        <is>
          <t>收入不足3亿</t>
        </is>
      </c>
      <c r="F106" s="8" t="inlineStr">
        <is>
          <t>Q1收入大增，1亿</t>
        </is>
      </c>
      <c r="I106" s="8" t="inlineStr">
        <is>
          <t>标准无保留</t>
        </is>
      </c>
      <c r="J106" s="8" t="inlineStr">
        <is>
          <t>标准无保留</t>
        </is>
      </c>
      <c r="M106" s="387">
        <f>N106+O106+P106+Q106+R106+S106+T106+U106+V106+W106</f>
        <v/>
      </c>
      <c r="R106" s="387" t="n">
        <v>10</v>
      </c>
      <c r="T106" s="387" t="n">
        <v>5</v>
      </c>
    </row>
    <row r="107">
      <c r="A107" s="387" t="n">
        <v>2026</v>
      </c>
      <c r="B107" s="387" t="n">
        <v>2207</v>
      </c>
      <c r="C107" s="387" t="inlineStr">
        <is>
          <t>准油股份</t>
        </is>
      </c>
      <c r="D107" s="8" t="inlineStr">
        <is>
          <t>收入不足3亿</t>
        </is>
      </c>
      <c r="F107" s="8" t="inlineStr">
        <is>
          <t>Q1收入大增，0.5亿</t>
        </is>
      </c>
      <c r="G107" s="8" t="inlineStr">
        <is>
          <t>天然气采掘服务，当红</t>
        </is>
      </c>
      <c r="I107" s="8" t="inlineStr">
        <is>
          <t>标准无保留</t>
        </is>
      </c>
      <c r="J107" s="8" t="inlineStr">
        <is>
          <t>标准无保留</t>
        </is>
      </c>
      <c r="M107" s="387">
        <f>N107+O107+P107+Q107+R107+S107+T107+U107+V107+W107</f>
        <v/>
      </c>
      <c r="R107" s="387" t="n">
        <v>5</v>
      </c>
      <c r="T107" s="387" t="n">
        <v>5</v>
      </c>
    </row>
    <row r="108">
      <c r="A108" s="387" t="n">
        <v>2026</v>
      </c>
      <c r="B108" s="387" t="n">
        <v>610</v>
      </c>
      <c r="C108" s="387" t="inlineStr">
        <is>
          <t>西安旅游</t>
        </is>
      </c>
      <c r="D108" s="8" t="inlineStr">
        <is>
          <t>净资产负</t>
        </is>
      </c>
      <c r="F108" s="8" t="inlineStr">
        <is>
          <t>正向大股东发行股票，等深交所受理</t>
        </is>
      </c>
      <c r="I108" s="8" t="inlineStr">
        <is>
          <t>标准无保留</t>
        </is>
      </c>
      <c r="J108" s="8" t="inlineStr">
        <is>
          <t>标准无保留</t>
        </is>
      </c>
      <c r="M108" s="387">
        <f>N108+O108+P108+Q108+R108+S108+T108+U108+V108+W108</f>
        <v/>
      </c>
      <c r="T108" s="387" t="n">
        <v>5</v>
      </c>
    </row>
    <row r="109">
      <c r="A109" s="387" t="n">
        <v>2026</v>
      </c>
      <c r="B109" s="387" t="n">
        <v>603359</v>
      </c>
      <c r="C109" s="387" t="inlineStr">
        <is>
          <t>东珠生态</t>
        </is>
      </c>
      <c r="D109" s="8" t="inlineStr">
        <is>
          <t>收入不足3亿</t>
        </is>
      </c>
      <c r="F109" s="8" t="inlineStr">
        <is>
          <t>Q1收入利润大幅下滑，无新签合同</t>
        </is>
      </c>
      <c r="G109" s="8" t="inlineStr">
        <is>
          <t>有业绩调整，可能立案调查</t>
        </is>
      </c>
      <c r="I109" s="8" t="inlineStr">
        <is>
          <t>强调有保留</t>
        </is>
      </c>
      <c r="J109" s="8" t="inlineStr">
        <is>
          <t>强调有保留</t>
        </is>
      </c>
      <c r="M109" s="387">
        <f>N109+O109+P109+Q109+R109+S109+T109+U109+V109+W109</f>
        <v/>
      </c>
      <c r="V109" s="387" t="n">
        <v>-10</v>
      </c>
    </row>
    <row r="110" ht="28" customHeight="1" s="386">
      <c r="A110" s="387" t="n">
        <v>2026</v>
      </c>
      <c r="B110" s="387" t="n">
        <v>909</v>
      </c>
      <c r="C110" s="387" t="inlineStr">
        <is>
          <t>数源科技</t>
        </is>
      </c>
      <c r="D110" s="8" t="inlineStr">
        <is>
          <t>收入不足3亿</t>
        </is>
      </c>
      <c r="F110" s="8" t="inlineStr">
        <is>
          <t>Q1无改善</t>
        </is>
      </c>
      <c r="G110" s="352" t="inlineStr">
        <is>
          <t>园区产业类
	立案调查</t>
        </is>
      </c>
      <c r="I110" s="8" t="inlineStr">
        <is>
          <t>标准无保留</t>
        </is>
      </c>
      <c r="J110" s="8" t="inlineStr">
        <is>
          <t>标准无保留</t>
        </is>
      </c>
      <c r="M110" s="387">
        <f>N110+O110+P110+Q110+R110+S110+T110+U110+V110+W110</f>
        <v/>
      </c>
      <c r="T110" s="387" t="n">
        <v>5</v>
      </c>
      <c r="V110" s="387" t="n">
        <v>-10</v>
      </c>
    </row>
    <row r="111">
      <c r="A111" s="387" t="n">
        <v>2026</v>
      </c>
      <c r="B111" s="387" t="n">
        <v>300076</v>
      </c>
      <c r="C111" s="387" t="inlineStr">
        <is>
          <t>GQY视讯</t>
        </is>
      </c>
      <c r="D111" s="8" t="inlineStr">
        <is>
          <t>收入不足1亿</t>
        </is>
      </c>
      <c r="F111" s="8" t="inlineStr">
        <is>
          <t>Q1收入大增</t>
        </is>
      </c>
      <c r="G111" s="8" t="inlineStr">
        <is>
          <t>可能立案调查，有业绩追溯</t>
        </is>
      </c>
      <c r="I111" s="8" t="inlineStr">
        <is>
          <t>标准无保留</t>
        </is>
      </c>
      <c r="J111" s="8" t="inlineStr">
        <is>
          <t>强调无保留</t>
        </is>
      </c>
      <c r="M111" s="387">
        <f>N111+O111+P111+Q111+R111+S111+T111+U111+V111+W111</f>
        <v/>
      </c>
      <c r="T111" s="387" t="n">
        <v>5</v>
      </c>
      <c r="V111" s="387" t="n">
        <v>-2</v>
      </c>
    </row>
    <row r="112" ht="28" customHeight="1" s="386">
      <c r="A112" s="387" t="n">
        <v>2026</v>
      </c>
      <c r="B112" s="387" t="n">
        <v>838</v>
      </c>
      <c r="C112" s="387" t="inlineStr">
        <is>
          <t>财信发展</t>
        </is>
      </c>
      <c r="D112" s="8" t="inlineStr">
        <is>
          <t>净资产负，收入不足3亿</t>
        </is>
      </c>
      <c r="F112" s="8" t="inlineStr">
        <is>
          <t>Q1无改善</t>
        </is>
      </c>
      <c r="I112" s="8" t="inlineStr">
        <is>
          <t>持续经营无保留</t>
        </is>
      </c>
      <c r="J112" s="8" t="inlineStr">
        <is>
          <t>标准无保留</t>
        </is>
      </c>
      <c r="M112" s="387">
        <f>N112+O112+P112+Q112+R112+S112+T112+U112+V112+W112</f>
        <v/>
      </c>
    </row>
    <row r="113" ht="28" customHeight="1" s="386">
      <c r="A113" s="387" t="n">
        <v>2026</v>
      </c>
      <c r="B113" s="387" t="n">
        <v>2227</v>
      </c>
      <c r="C113" s="387" t="inlineStr">
        <is>
          <t>奥特迅</t>
        </is>
      </c>
      <c r="D113" s="8" t="inlineStr">
        <is>
          <t>收入不足3亿</t>
        </is>
      </c>
      <c r="F113" s="8" t="inlineStr">
        <is>
          <t>Q1收入略增</t>
        </is>
      </c>
      <c r="G113" s="352" t="inlineStr">
        <is>
          <t xml:space="preserve">电力用直流和交流一体化不间
断电源设备	</t>
        </is>
      </c>
      <c r="I113" s="8" t="inlineStr">
        <is>
          <t>标准无保留</t>
        </is>
      </c>
      <c r="J113" s="8" t="inlineStr">
        <is>
          <t>标准无保留</t>
        </is>
      </c>
      <c r="M113" s="387">
        <f>N113+O113+P113+Q113+R113+S113+T113+U113+V113+W113+X113+Y113+Y113</f>
        <v/>
      </c>
      <c r="R113" s="387" t="n">
        <v>1</v>
      </c>
      <c r="X113" s="387" t="n">
        <v>4</v>
      </c>
    </row>
    <row r="114">
      <c r="A114" s="387" t="n">
        <v>2026</v>
      </c>
      <c r="B114" s="387" t="n">
        <v>2694</v>
      </c>
      <c r="C114" s="387" t="inlineStr">
        <is>
          <t>顾地科技</t>
        </is>
      </c>
      <c r="D114" s="8" t="inlineStr">
        <is>
          <t>净资产负</t>
        </is>
      </c>
      <c r="F114" s="8" t="inlineStr">
        <is>
          <t>Q1无改善</t>
        </is>
      </c>
      <c r="G114" s="8" t="inlineStr">
        <is>
          <t>房地产管道</t>
        </is>
      </c>
      <c r="I114" s="8" t="inlineStr">
        <is>
          <t>持续经营无保留</t>
        </is>
      </c>
      <c r="J114" s="8" t="inlineStr">
        <is>
          <t>标准无保留</t>
        </is>
      </c>
      <c r="M114" s="387">
        <f>N114+O114+P114+Q114+R114+S114+T114+U114+V114+W114+X114+Y114+Y114</f>
        <v/>
      </c>
    </row>
    <row r="115" ht="42" customHeight="1" s="386">
      <c r="A115" s="387" t="n">
        <v>2026</v>
      </c>
      <c r="B115" s="387" t="n">
        <v>603378</v>
      </c>
      <c r="C115" s="387" t="inlineStr">
        <is>
          <t>亚士创能</t>
        </is>
      </c>
      <c r="D115" s="8" t="inlineStr">
        <is>
          <t>净资产负</t>
        </is>
      </c>
      <c r="F115" s="8" t="inlineStr">
        <is>
          <t>Q1收入也大幅下滑</t>
        </is>
      </c>
      <c r="G115" s="8" t="inlineStr">
        <is>
          <t>房地产涂料
大股东有部分股份被拍卖
2026年可能收入不足</t>
        </is>
      </c>
      <c r="I115" s="8" t="inlineStr">
        <is>
          <t>持续经营无保留</t>
        </is>
      </c>
      <c r="J115" s="8" t="inlineStr">
        <is>
          <t>标准无保留</t>
        </is>
      </c>
      <c r="M115" s="387">
        <f>N115+O115+P115+Q115+R115+S115+T115+U115+V115+W115+X115+Y115+Y115</f>
        <v/>
      </c>
    </row>
    <row r="116" ht="84" customHeight="1" s="386">
      <c r="A116" s="387" t="n">
        <v>2026</v>
      </c>
      <c r="B116" s="387" t="n">
        <v>600119</v>
      </c>
      <c r="C116" s="387" t="inlineStr">
        <is>
          <t>长江投资</t>
        </is>
      </c>
      <c r="D116" s="8" t="inlineStr">
        <is>
          <t>收入不足3亿</t>
        </is>
      </c>
      <c r="F116" s="8" t="inlineStr">
        <is>
          <t>Q1无改善</t>
        </is>
      </c>
      <c r="G116" s="352" t="inlineStr">
        <is>
          <t>物流及仓储服务
这个应该好增收
巩固现有业务基础上，稳妥推进新项目投资和新业务培育，持续提升新业务收入占比，增强持续经营能力。</t>
        </is>
      </c>
      <c r="I116" s="8" t="inlineStr">
        <is>
          <t>标准无保留</t>
        </is>
      </c>
      <c r="J116" s="8" t="inlineStr">
        <is>
          <t>标准无保留</t>
        </is>
      </c>
      <c r="M116" s="387">
        <f>N116+O116+P116+Q116+R116+S116+T116+U116+V116+W116+X116+Y116+Y116</f>
        <v/>
      </c>
      <c r="T116" s="387" t="n">
        <v>5</v>
      </c>
    </row>
    <row r="117" ht="28" customHeight="1" s="386">
      <c r="A117" s="387" t="n">
        <v>2026</v>
      </c>
      <c r="B117" s="387" t="n">
        <v>911</v>
      </c>
      <c r="C117" s="387" t="inlineStr">
        <is>
          <t>广农糖业</t>
        </is>
      </c>
      <c r="D117" s="8" t="inlineStr">
        <is>
          <t>净资产负</t>
        </is>
      </c>
      <c r="E117" s="8" t="inlineStr">
        <is>
          <t>大股东给钱就好了</t>
        </is>
      </c>
      <c r="G117" s="8" t="inlineStr">
        <is>
          <t>可能立案调查，有业绩追溯</t>
        </is>
      </c>
      <c r="I117" s="8" t="inlineStr">
        <is>
          <t>持续经营无保留</t>
        </is>
      </c>
      <c r="J117" s="8" t="inlineStr">
        <is>
          <t>否定</t>
        </is>
      </c>
      <c r="M117" s="387">
        <f>N117+O117+P117+Q117+R117+S117+T117+U117+V117+W117+X117+Y117+Y117</f>
        <v/>
      </c>
      <c r="T117" s="387" t="n">
        <v>5</v>
      </c>
      <c r="V117" s="387" t="n">
        <v>-3</v>
      </c>
    </row>
    <row r="118" ht="28" customHeight="1" s="386">
      <c r="A118" s="387" t="n">
        <v>2026</v>
      </c>
      <c r="B118" s="387" t="n">
        <v>300295</v>
      </c>
      <c r="C118" s="387" t="inlineStr">
        <is>
          <t>三六五网</t>
        </is>
      </c>
      <c r="D118" s="8" t="inlineStr">
        <is>
          <t>收入不足1亿</t>
        </is>
      </c>
      <c r="F118" s="8" t="inlineStr">
        <is>
          <t>Q1收入增加，净利润转正</t>
        </is>
      </c>
      <c r="G118" s="352" t="inlineStr">
        <is>
          <t>谢恺二级市场增持5%
房地产营销</t>
        </is>
      </c>
      <c r="I118" s="8" t="inlineStr">
        <is>
          <t>标准无保留</t>
        </is>
      </c>
      <c r="J118" s="8" t="inlineStr">
        <is>
          <t>标准无保留</t>
        </is>
      </c>
      <c r="M118" s="387">
        <f>N118+O118+P118+Q118+R118+S118+T118+U118+V118+W118+X118+Y118+Y118</f>
        <v/>
      </c>
      <c r="R118" s="387" t="n">
        <v>2</v>
      </c>
      <c r="S118" s="387" t="n">
        <v>5</v>
      </c>
    </row>
    <row r="119" ht="28" customHeight="1" s="386">
      <c r="A119" s="387" t="n">
        <v>2026</v>
      </c>
      <c r="B119" s="387" t="n">
        <v>600581</v>
      </c>
      <c r="C119" s="387" t="inlineStr">
        <is>
          <t>八一钢铁</t>
        </is>
      </c>
      <c r="D119" s="8" t="inlineStr">
        <is>
          <t>净资产负</t>
        </is>
      </c>
      <c r="F119" s="8" t="inlineStr">
        <is>
          <t>20260605公告转让净资产负的焦煤子公司给大股东，价格13亿；同时发行股票</t>
        </is>
      </c>
      <c r="I119" s="8" t="inlineStr">
        <is>
          <t>标准无保留</t>
        </is>
      </c>
      <c r="J119" s="8" t="inlineStr">
        <is>
          <t>标准无保留</t>
        </is>
      </c>
      <c r="M119" s="387">
        <f>N119+O119+P119+Q119+R119+S119+T119+U119+V119+W119+X119+Y119+Y119</f>
        <v/>
      </c>
      <c r="P119" s="387" t="n">
        <v>5</v>
      </c>
      <c r="T119" s="387" t="n">
        <v>5</v>
      </c>
    </row>
    <row r="120" ht="42" customHeight="1" s="386">
      <c r="A120" s="387" t="n">
        <v>2026</v>
      </c>
      <c r="B120" s="387" t="n">
        <v>605336</v>
      </c>
      <c r="C120" s="387" t="inlineStr">
        <is>
          <t>帅丰电器</t>
        </is>
      </c>
      <c r="D120" s="8" t="inlineStr">
        <is>
          <t>收入不足3亿</t>
        </is>
      </c>
      <c r="F120" s="8" t="inlineStr">
        <is>
          <t>20260626收购杭州惠嘉信息科技有限公司，电力设备公司
Q1收入大幅下滑</t>
        </is>
      </c>
      <c r="I120" s="8" t="inlineStr">
        <is>
          <t>标准无保留</t>
        </is>
      </c>
      <c r="J120" s="8" t="inlineStr">
        <is>
          <t>标准无保留</t>
        </is>
      </c>
    </row>
    <row r="121">
      <c r="A121" s="387" t="n">
        <v>2026</v>
      </c>
    </row>
    <row r="122">
      <c r="A122" s="387" t="n">
        <v>2026</v>
      </c>
    </row>
    <row r="123">
      <c r="A123" s="387" t="n">
        <v>2026</v>
      </c>
    </row>
    <row r="124">
      <c r="A124" s="387" t="n">
        <v>2026</v>
      </c>
    </row>
    <row r="125">
      <c r="A125" s="387" t="n">
        <v>2026</v>
      </c>
    </row>
    <row r="126">
      <c r="A126" s="387" t="n">
        <v>2026</v>
      </c>
    </row>
  </sheetData>
  <autoFilter ref="A2:AC106">
    <filterColumn colId="0" hiddenButton="0" showButton="1">
      <filters>
        <filter val="2026"/>
      </filters>
    </filterColumn>
  </autoFilter>
  <dataValidations count="1">
    <dataValidation sqref="L2:L1048576" showDropDown="0" showInputMessage="1" showErrorMessage="1" allowBlank="1" type="list">
      <formula1>"是,否"</formula1>
    </dataValidation>
  </dataValidations>
  <pageMargins left="0.7" right="0.7" top="0.75" bottom="0.75" header="0.3" footer="0.3"/>
  <pageSetup orientation="portrait" paperSize="9" scale="25"/>
</worksheet>
</file>

<file path=xl/worksheets/sheet8.xml><?xml version="1.0" encoding="utf-8"?>
<worksheet xmlns="http://schemas.openxmlformats.org/spreadsheetml/2006/main">
  <sheetPr codeName="Sheet14" filterMode="1">
    <outlinePr summaryBelow="1" summaryRight="1"/>
    <pageSetUpPr/>
  </sheetPr>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baseColWidth="8" defaultColWidth="8.58203125" defaultRowHeight="14"/>
  <cols>
    <col width="8.58203125" customWidth="1" style="8" min="1" max="3"/>
    <col width="9.08203125" bestFit="1" customWidth="1" style="8" min="4" max="4"/>
    <col width="14.08203125" customWidth="1" style="8" min="5" max="5"/>
    <col width="9.08203125" bestFit="1" customWidth="1" style="8" min="6" max="6"/>
    <col width="14.33203125" bestFit="1" customWidth="1" style="8" min="7" max="7"/>
    <col width="16.58203125" customWidth="1" style="8" min="8" max="8"/>
    <col width="19.33203125" customWidth="1" style="8" min="9" max="9"/>
    <col width="22.83203125" customWidth="1" style="8" min="10" max="10"/>
    <col width="5.83203125" customWidth="1" style="8" min="11" max="12"/>
    <col width="9.08203125" bestFit="1" customWidth="1" style="8" min="13" max="13"/>
    <col width="9.08203125" customWidth="1" style="8" min="14" max="16"/>
    <col width="9.08203125" bestFit="1" customWidth="1" style="8" min="17" max="17"/>
    <col width="8.58203125" customWidth="1" style="8" min="18" max="132"/>
    <col width="8.58203125" customWidth="1" style="8" min="133" max="16384"/>
  </cols>
  <sheetData>
    <row r="1" ht="42" customHeight="1" s="386">
      <c r="A1" s="387" t="n"/>
      <c r="C1" s="8" t="inlineStr">
        <is>
          <t>法院</t>
        </is>
      </c>
      <c r="D1" s="8" t="inlineStr">
        <is>
          <t>被债权人申报</t>
        </is>
      </c>
      <c r="E1" s="8" t="inlineStr">
        <is>
          <t>临时管理人</t>
        </is>
      </c>
      <c r="F1" s="8" t="inlineStr">
        <is>
          <t>债权申报</t>
        </is>
      </c>
      <c r="G1" s="8" t="inlineStr">
        <is>
          <t>招募产业投资人</t>
        </is>
      </c>
      <c r="H1" s="8" t="inlineStr">
        <is>
          <t>确定投资人</t>
        </is>
      </c>
      <c r="I1" s="8" t="inlineStr">
        <is>
          <t>签署重整协议</t>
        </is>
      </c>
      <c r="J1" s="8" t="inlineStr">
        <is>
          <t>中间进展</t>
        </is>
      </c>
      <c r="K1" s="8" t="inlineStr">
        <is>
          <t>是否立案调查</t>
        </is>
      </c>
      <c r="L1" s="8" t="inlineStr">
        <is>
          <t>批准时带星</t>
        </is>
      </c>
      <c r="M1" s="8" t="inlineStr">
        <is>
          <t>法院批准受理重整</t>
        </is>
      </c>
      <c r="N1" s="8" t="inlineStr">
        <is>
          <t>重整债权申报</t>
        </is>
      </c>
      <c r="O1" s="8" t="inlineStr">
        <is>
          <t>重整计划批准</t>
        </is>
      </c>
      <c r="P1" s="8" t="inlineStr">
        <is>
          <t>转增股本实施</t>
        </is>
      </c>
      <c r="Q1" s="8" t="inlineStr">
        <is>
          <t>结果</t>
        </is>
      </c>
      <c r="R1" s="8" t="inlineStr">
        <is>
          <t>刚兑上限</t>
        </is>
      </c>
      <c r="S1" s="8" t="inlineStr">
        <is>
          <t>批准受理后走势</t>
        </is>
      </c>
      <c r="U1" s="8" t="inlineStr">
        <is>
          <t>批准时市值</t>
        </is>
      </c>
      <c r="V1" s="8" t="inlineStr">
        <is>
          <t>除权后下跌</t>
        </is>
      </c>
    </row>
    <row r="2" hidden="1" ht="84" customHeight="1" s="386">
      <c r="A2" s="8" t="n">
        <v>2822</v>
      </c>
      <c r="B2" s="8" t="inlineStr">
        <is>
          <t>ST中装</t>
        </is>
      </c>
      <c r="C2" s="8" t="inlineStr">
        <is>
          <t>深圳中院</t>
        </is>
      </c>
      <c r="D2" s="8" t="n">
        <v>20240622</v>
      </c>
      <c r="F2" s="8" t="n">
        <v>20240808</v>
      </c>
      <c r="H2" s="8" t="n">
        <v>20250228</v>
      </c>
      <c r="I2" s="8" t="inlineStr">
        <is>
          <t>20250307，康恒环境，净资产116亿，净利润13亿，生活垃圾发电。转增10亿股，1.55元
产投3.04亿股，占16%</t>
        </is>
      </c>
      <c r="L2" s="8" t="inlineStr">
        <is>
          <t>否</t>
        </is>
      </c>
      <c r="M2" s="8" t="n">
        <v>20250820</v>
      </c>
      <c r="N2" s="8" t="n">
        <v>20250822</v>
      </c>
      <c r="R2" s="8" t="n">
        <v>5</v>
      </c>
      <c r="S2" s="8" t="inlineStr">
        <is>
          <t>下跌</t>
        </is>
      </c>
      <c r="U2" s="8" t="n">
        <v>35</v>
      </c>
    </row>
    <row r="3" hidden="1" ht="84" customHeight="1" s="386">
      <c r="A3" s="8" t="n">
        <v>300391</v>
      </c>
      <c r="B3" s="8" t="inlineStr">
        <is>
          <t>长药控股</t>
        </is>
      </c>
      <c r="C3" s="8" t="inlineStr">
        <is>
          <t>十堰中院</t>
        </is>
      </c>
      <c r="D3" s="8" t="n">
        <v>20250121</v>
      </c>
      <c r="E3" s="8" t="inlineStr">
        <is>
          <t>上海市锦天城律师事务所</t>
        </is>
      </c>
      <c r="F3" s="8" t="n">
        <v>20250123</v>
      </c>
      <c r="G3" s="8" t="n">
        <v>20250123</v>
      </c>
      <c r="H3" s="8" t="inlineStr">
        <is>
          <t>24家报名，20250506四川嘉道博文生态科技有限公司、十堰市昊炜生物科技发展有限公司</t>
        </is>
      </c>
      <c r="I3" s="8" t="inlineStr">
        <is>
          <t>20250508
转增5.2亿，2.42/股。
嘉道博文：5.9亿
昊伟生物：2500万
抵债价格：不低于10元</t>
        </is>
      </c>
      <c r="J3" s="8" t="inlineStr">
        <is>
          <t>必须在2025年底之前重整完成，否则就要退市
审计都OK的
股价一直跌，是不是因为重大的诉讼一直没停。
可能被立案调查</t>
        </is>
      </c>
      <c r="K3" s="8" t="inlineStr">
        <is>
          <t>是</t>
        </is>
      </c>
      <c r="Q3" s="8" t="inlineStr">
        <is>
          <t>失败</t>
        </is>
      </c>
    </row>
    <row r="4" hidden="1" ht="28" customHeight="1" s="386">
      <c r="A4" s="8" t="n">
        <v>2742</v>
      </c>
      <c r="B4" s="8" t="inlineStr">
        <is>
          <t>三圣股份</t>
        </is>
      </c>
      <c r="C4" s="8" t="inlineStr">
        <is>
          <t>重庆五中院</t>
        </is>
      </c>
      <c r="D4" s="8" t="n">
        <v>20240928</v>
      </c>
      <c r="G4" s="8" t="n">
        <v>20240930</v>
      </c>
      <c r="H4" s="8" t="inlineStr">
        <is>
          <t>冀衡集团药业的</t>
        </is>
      </c>
      <c r="I4" s="8" t="inlineStr">
        <is>
          <t>1.53元，转赠2.5亿股
1.6亿给投资人</t>
        </is>
      </c>
      <c r="L4" s="8" t="inlineStr">
        <is>
          <t>是</t>
        </is>
      </c>
      <c r="M4" s="8" t="n">
        <v>20250809</v>
      </c>
      <c r="N4" s="8" t="n">
        <v>20250813</v>
      </c>
      <c r="R4" s="8" t="n">
        <v>5</v>
      </c>
      <c r="S4" s="8" t="inlineStr">
        <is>
          <t>下跌</t>
        </is>
      </c>
      <c r="U4" s="8" t="n">
        <v>26</v>
      </c>
    </row>
    <row r="5" hidden="1" ht="84" customHeight="1" s="386">
      <c r="A5" s="8" t="n">
        <v>2713</v>
      </c>
      <c r="B5" s="8" t="inlineStr">
        <is>
          <t>东易日盛</t>
        </is>
      </c>
      <c r="C5" s="8" t="inlineStr">
        <is>
          <t>北京一中院</t>
        </is>
      </c>
      <c r="D5" s="8" t="n">
        <v>20241018</v>
      </c>
      <c r="E5" s="8" t="inlineStr">
        <is>
          <t>20241107北京大成律师事务所</t>
        </is>
      </c>
      <c r="F5" s="8" t="n">
        <v>20241109</v>
      </c>
      <c r="G5" s="8" t="n">
        <v>20241130</v>
      </c>
      <c r="H5" s="8" t="inlineStr">
        <is>
          <t xml:space="preserve">15家产投、25家财投。20250319，北京华著科技有限公司，智算中心 </t>
        </is>
      </c>
      <c r="I5" s="8" t="inlineStr">
        <is>
          <t>20250319
财投8亿，2.6亿股，后修改为4元一股，因此估计大涨
产投：2.3元，1.5亿股，3.4亿</t>
        </is>
      </c>
      <c r="M5" s="8" t="n">
        <v>20251119</v>
      </c>
    </row>
    <row r="6" hidden="1" ht="98" customHeight="1" s="386">
      <c r="A6" s="8" t="n">
        <v>300117</v>
      </c>
      <c r="B6" s="8" t="inlineStr">
        <is>
          <t>嘉寓股份</t>
        </is>
      </c>
      <c r="C6" s="8" t="inlineStr">
        <is>
          <t>北京一中院</t>
        </is>
      </c>
      <c r="D6" s="8" t="n">
        <v>20240603</v>
      </c>
      <c r="E6" s="8" t="inlineStr">
        <is>
          <t>20240718北京市海问律师事务所</t>
        </is>
      </c>
      <c r="F6" s="8" t="n">
        <v>20240717</v>
      </c>
      <c r="G6" s="8" t="n">
        <v>20240717</v>
      </c>
      <c r="H6" s="8" t="inlineStr">
        <is>
          <t>20240913北京道荣合利科技集团有限公司和北京久银投资控股股份有限公司组成的联合体</t>
        </is>
      </c>
      <c r="I6" s="8" t="n">
        <v>20240927</v>
      </c>
      <c r="J6" s="8" t="inlineStr">
        <is>
          <t>20241021，原财务投资人全部退出，引入新财务投资人，且减少财务投资份额
20241114，产业投资人解除重整协议，理由是预计公司无法在可见时间内完成前置审批</t>
        </is>
      </c>
      <c r="Q6" s="8" t="inlineStr">
        <is>
          <t>失败</t>
        </is>
      </c>
    </row>
    <row r="7" hidden="1" ht="70" customHeight="1" s="386">
      <c r="A7" s="8" t="n">
        <v>300125</v>
      </c>
      <c r="B7" s="8" t="inlineStr">
        <is>
          <t>聆达股份</t>
        </is>
      </c>
      <c r="C7" s="8" t="inlineStr">
        <is>
          <t>六安中院</t>
        </is>
      </c>
      <c r="D7" s="8" t="n">
        <v>20240731</v>
      </c>
      <c r="E7" s="8" t="inlineStr">
        <is>
          <t>20240731金寨县人民政府组建的清算小组</t>
        </is>
      </c>
      <c r="F7" s="8" t="n">
        <v>20240802</v>
      </c>
      <c r="G7" s="8" t="n">
        <v>20240923</v>
      </c>
      <c r="H7" s="8" t="inlineStr">
        <is>
          <t>20241128
浙江众凌科技有限公司和合肥威迪变色玻璃有限公司联合体，半导体的</t>
        </is>
      </c>
      <c r="I7" s="8" t="inlineStr">
        <is>
          <t>转赠4亿股
财投价3.87</t>
        </is>
      </c>
      <c r="J7" s="8" t="inlineStr">
        <is>
          <t>中途有财投退出，重新引入</t>
        </is>
      </c>
      <c r="L7" s="8" t="inlineStr">
        <is>
          <t>是</t>
        </is>
      </c>
      <c r="M7" s="8" t="n">
        <v>20251118</v>
      </c>
    </row>
    <row r="8" hidden="1" ht="112" customHeight="1" s="386">
      <c r="A8" s="8" t="n">
        <v>2200</v>
      </c>
      <c r="B8" s="8" t="inlineStr">
        <is>
          <t>ST交投</t>
        </is>
      </c>
      <c r="C8" s="8" t="inlineStr">
        <is>
          <t>昆明中院</t>
        </is>
      </c>
      <c r="D8" s="8" t="n">
        <v>20250424</v>
      </c>
      <c r="E8" s="8" t="inlineStr">
        <is>
          <t>20250605上海市通力律师事务所（主办机构）与国浩律师（昆明）事务所（辅助机构），临时管理人负责人为刘嘉诚律师。</t>
        </is>
      </c>
      <c r="F8" s="8" t="inlineStr">
        <is>
          <t>20250606-20240705</t>
        </is>
      </c>
      <c r="G8" s="8" t="inlineStr">
        <is>
          <t>20250614
要求产投资金总额超500亿，净额200亿，这典型的量身定制</t>
        </is>
      </c>
      <c r="H8" s="8" t="inlineStr">
        <is>
          <t>大股东自己重整自己，真恶心10转14.5共2.6亿股</t>
        </is>
      </c>
      <c r="I8" s="8" t="inlineStr">
        <is>
          <t>产投：3.87元，3500万股
财投：4.67元，1.68亿股</t>
        </is>
      </c>
      <c r="J8" s="8" t="inlineStr">
        <is>
          <t>必须在2025年底之前重整完成，否则就要退市
审计都OK的</t>
        </is>
      </c>
      <c r="L8" s="8" t="inlineStr">
        <is>
          <t>是</t>
        </is>
      </c>
      <c r="M8" s="8" t="n">
        <v>20251024</v>
      </c>
      <c r="N8" s="8" t="n">
        <v>20251024</v>
      </c>
      <c r="S8" s="8" t="inlineStr">
        <is>
          <t>下跌</t>
        </is>
      </c>
    </row>
    <row r="9" hidden="1" ht="56" customHeight="1" s="386">
      <c r="A9" s="8" t="n">
        <v>430</v>
      </c>
      <c r="B9" s="8" t="inlineStr">
        <is>
          <t>张家界</t>
        </is>
      </c>
      <c r="C9" s="8" t="inlineStr">
        <is>
          <t>张家界中院</t>
        </is>
      </c>
      <c r="D9" s="8" t="n">
        <v>20241018</v>
      </c>
      <c r="E9" s="8" t="inlineStr">
        <is>
          <t>张家界旅游集团有限公司清算组</t>
        </is>
      </c>
      <c r="F9" s="8" t="n">
        <v>20241029</v>
      </c>
      <c r="G9" s="8" t="n">
        <v>20241029</v>
      </c>
      <c r="H9" s="8" t="inlineStr">
        <is>
          <t>电广传媒和芒果超媒等财投，没有产投，所以原来的还是大股东</t>
        </is>
      </c>
      <c r="I9" s="8" t="inlineStr">
        <is>
          <t>财投，3.96元，3.225亿股
财投2，7.3元，0.41亿股</t>
        </is>
      </c>
      <c r="L9" s="8" t="inlineStr">
        <is>
          <t>否</t>
        </is>
      </c>
      <c r="M9" s="8" t="n">
        <v>20251103</v>
      </c>
    </row>
    <row r="10" hidden="1" ht="112" customHeight="1" s="386">
      <c r="A10" s="8" t="n">
        <v>300209</v>
      </c>
      <c r="B10" s="8" t="inlineStr">
        <is>
          <t>有棵树</t>
        </is>
      </c>
      <c r="C10" s="8" t="inlineStr">
        <is>
          <t>长沙中院</t>
        </is>
      </c>
      <c r="D10" s="8" t="n">
        <v>20240220</v>
      </c>
      <c r="E10" s="8" t="inlineStr">
        <is>
          <t>有棵树科技股份有限公司清算组</t>
        </is>
      </c>
      <c r="F10" s="8" t="n">
        <v>20240315</v>
      </c>
      <c r="G10" s="8" t="n">
        <v>20240830</v>
      </c>
      <c r="H10" s="8" t="inlineStr">
        <is>
          <t>46家，产投3家</t>
        </is>
      </c>
      <c r="I10" s="8" t="inlineStr">
        <is>
          <t>20241116，深圳市天行云供应链、福建纵腾网络有限公司
1.85亿转增股票，3.6亿，单价1.95。2.3亿股留给财投。7000万抵债，10元。刚兑上限100万。</t>
        </is>
      </c>
      <c r="J10" s="8" t="inlineStr">
        <is>
          <t>20241212，与财投签署协议</t>
        </is>
      </c>
      <c r="M10" s="8" t="n">
        <v>20240930</v>
      </c>
      <c r="N10" s="8" t="n">
        <v>20241008</v>
      </c>
      <c r="O10" s="8" t="n">
        <v>20241207</v>
      </c>
      <c r="P10" s="8" t="n">
        <v>2241219</v>
      </c>
      <c r="Q10" s="8" t="inlineStr">
        <is>
          <t>成功</t>
        </is>
      </c>
      <c r="R10" s="8" t="n">
        <v>100</v>
      </c>
      <c r="S10" s="8" t="inlineStr">
        <is>
          <t>上涨</t>
        </is>
      </c>
      <c r="U10" s="8" t="n">
        <v>18</v>
      </c>
    </row>
    <row r="11" hidden="1" ht="28" customHeight="1" s="386">
      <c r="A11" s="8" t="n">
        <v>2217</v>
      </c>
      <c r="B11" s="8" t="inlineStr">
        <is>
          <t>合力泰</t>
        </is>
      </c>
      <c r="C11" s="8" t="inlineStr">
        <is>
          <t>福州中院</t>
        </is>
      </c>
      <c r="D11" s="8" t="n">
        <v>20240305</v>
      </c>
      <c r="E11" s="8" t="inlineStr">
        <is>
          <t>合力泰科技股份有限公司清算组</t>
        </is>
      </c>
      <c r="F11" s="8" t="n">
        <v>20240312</v>
      </c>
      <c r="G11" s="8" t="n">
        <v>20240511</v>
      </c>
      <c r="H11" s="8" t="inlineStr">
        <is>
          <t>没有，不需要</t>
        </is>
      </c>
      <c r="I11" s="8" t="n">
        <v>20241130</v>
      </c>
      <c r="M11" s="8" t="n">
        <v>20241125</v>
      </c>
      <c r="N11" s="8" t="n">
        <v>20241130</v>
      </c>
      <c r="O11" s="8" t="n">
        <v>20241224</v>
      </c>
      <c r="P11" s="8" t="n">
        <v>20241225</v>
      </c>
      <c r="Q11" s="8" t="inlineStr">
        <is>
          <t>成功</t>
        </is>
      </c>
      <c r="R11" s="8" t="n">
        <v>0</v>
      </c>
      <c r="S11" s="8" t="inlineStr">
        <is>
          <t>下跌</t>
        </is>
      </c>
      <c r="U11" s="8" t="n">
        <v>84</v>
      </c>
    </row>
    <row r="12" hidden="1" ht="28" customHeight="1" s="386">
      <c r="A12" s="8" t="n">
        <v>600375</v>
      </c>
      <c r="B12" s="8" t="inlineStr">
        <is>
          <t>汉马科技</t>
        </is>
      </c>
      <c r="C12" s="8" t="inlineStr">
        <is>
          <t>马鞍山中院</t>
        </is>
      </c>
      <c r="D12" s="8" t="n">
        <v>20240127</v>
      </c>
      <c r="M12" s="8" t="n">
        <v>20241109</v>
      </c>
      <c r="O12" s="8" t="n">
        <v>20241212</v>
      </c>
      <c r="Q12" s="8" t="inlineStr">
        <is>
          <t>成功</t>
        </is>
      </c>
      <c r="R12" s="8" t="n">
        <v>10</v>
      </c>
      <c r="S12" s="8" t="inlineStr">
        <is>
          <t>下跌</t>
        </is>
      </c>
    </row>
    <row r="13" hidden="1" s="386">
      <c r="A13" s="8" t="n">
        <v>603363</v>
      </c>
      <c r="B13" s="8" t="inlineStr">
        <is>
          <t>傲农生物</t>
        </is>
      </c>
      <c r="C13" s="8" t="inlineStr">
        <is>
          <t>漳州中院</t>
        </is>
      </c>
      <c r="D13" s="8" t="n">
        <v>20240323</v>
      </c>
      <c r="M13" s="8" t="n">
        <v>20241106</v>
      </c>
      <c r="O13" s="8" t="n">
        <v>20241211</v>
      </c>
      <c r="Q13" s="8" t="inlineStr">
        <is>
          <t>成功</t>
        </is>
      </c>
      <c r="R13" s="8" t="n">
        <v>35</v>
      </c>
      <c r="S13" s="8" t="inlineStr">
        <is>
          <t>横盘</t>
        </is>
      </c>
      <c r="U13" s="8" t="n">
        <v>34</v>
      </c>
    </row>
    <row r="14" ht="42" customHeight="1" s="386">
      <c r="A14" s="8" t="n">
        <v>2124</v>
      </c>
      <c r="B14" s="8" t="inlineStr">
        <is>
          <t>天邦食品</t>
        </is>
      </c>
      <c r="C14" s="8" t="inlineStr">
        <is>
          <t>宁波中院</t>
        </is>
      </c>
      <c r="D14" s="8" t="n">
        <v>20240319</v>
      </c>
      <c r="H14" s="8" t="inlineStr">
        <is>
          <t>20250509厦门建发物产有限公司联合体</t>
        </is>
      </c>
      <c r="I14" s="8" t="inlineStr">
        <is>
          <t>产投：1.85元，2亿股
财投：2.1元，1亿股</t>
        </is>
      </c>
    </row>
    <row r="15" hidden="1" s="386">
      <c r="A15" s="8" t="n">
        <v>2325</v>
      </c>
      <c r="B15" s="8" t="inlineStr">
        <is>
          <t>洪涛股份</t>
        </is>
      </c>
      <c r="C15" s="8" t="inlineStr">
        <is>
          <t>深圳中院</t>
        </is>
      </c>
      <c r="D15" s="8" t="n">
        <v>20240130</v>
      </c>
      <c r="E15" s="8" t="n">
        <v>20240430</v>
      </c>
      <c r="F15" s="8" t="n">
        <v>20240529</v>
      </c>
      <c r="G15" s="8" t="n">
        <v>20240531</v>
      </c>
      <c r="J15" s="8" t="inlineStr">
        <is>
          <t>20240731不予受理</t>
        </is>
      </c>
      <c r="Q15" s="8" t="inlineStr">
        <is>
          <t>失败</t>
        </is>
      </c>
    </row>
    <row r="16" hidden="1" ht="28" customHeight="1" s="386">
      <c r="A16" s="8" t="n">
        <v>656</v>
      </c>
      <c r="B16" s="8" t="inlineStr">
        <is>
          <t>金科股份</t>
        </is>
      </c>
      <c r="C16" s="8" t="inlineStr">
        <is>
          <t>重庆五中院</t>
        </is>
      </c>
      <c r="D16" s="8" t="n">
        <v>20230523</v>
      </c>
      <c r="M16" s="8" t="n">
        <v>20240423</v>
      </c>
      <c r="O16" s="8" t="n">
        <v>20250512</v>
      </c>
    </row>
    <row r="17" hidden="1" ht="56" customHeight="1" s="386">
      <c r="A17" s="8" t="n">
        <v>908</v>
      </c>
      <c r="B17" s="8" t="inlineStr">
        <is>
          <t>景峰医药</t>
        </is>
      </c>
      <c r="C17" s="8" t="inlineStr">
        <is>
          <t>龙口法院</t>
        </is>
      </c>
      <c r="D17" s="8" t="n">
        <v>20231102</v>
      </c>
      <c r="E17" s="8" t="n">
        <v>20231118</v>
      </c>
      <c r="G17" s="8" t="inlineStr">
        <is>
          <t>20240802，招募条件里就感觉是因人而设，提前已经有沟通了</t>
        </is>
      </c>
      <c r="H17" s="8" t="inlineStr">
        <is>
          <t>20240828石药集团</t>
        </is>
      </c>
      <c r="I17" s="8" t="inlineStr">
        <is>
          <t>20250429 石药集团，8.7亿股，1元/股，石药5.26亿股</t>
        </is>
      </c>
      <c r="L17" s="8" t="inlineStr">
        <is>
          <t>否</t>
        </is>
      </c>
      <c r="M17" s="8" t="n">
        <v>20251022</v>
      </c>
      <c r="S17" s="8" t="inlineStr">
        <is>
          <t>上涨</t>
        </is>
      </c>
    </row>
    <row r="18" hidden="1" ht="28" customHeight="1" s="386">
      <c r="A18" s="8" t="n">
        <v>300506</v>
      </c>
      <c r="B18" s="8" t="inlineStr">
        <is>
          <t>名家汇</t>
        </is>
      </c>
      <c r="C18" s="8" t="inlineStr">
        <is>
          <t>深圳中院</t>
        </is>
      </c>
      <c r="D18" s="8" t="n">
        <v>20240731</v>
      </c>
      <c r="G18" s="8" t="n">
        <v>20240910</v>
      </c>
      <c r="H18" s="8" t="inlineStr">
        <is>
          <t>20241129，新余领九投资管理中心</t>
        </is>
      </c>
      <c r="I18" s="8" t="inlineStr">
        <is>
          <t>20250228，7.3亿股，1.47元</t>
        </is>
      </c>
      <c r="L18" s="8" t="inlineStr">
        <is>
          <t>否</t>
        </is>
      </c>
      <c r="M18" s="8" t="n">
        <v>20250930</v>
      </c>
    </row>
    <row r="19" ht="28" customHeight="1" s="386">
      <c r="A19" s="8" t="n">
        <v>300338</v>
      </c>
      <c r="B19" s="8" t="inlineStr">
        <is>
          <t>开元教育</t>
        </is>
      </c>
      <c r="C19" s="8" t="inlineStr">
        <is>
          <t>长沙中院</t>
        </is>
      </c>
      <c r="D19" s="8" t="n">
        <v>20240629</v>
      </c>
      <c r="E19" s="8" t="inlineStr">
        <is>
          <t>上海市方达律师事务所</t>
        </is>
      </c>
      <c r="G19" s="8" t="n">
        <v>20241024</v>
      </c>
      <c r="H19" s="8" t="inlineStr">
        <is>
          <t>20241105深圳嘉道功程股权投资基金</t>
        </is>
      </c>
      <c r="I19" s="8" t="inlineStr">
        <is>
          <t>20241105，6亿股，1.15元</t>
        </is>
      </c>
    </row>
    <row r="20" hidden="1" ht="28" customHeight="1" s="386">
      <c r="A20" s="8" t="n">
        <v>600165</v>
      </c>
      <c r="B20" s="8" t="inlineStr">
        <is>
          <t>宁夏中科生物</t>
        </is>
      </c>
      <c r="C20" s="8" t="inlineStr">
        <is>
          <t>石嘴山中院</t>
        </is>
      </c>
      <c r="D20" s="8" t="n">
        <v>20240423</v>
      </c>
      <c r="E20" s="8" t="n">
        <v>20240601</v>
      </c>
      <c r="F20" s="8" t="n">
        <v>20240608</v>
      </c>
      <c r="G20" s="8" t="n">
        <v>20240614</v>
      </c>
      <c r="H20" s="8" t="inlineStr">
        <is>
          <t>20241228湖南醇投实业发展有限公司</t>
        </is>
      </c>
      <c r="I20" s="8" t="inlineStr">
        <is>
          <t>产投：1.12元，3.5亿股
财投：1.6，5.2亿股</t>
        </is>
      </c>
      <c r="L20" s="8" t="inlineStr">
        <is>
          <t>否</t>
        </is>
      </c>
      <c r="M20" s="8" t="n">
        <v>20250917</v>
      </c>
      <c r="S20" s="8" t="inlineStr">
        <is>
          <t>上涨</t>
        </is>
      </c>
      <c r="U20" s="8" t="n">
        <v>26</v>
      </c>
    </row>
    <row r="21" hidden="1" ht="28" customHeight="1" s="386">
      <c r="A21" s="8" t="n">
        <v>600811</v>
      </c>
      <c r="B21" s="8" t="inlineStr">
        <is>
          <t>东方集团</t>
        </is>
      </c>
      <c r="C21" s="8" t="inlineStr">
        <is>
          <t>哈尔滨中院</t>
        </is>
      </c>
      <c r="D21" s="8" t="n">
        <v>20240626</v>
      </c>
      <c r="E21" s="8" t="n">
        <v>20240808</v>
      </c>
      <c r="F21" s="8" t="n">
        <v>20240809</v>
      </c>
      <c r="G21" s="8" t="n">
        <v>20240723</v>
      </c>
      <c r="H21" s="8" t="inlineStr">
        <is>
          <t>14家</t>
        </is>
      </c>
      <c r="J21" s="8" t="inlineStr">
        <is>
          <t>被立案调查，可能触发重大违法退市</t>
        </is>
      </c>
      <c r="Q21" s="8" t="inlineStr">
        <is>
          <t>失败</t>
        </is>
      </c>
    </row>
    <row r="22" hidden="1" ht="42" customHeight="1" s="386">
      <c r="A22" s="8" t="n">
        <v>603007</v>
      </c>
      <c r="B22" s="8" t="inlineStr">
        <is>
          <t>花王</t>
        </is>
      </c>
      <c r="C22" s="8" t="inlineStr">
        <is>
          <t>镇江中院</t>
        </is>
      </c>
      <c r="D22" s="8" t="n">
        <v>20220429</v>
      </c>
      <c r="G22" s="8" t="n">
        <v>20220525</v>
      </c>
      <c r="H22" s="8" t="inlineStr">
        <is>
          <t>20230130金华辰顺浩景企业管理合伙企业</t>
        </is>
      </c>
      <c r="I22" s="8" t="n">
        <v>20241115</v>
      </c>
      <c r="K22" s="8" t="n">
        <v>1.5</v>
      </c>
      <c r="M22" s="8" t="n">
        <v>20240910</v>
      </c>
      <c r="O22" s="8" t="n">
        <v>20241116</v>
      </c>
      <c r="P22" s="8" t="n">
        <v>20241220</v>
      </c>
      <c r="Q22" s="8" t="inlineStr">
        <is>
          <t>成功</t>
        </is>
      </c>
      <c r="R22" s="8" t="n">
        <v>3</v>
      </c>
      <c r="S22" s="8" t="inlineStr">
        <is>
          <t>上涨</t>
        </is>
      </c>
      <c r="T22" s="8" t="inlineStr">
        <is>
          <t>等了太久才批准所以大涨</t>
        </is>
      </c>
      <c r="U22" s="8" t="n">
        <v>24</v>
      </c>
    </row>
    <row r="23" hidden="1" ht="42" customHeight="1" s="386">
      <c r="A23" s="8" t="n">
        <v>525</v>
      </c>
      <c r="B23" s="8" t="inlineStr">
        <is>
          <t>红太阳</t>
        </is>
      </c>
      <c r="C23" s="8" t="inlineStr">
        <is>
          <t>南京中院</t>
        </is>
      </c>
      <c r="D23" s="8" t="n">
        <v>20220920</v>
      </c>
      <c r="E23" s="8" t="n">
        <v>20221207</v>
      </c>
      <c r="F23" s="8" t="n">
        <v>20221208</v>
      </c>
      <c r="G23" s="8" t="n">
        <v>20221215</v>
      </c>
      <c r="H23" s="8" t="inlineStr">
        <is>
          <t>20240222曲靖高新技术产业开发区</t>
        </is>
      </c>
      <c r="M23" s="8" t="n">
        <v>20240918</v>
      </c>
      <c r="N23" s="8" t="n">
        <v>20240919</v>
      </c>
      <c r="O23" s="8" t="n">
        <v>20241102</v>
      </c>
      <c r="P23" s="8" t="n">
        <v>20241112</v>
      </c>
      <c r="Q23" s="8" t="inlineStr">
        <is>
          <t>成功</t>
        </is>
      </c>
      <c r="R23" s="8" t="n">
        <v>0</v>
      </c>
      <c r="S23" s="8" t="inlineStr">
        <is>
          <t>上涨</t>
        </is>
      </c>
      <c r="T23" s="8" t="inlineStr">
        <is>
          <t>为什么后面又大跌呢</t>
        </is>
      </c>
      <c r="U23" s="8" t="n">
        <v>48</v>
      </c>
      <c r="V23" s="8" t="inlineStr">
        <is>
          <t>是，还有否定内控帽子没摘</t>
        </is>
      </c>
    </row>
    <row r="24" hidden="1" ht="42" customHeight="1" s="386">
      <c r="A24" s="8" t="n">
        <v>300093</v>
      </c>
      <c r="B24" s="8" t="inlineStr">
        <is>
          <t>金刚光伏</t>
        </is>
      </c>
      <c r="C24" s="8" t="inlineStr">
        <is>
          <t>酒泉中院</t>
        </is>
      </c>
      <c r="D24" s="8" t="n">
        <v>20240708</v>
      </c>
      <c r="F24" s="8" t="n">
        <v>20250919</v>
      </c>
      <c r="H24" s="8" t="inlineStr">
        <is>
          <t>欧昊集团，4.96,3亿</t>
        </is>
      </c>
      <c r="I24" s="8" t="n">
        <v>20250610</v>
      </c>
      <c r="J24" s="8" t="inlineStr">
        <is>
          <t>必须在2025年底之前重整完成，否则就要退市
审计都OK的</t>
        </is>
      </c>
      <c r="L24" s="8" t="inlineStr">
        <is>
          <t>是</t>
        </is>
      </c>
      <c r="M24" s="8" t="n">
        <v>20250919</v>
      </c>
      <c r="R24" s="8" t="n">
        <v>10</v>
      </c>
    </row>
    <row r="25" hidden="1" ht="42" customHeight="1" s="386">
      <c r="A25" s="8" t="n">
        <v>300091</v>
      </c>
      <c r="B25" s="8" t="inlineStr">
        <is>
          <t>金通灵</t>
        </is>
      </c>
      <c r="C25" s="8" t="inlineStr">
        <is>
          <t>南通中院</t>
        </is>
      </c>
      <c r="D25" s="8" t="n">
        <v>20250331</v>
      </c>
      <c r="F25" s="8" t="n">
        <v>20250419</v>
      </c>
      <c r="G25" s="8" t="n">
        <v>20250407</v>
      </c>
      <c r="H25" s="8" t="inlineStr">
        <is>
          <t>汇通达网络股份有限公司，香港上市</t>
        </is>
      </c>
      <c r="I25" s="8" t="inlineStr">
        <is>
          <t>20250906
1.3996元，7亿股，10亿元</t>
        </is>
      </c>
      <c r="J25" s="8" t="inlineStr">
        <is>
          <t>无资金占用，有一个投资者虚假陈述纠纷</t>
        </is>
      </c>
      <c r="L25" s="8" t="inlineStr">
        <is>
          <t>否</t>
        </is>
      </c>
      <c r="M25" s="8" t="n">
        <v>20260101</v>
      </c>
    </row>
    <row r="26" hidden="1" ht="238" customHeight="1" s="386">
      <c r="A26" s="8" t="n">
        <v>615</v>
      </c>
      <c r="B26" s="8" t="inlineStr">
        <is>
          <t>奥园美谷</t>
        </is>
      </c>
      <c r="C26" s="8" t="inlineStr">
        <is>
          <t>襄阳中院</t>
        </is>
      </c>
      <c r="D26" s="8" t="n">
        <v>20241119</v>
      </c>
      <c r="F26" s="8" t="n">
        <v>20241206</v>
      </c>
      <c r="G26" s="8" t="n">
        <v>20241214</v>
      </c>
      <c r="H26" s="8" t="inlineStr">
        <is>
          <t>20250423九州通</t>
        </is>
      </c>
      <c r="I26" s="8" t="inlineStr">
        <is>
          <t>20250424
九州通1.62元，4.35亿股，7亿
天津信美1.62元，1.21股，2亿
财投1，2.08元，0.42亿股，0.88亿
财投2，2.08元，0.96亿股，2亿元
财投3，2.08元，0.32亿股，0.67亿元
财投4，2.08元，0.54亿股，1.2亿元
财投5，2.08元，0.6亿股，1.2亿元
财投6，2.08元，0.18亿股，0.37亿元</t>
        </is>
      </c>
      <c r="J26" s="8" t="inlineStr">
        <is>
          <t>必须在2025年底之前重整完成，否则就要退市
审计都OK的
20250726，跟京汉控股的官司输了，很可能被动形成控股股东担保从而导致资金占用，资金占用不能及时消除会影响重整受理</t>
        </is>
      </c>
      <c r="K26" s="8" t="inlineStr">
        <is>
          <t>否</t>
        </is>
      </c>
      <c r="L26" s="8" t="inlineStr">
        <is>
          <t>是</t>
        </is>
      </c>
      <c r="M26" s="8" t="n">
        <v>20251114</v>
      </c>
      <c r="S26" s="8" t="inlineStr">
        <is>
          <t>下跌</t>
        </is>
      </c>
    </row>
    <row r="27" hidden="1" ht="56" customHeight="1" s="386">
      <c r="A27" s="8" t="n">
        <v>300159</v>
      </c>
      <c r="B27" s="8" t="inlineStr">
        <is>
          <t>新研股份</t>
        </is>
      </c>
      <c r="C27" s="8" t="inlineStr">
        <is>
          <t>乌鲁木齐中院</t>
        </is>
      </c>
      <c r="D27" s="8" t="n">
        <v>20250603</v>
      </c>
      <c r="E27" s="8" t="inlineStr">
        <is>
          <t>北京市金杜律师事务所和新疆巨臣律师事务所</t>
        </is>
      </c>
      <c r="G27" s="8" t="n">
        <v>20250612</v>
      </c>
      <c r="H27" s="8" t="inlineStr">
        <is>
          <t>20250701新疆商贸物流（集团）有限公司</t>
        </is>
      </c>
      <c r="I27" s="8" t="inlineStr">
        <is>
          <t>20250827，转赠17.94亿股
产投1.3元，5亿股，6.5亿元</t>
        </is>
      </c>
      <c r="J27" s="8" t="inlineStr">
        <is>
          <t>必须在2025年底之前重整完成，否则就要退市
审计都OK的</t>
        </is>
      </c>
      <c r="L27" s="8" t="inlineStr">
        <is>
          <t>是</t>
        </is>
      </c>
      <c r="M27" s="8" t="n">
        <v>20251114</v>
      </c>
      <c r="S27" s="8" t="inlineStr">
        <is>
          <t>下跌</t>
        </is>
      </c>
    </row>
    <row r="28" ht="28" customHeight="1" s="386">
      <c r="A28" s="8" t="n">
        <v>793</v>
      </c>
      <c r="B28" s="8" t="inlineStr">
        <is>
          <t>华闻集团</t>
        </is>
      </c>
      <c r="C28" s="8" t="inlineStr">
        <is>
          <t>海口中院</t>
        </is>
      </c>
      <c r="D28" s="8" t="n">
        <v>20241022</v>
      </c>
      <c r="E28" s="8" t="inlineStr">
        <is>
          <t>华闻集团清算组担</t>
        </is>
      </c>
      <c r="F28" s="8" t="n">
        <v>20241101</v>
      </c>
      <c r="G28" s="8" t="n">
        <v>20241226</v>
      </c>
      <c r="H28" s="8" t="inlineStr">
        <is>
          <t>20250506海南联合及海南国资运营</t>
        </is>
      </c>
      <c r="I28" s="8" t="inlineStr">
        <is>
          <t>20250506，5亿股，1.22元</t>
        </is>
      </c>
      <c r="J28" s="8" t="inlineStr">
        <is>
          <t>还可以拖到明年</t>
        </is>
      </c>
    </row>
    <row r="29" hidden="1" ht="112" customHeight="1" s="386">
      <c r="A29" s="8" t="n">
        <v>752</v>
      </c>
      <c r="B29" s="8" t="inlineStr">
        <is>
          <t>西藏发展</t>
        </is>
      </c>
      <c r="C29" s="8" t="inlineStr">
        <is>
          <t>拉萨中院</t>
        </is>
      </c>
      <c r="D29" s="8" t="n">
        <v>20230721</v>
      </c>
      <c r="E29" s="8" t="inlineStr">
        <is>
          <t>上海锦天城律师事务所</t>
        </is>
      </c>
      <c r="F29" s="8" t="n">
        <v>20230801</v>
      </c>
      <c r="G29" s="8" t="n">
        <v>20230909</v>
      </c>
      <c r="H29" s="8" t="inlineStr">
        <is>
          <t>20230927西藏盛邦发展有限公司，这个就是现在大股东啊。公司历史问题太混乱了。</t>
        </is>
      </c>
      <c r="J29" s="8" t="inlineStr">
        <is>
          <t>20231117被立案调查，已经处罚，存在资金占用
20231219，大股东豁免了1.9亿债务所以净资产转正
20250115，大股东又捐赠了1.8亿。到目前，还有原大股东资金占用问题未解决。</t>
        </is>
      </c>
      <c r="L29" s="8" t="inlineStr">
        <is>
          <t>否</t>
        </is>
      </c>
      <c r="M29" s="8" t="n">
        <v>20260427</v>
      </c>
    </row>
    <row r="30" ht="28" customHeight="1" s="386">
      <c r="A30" s="8" t="n">
        <v>300147</v>
      </c>
      <c r="B30" s="8" t="inlineStr">
        <is>
          <t>香雪制药</t>
        </is>
      </c>
      <c r="C30" s="8" t="inlineStr">
        <is>
          <t>广州中院</t>
        </is>
      </c>
      <c r="D30" s="8" t="n">
        <v>20250206</v>
      </c>
      <c r="E30" s="8" t="inlineStr">
        <is>
          <t>京市金杜(广州)律师事务所</t>
        </is>
      </c>
      <c r="F30" s="8" t="n">
        <v>20250416</v>
      </c>
      <c r="G30" s="8" t="n">
        <v>20260422</v>
      </c>
      <c r="J30" s="8" t="inlineStr">
        <is>
          <t>无保留意见</t>
        </is>
      </c>
      <c r="L30" s="8" t="inlineStr">
        <is>
          <t>否</t>
        </is>
      </c>
    </row>
    <row r="31" ht="84" customHeight="1" s="386">
      <c r="A31" s="8" t="n">
        <v>2620</v>
      </c>
      <c r="B31" s="8" t="inlineStr">
        <is>
          <t>瑞和股份</t>
        </is>
      </c>
      <c r="C31" s="8" t="inlineStr">
        <is>
          <t>深圳中院</t>
        </is>
      </c>
      <c r="D31" s="8" t="n">
        <v>20250218</v>
      </c>
      <c r="E31" s="8" t="inlineStr">
        <is>
          <t>佛山市贝思特会计师事务所有限公司</t>
        </is>
      </c>
      <c r="F31" s="8" t="n">
        <v>20250726</v>
      </c>
      <c r="H31" s="8" t="inlineStr">
        <is>
          <t>深圳市槟城电子股份有限公司，半导体元器件</t>
        </is>
      </c>
      <c r="I31" s="8" t="inlineStr">
        <is>
          <t>20260515
转赠5.6亿股
产投，2.4亿股，3.9元，9亿
财投，2.3亿股，3.9元
债权人，0.8亿股</t>
        </is>
      </c>
      <c r="J31" s="8" t="inlineStr">
        <is>
          <t>可能要放到明年去了，因为目前还没有戴星，明年肯定戴星了</t>
        </is>
      </c>
    </row>
    <row r="32" ht="42" customHeight="1" s="386">
      <c r="A32" s="8" t="n">
        <v>300198</v>
      </c>
      <c r="B32" s="8" t="inlineStr">
        <is>
          <t>纳川股份</t>
        </is>
      </c>
      <c r="C32" s="8" t="inlineStr">
        <is>
          <t>泉州中院</t>
        </is>
      </c>
      <c r="D32" s="8" t="n">
        <v>20250318</v>
      </c>
      <c r="E32" s="8" t="inlineStr">
        <is>
          <t>纳川管材科技股份有限公司清算组</t>
        </is>
      </c>
      <c r="F32" s="8" t="n">
        <v>20250325</v>
      </c>
      <c r="I32" s="8" t="inlineStr">
        <is>
          <t>1.25元，2.7亿元，还有另外两个一致行动人2.2亿元</t>
        </is>
      </c>
    </row>
    <row r="33" hidden="1" ht="42" customHeight="1" s="386">
      <c r="A33" s="8" t="n">
        <v>851</v>
      </c>
      <c r="B33" s="8" t="inlineStr">
        <is>
          <t>高鸿网络</t>
        </is>
      </c>
      <c r="C33" s="8" t="inlineStr">
        <is>
          <t>贵阳中院</t>
        </is>
      </c>
      <c r="D33" s="8" t="n">
        <v>20240712</v>
      </c>
      <c r="F33" s="8" t="n">
        <v>20240824</v>
      </c>
      <c r="G33" s="8" t="n">
        <v>20240820</v>
      </c>
      <c r="J33" s="8" t="inlineStr">
        <is>
          <t>20240730被立案调查
20250808触及重大违法退市</t>
        </is>
      </c>
      <c r="Q33" s="8" t="inlineStr">
        <is>
          <t>失败</t>
        </is>
      </c>
    </row>
    <row r="34" ht="112" customHeight="1" s="386">
      <c r="A34" s="8" t="n">
        <v>972</v>
      </c>
      <c r="B34" s="8" t="inlineStr">
        <is>
          <t>中基健康</t>
        </is>
      </c>
      <c r="C34" s="8" t="inlineStr">
        <is>
          <t>六师中院</t>
        </is>
      </c>
      <c r="D34" s="8" t="n">
        <v>20250730</v>
      </c>
      <c r="F34" s="8" t="n">
        <v>20250730</v>
      </c>
      <c r="G34" s="8" t="n">
        <v>20250805</v>
      </c>
      <c r="H34" s="8" t="n">
        <v>20250912</v>
      </c>
      <c r="I34" s="8" t="inlineStr">
        <is>
          <t>20250912，8.5亿股，1.81元，新业集团5亿配2.7亿股。财投2.52元，2.85亿股，剩下的债转股</t>
        </is>
      </c>
      <c r="J34" s="8" t="inlineStr">
        <is>
          <t>重整前本来要发行股份购买新业集团下的新疆新业能源化工有限责任公司的，后来终止了，因这个是借壳上市，估计太难了，放弃了。化工2024收入25亿，净利润5亿。目前先重整保壳，然后再择机注入资产</t>
        </is>
      </c>
    </row>
    <row r="35" ht="28" customHeight="1" s="386">
      <c r="A35" s="8" t="n">
        <v>300472</v>
      </c>
      <c r="B35" s="8" t="inlineStr">
        <is>
          <t>新元科技</t>
        </is>
      </c>
      <c r="C35" s="8" t="inlineStr">
        <is>
          <t>抚州中院</t>
        </is>
      </c>
      <c r="D35" s="8" t="n">
        <v>20250630</v>
      </c>
      <c r="E35" s="8" t="inlineStr">
        <is>
          <t>上海市锦天城律师事务所</t>
        </is>
      </c>
      <c r="F35" s="8" t="n">
        <v>20250704</v>
      </c>
      <c r="G35" s="8" t="n">
        <v>20250728</v>
      </c>
      <c r="J35" s="8" t="inlineStr">
        <is>
          <t xml:space="preserve">
必须重整成功，否则退市</t>
        </is>
      </c>
    </row>
    <row r="36" hidden="1" ht="42" customHeight="1" s="386">
      <c r="A36" s="8" t="n">
        <v>691</v>
      </c>
      <c r="B36" s="8" t="inlineStr">
        <is>
          <t>亚太实业</t>
        </is>
      </c>
      <c r="C36" s="8" t="inlineStr">
        <is>
          <t>兰州中院</t>
        </is>
      </c>
      <c r="D36" s="8" t="n">
        <v>20250712</v>
      </c>
      <c r="E36" s="8" t="inlineStr">
        <is>
          <t>清算组</t>
        </is>
      </c>
      <c r="F36" s="8" t="n">
        <v>20250712</v>
      </c>
      <c r="G36" s="8" t="n">
        <v>20250806</v>
      </c>
      <c r="H36" s="8" t="inlineStr">
        <is>
          <t>20250909北京星箭长空测控技术股份有限公司</t>
        </is>
      </c>
      <c r="I36" s="8" t="inlineStr">
        <is>
          <t>20250913，4亿，1.6亿股，产投2.4元，财投2.65元</t>
        </is>
      </c>
      <c r="J36" s="8" t="inlineStr">
        <is>
          <t>原实控人跟现实控人打架，后和解。转让股份，用钱堵嘴。</t>
        </is>
      </c>
      <c r="L36" s="8" t="inlineStr">
        <is>
          <t>是</t>
        </is>
      </c>
      <c r="M36" s="8" t="n">
        <v>20251126</v>
      </c>
      <c r="Q36" s="8" t="inlineStr">
        <is>
          <t>成功</t>
        </is>
      </c>
    </row>
    <row r="37" ht="84" customHeight="1" s="386">
      <c r="A37" s="8" t="n">
        <v>2168</v>
      </c>
      <c r="B37" s="8" t="inlineStr">
        <is>
          <t>惠程信息</t>
        </is>
      </c>
      <c r="C37" s="8" t="inlineStr">
        <is>
          <t>重庆五中院</t>
        </is>
      </c>
      <c r="D37" s="8" t="n">
        <v>20250804</v>
      </c>
      <c r="F37" s="8" t="n">
        <v>20250809</v>
      </c>
      <c r="G37" s="8" t="n">
        <v>20250809</v>
      </c>
      <c r="H37" s="8" t="inlineStr">
        <is>
          <t>20250902植恩生物技术股份有限公司，净资产16亿，净利润4000万，收入11亿</t>
        </is>
      </c>
      <c r="I37" s="8" t="inlineStr">
        <is>
          <t>20250911
转赠3.7亿股
产投2.3亿股，1.735元，4亿元
财投0.57亿股，1.835元，1亿元</t>
        </is>
      </c>
      <c r="J37" s="8" t="inlineStr">
        <is>
          <t>获债权人豁免1.3亿债务
20250929，确认债权7.6亿</t>
        </is>
      </c>
    </row>
    <row r="38" hidden="1" ht="182" customHeight="1" s="386">
      <c r="A38" s="8" t="n">
        <v>300256</v>
      </c>
      <c r="B38" s="8" t="inlineStr">
        <is>
          <t>星星科技</t>
        </is>
      </c>
      <c r="C38" s="8" t="inlineStr">
        <is>
          <t>萍乡中院</t>
        </is>
      </c>
      <c r="D38" s="8" t="n">
        <v>20210818</v>
      </c>
      <c r="E38" s="8" t="inlineStr">
        <is>
          <t>萍乡市人民政府有关部门人员组成的清算组，上海市锦天城律师事务所</t>
        </is>
      </c>
      <c r="F38" s="8" t="inlineStr">
        <is>
          <t>,20250826</t>
        </is>
      </c>
      <c r="G38" s="8" t="n">
        <v>20210910</v>
      </c>
      <c r="H38" s="8" t="inlineStr">
        <is>
          <t>20220712浙江立马科技有限公司
承诺24月内注入部分电动车资产，36月内全部注入
12月内在萍乡建设电动车制造集群，三年内净利润不低于1.2亿</t>
        </is>
      </c>
      <c r="I38" s="8" t="inlineStr">
        <is>
          <t>转赠13.1亿股
产投6亿股，0.75元，4.5亿元
财投1.5亿股，1.5元，2.25亿元</t>
        </is>
      </c>
      <c r="J38" s="8" t="inlineStr">
        <is>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is>
      </c>
      <c r="K38" s="8" t="inlineStr">
        <is>
          <t>是</t>
        </is>
      </c>
      <c r="M38" s="8" t="n">
        <v>20220526</v>
      </c>
      <c r="N38" s="8" t="n">
        <v>20220713</v>
      </c>
      <c r="O38" s="8" t="n">
        <v>20220804</v>
      </c>
      <c r="P38" s="8" t="n">
        <v>20220825</v>
      </c>
      <c r="Q38" s="8" t="inlineStr">
        <is>
          <t>成功</t>
        </is>
      </c>
      <c r="R38" s="8" t="n">
        <v>20</v>
      </c>
      <c r="S38" s="8" t="inlineStr">
        <is>
          <t>横盘</t>
        </is>
      </c>
      <c r="T38" s="8" t="inlineStr">
        <is>
          <t>该案例只有保壳阶段有利润</t>
        </is>
      </c>
      <c r="U38" s="8" t="n">
        <v>28</v>
      </c>
    </row>
    <row r="39" hidden="1" ht="28" customHeight="1" s="386">
      <c r="A39" s="8" t="n">
        <v>600654</v>
      </c>
      <c r="B39" s="8" t="inlineStr">
        <is>
          <t>中安科</t>
        </is>
      </c>
      <c r="C39" s="8" t="inlineStr">
        <is>
          <t>武汉中原</t>
        </is>
      </c>
      <c r="D39" s="8" t="n">
        <v>20211225</v>
      </c>
      <c r="E39" s="8" t="inlineStr">
        <is>
          <t>公司清算组</t>
        </is>
      </c>
      <c r="F39" s="8" t="n">
        <v>20220707</v>
      </c>
      <c r="G39" s="8" t="n">
        <v>20250804</v>
      </c>
      <c r="H39" s="8" t="inlineStr">
        <is>
          <t>武汉融晶</t>
        </is>
      </c>
      <c r="I39" s="8" t="inlineStr">
        <is>
          <t>转赠15.26亿股
产投：</t>
        </is>
      </c>
      <c r="M39" s="8" t="n">
        <v>20221105</v>
      </c>
      <c r="N39" s="8" t="n">
        <v>20221105</v>
      </c>
      <c r="O39" s="8" t="n">
        <v>20221207</v>
      </c>
      <c r="P39" s="8" t="n">
        <v>20221207</v>
      </c>
      <c r="Q39" s="8" t="inlineStr">
        <is>
          <t>成功</t>
        </is>
      </c>
      <c r="R39" s="8" t="n">
        <v>6</v>
      </c>
      <c r="S39" s="8" t="inlineStr">
        <is>
          <t>上涨</t>
        </is>
      </c>
    </row>
    <row r="40" hidden="1" ht="70" customHeight="1" s="386">
      <c r="A40" s="8" t="n">
        <v>697</v>
      </c>
      <c r="B40" s="8" t="inlineStr">
        <is>
          <t>炼石航空</t>
        </is>
      </c>
      <c r="C40" s="8" t="inlineStr">
        <is>
          <t>成都中院</t>
        </is>
      </c>
      <c r="D40" s="8" t="n">
        <v>20250103</v>
      </c>
      <c r="E40" s="8" t="inlineStr">
        <is>
          <t>北京金杜（成都）律师事务所</t>
        </is>
      </c>
      <c r="G40" s="8" t="n">
        <v>20250621</v>
      </c>
      <c r="H40" s="8" t="inlineStr">
        <is>
          <t>20250911联合体</t>
        </is>
      </c>
      <c r="I40" s="8" t="inlineStr">
        <is>
          <t>10转6，转增5.2亿股
产投：5.65元，0.97亿股，5.48亿
产投：6.73元,0,97亿股，6亿</t>
        </is>
      </c>
      <c r="L40" s="8" t="inlineStr">
        <is>
          <t>否</t>
        </is>
      </c>
      <c r="M40" s="8" t="n">
        <v>20250923</v>
      </c>
      <c r="N40" s="8" t="n">
        <v>20250923</v>
      </c>
      <c r="R40" s="8" t="n">
        <v>50</v>
      </c>
      <c r="S40" s="8" t="inlineStr">
        <is>
          <t>横盘</t>
        </is>
      </c>
    </row>
    <row r="41">
      <c r="A41" s="8" t="n">
        <v>826</v>
      </c>
      <c r="B41" s="8" t="inlineStr">
        <is>
          <t>启迪环境</t>
        </is>
      </c>
      <c r="C41" s="8" t="inlineStr">
        <is>
          <t>宜昌中院</t>
        </is>
      </c>
      <c r="D41" s="8" t="n">
        <v>20250929</v>
      </c>
      <c r="E41" s="8" t="inlineStr">
        <is>
          <t>公司清算组</t>
        </is>
      </c>
      <c r="F41" s="8" t="n">
        <v>20250929</v>
      </c>
      <c r="G41" s="8" t="n">
        <v>20250929</v>
      </c>
    </row>
    <row r="42" ht="28" customHeight="1" s="386">
      <c r="A42" s="8" t="n">
        <v>300044</v>
      </c>
      <c r="B42" s="8" t="inlineStr">
        <is>
          <t>赛为</t>
        </is>
      </c>
      <c r="C42" s="8" t="inlineStr">
        <is>
          <t>深圳中院</t>
        </is>
      </c>
      <c r="D42" s="8" t="n">
        <v>20250723</v>
      </c>
      <c r="E42" s="8" t="inlineStr">
        <is>
          <t>深圳市正源清算事务有限公司</t>
        </is>
      </c>
      <c r="F42" s="8" t="n">
        <v>20250724</v>
      </c>
    </row>
    <row r="43" ht="28" customHeight="1" s="386">
      <c r="A43" s="8" t="n">
        <v>688033</v>
      </c>
      <c r="B43" s="8" t="inlineStr">
        <is>
          <t>天宜新材</t>
        </is>
      </c>
      <c r="C43" s="8" t="inlineStr">
        <is>
          <t>北京一中院</t>
        </is>
      </c>
      <c r="D43" s="8" t="n">
        <v>20251115</v>
      </c>
      <c r="E43" s="8" t="inlineStr">
        <is>
          <t>北京市海问律师事务所</t>
        </is>
      </c>
    </row>
    <row r="44" ht="56" customHeight="1" s="386">
      <c r="A44" s="8" t="n">
        <v>603377</v>
      </c>
      <c r="B44" s="8" t="inlineStr">
        <is>
          <t>东方时尚</t>
        </is>
      </c>
      <c r="C44" s="8" t="inlineStr">
        <is>
          <t>北京一中院</t>
        </is>
      </c>
      <c r="D44" s="8" t="n">
        <v>20250710</v>
      </c>
      <c r="E44" s="8" t="inlineStr">
        <is>
          <t>清算组</t>
        </is>
      </c>
      <c r="H44" s="8" t="inlineStr">
        <is>
          <t>复利产业发展</t>
        </is>
      </c>
      <c r="I44" s="8" t="inlineStr">
        <is>
          <t>1.34元，5亿股，6.7亿元</t>
        </is>
      </c>
      <c r="J44" s="8" t="inlineStr">
        <is>
          <t>立案调查落地，否定内控，主要是之前的资金占用，已解决
有可转债</t>
        </is>
      </c>
      <c r="K44" s="8" t="inlineStr">
        <is>
          <t>是</t>
        </is>
      </c>
      <c r="R44" s="8" t="n">
        <v>15</v>
      </c>
    </row>
    <row r="45" ht="28" customHeight="1" s="386">
      <c r="A45" s="8" t="n">
        <v>603398</v>
      </c>
      <c r="B45" s="8" t="inlineStr">
        <is>
          <t>沐邦股份</t>
        </is>
      </c>
      <c r="C45" s="8" t="inlineStr">
        <is>
          <t>南昌中院</t>
        </is>
      </c>
      <c r="D45" s="8" t="n">
        <v>20251115</v>
      </c>
      <c r="E45" s="8" t="inlineStr">
        <is>
          <t>清算组</t>
        </is>
      </c>
      <c r="J45" s="8" t="inlineStr">
        <is>
          <t>立案调查，否定内控
经营资金占用9000万</t>
        </is>
      </c>
    </row>
    <row r="46" ht="28" customHeight="1" s="386">
      <c r="A46" s="8" t="n">
        <v>300385</v>
      </c>
      <c r="B46" s="8" t="inlineStr">
        <is>
          <t>雪浪环境</t>
        </is>
      </c>
      <c r="C46" s="8" t="inlineStr">
        <is>
          <t>无锡中院</t>
        </is>
      </c>
      <c r="D46" s="8" t="n">
        <v>20251119</v>
      </c>
      <c r="J46" s="8" t="inlineStr">
        <is>
          <t>20251231，大股东代还银行的1.5亿借款</t>
        </is>
      </c>
    </row>
    <row r="47">
      <c r="A47" s="8" t="n">
        <v>600340</v>
      </c>
      <c r="B47" s="8" t="inlineStr">
        <is>
          <t>华夏幸福</t>
        </is>
      </c>
      <c r="C47" s="8" t="inlineStr">
        <is>
          <t>廊坊中院</t>
        </is>
      </c>
      <c r="D47" s="8" t="n">
        <v>20251117</v>
      </c>
      <c r="E47" s="8" t="inlineStr">
        <is>
          <t>清算组</t>
        </is>
      </c>
    </row>
    <row r="48" ht="70" customHeight="1" s="386">
      <c r="A48" s="8" t="n">
        <v>301030</v>
      </c>
      <c r="B48" s="8" t="inlineStr">
        <is>
          <t>仕净科技</t>
        </is>
      </c>
      <c r="C48" s="8" t="inlineStr">
        <is>
          <t>苏州中院</t>
        </is>
      </c>
      <c r="D48" s="8" t="n">
        <v>20260511</v>
      </c>
      <c r="E48" s="8" t="inlineStr">
        <is>
          <t>徽宁芯破产清算事务所</t>
        </is>
      </c>
      <c r="G48" s="8" t="n">
        <v>20260626</v>
      </c>
      <c r="J48" s="8" t="inlineStr">
        <is>
          <t>意向投资人最近一个会计年度合并口径的资产总额应不低于人民币 40 亿元，且净资产不低于人民币 10 亿元。</t>
        </is>
      </c>
    </row>
    <row r="49" ht="56" customHeight="1" s="386">
      <c r="A49" s="8" t="n">
        <v>600337</v>
      </c>
      <c r="B49" s="8" t="inlineStr">
        <is>
          <t>美克家居</t>
        </is>
      </c>
      <c r="C49" s="8" t="inlineStr">
        <is>
          <t>乌鲁木齐中院</t>
        </is>
      </c>
      <c r="D49" s="8" t="n">
        <v>20260429</v>
      </c>
      <c r="E49" s="8" t="inlineStr">
        <is>
          <t>北京金杜（海口）律师事务所和新疆巨臣律师事务所</t>
        </is>
      </c>
      <c r="F49" s="8" t="n">
        <v>20260501</v>
      </c>
    </row>
    <row r="50" ht="56" customHeight="1" s="386">
      <c r="A50" s="8" t="n">
        <v>2360</v>
      </c>
      <c r="B50" s="8" t="inlineStr">
        <is>
          <t>同德化工</t>
        </is>
      </c>
      <c r="C50" s="8" t="inlineStr">
        <is>
          <t>忻州中院</t>
        </is>
      </c>
      <c r="D50" s="8" t="n">
        <v>20260420</v>
      </c>
      <c r="E50" s="8" t="inlineStr">
        <is>
          <t>清算组</t>
        </is>
      </c>
      <c r="F50" s="8" t="n">
        <v>20260506</v>
      </c>
      <c r="G50" s="8" t="n">
        <v>20260516</v>
      </c>
      <c r="J50" s="8" t="inlineStr">
        <is>
          <t>意向投资人最近一个会计年度经审计的合并口径净资产不低于人民币 30 亿元，净利润不低于人民币 5 亿元。</t>
        </is>
      </c>
    </row>
    <row r="51" ht="28" customHeight="1" s="386">
      <c r="A51" s="8" t="n">
        <v>300212</v>
      </c>
      <c r="B51" s="8" t="inlineStr">
        <is>
          <t>易华录</t>
        </is>
      </c>
      <c r="C51" s="8" t="inlineStr">
        <is>
          <t>北京一中院</t>
        </is>
      </c>
      <c r="D51" s="8" t="n">
        <v>20260515</v>
      </c>
      <c r="E51" s="8" t="inlineStr">
        <is>
          <t>北京市金杜律师事务所</t>
        </is>
      </c>
      <c r="F51" s="8" t="n">
        <v>20260601</v>
      </c>
      <c r="K51" s="8" t="inlineStr">
        <is>
          <t>是</t>
        </is>
      </c>
    </row>
    <row r="52" ht="56" customHeight="1" s="386">
      <c r="A52" s="8" t="n">
        <v>300027</v>
      </c>
      <c r="B52" s="8" t="inlineStr">
        <is>
          <t>华谊兄弟</t>
        </is>
      </c>
      <c r="C52" s="8" t="inlineStr">
        <is>
          <t>金华中院</t>
        </is>
      </c>
      <c r="D52" s="8" t="n">
        <v>20260415</v>
      </c>
      <c r="E52" s="8" t="inlineStr">
        <is>
          <t>北京市中伦（上海）律师事务所、浙江智仁律师事务所</t>
        </is>
      </c>
      <c r="G52" s="8" t="n">
        <v>20260605</v>
      </c>
    </row>
    <row r="53" ht="84" customHeight="1" s="386">
      <c r="A53" s="8" t="n">
        <v>600537</v>
      </c>
      <c r="B53" s="8" t="inlineStr">
        <is>
          <t>亿晶光电</t>
        </is>
      </c>
      <c r="C53" s="8" t="inlineStr">
        <is>
          <t>常州中院</t>
        </is>
      </c>
      <c r="D53" s="8" t="n">
        <v>20260204</v>
      </c>
      <c r="E53" s="8" t="inlineStr">
        <is>
          <t>清算组</t>
        </is>
      </c>
      <c r="F53" s="8" t="n">
        <v>20260210</v>
      </c>
      <c r="G53" s="8" t="n">
        <v>20260427</v>
      </c>
      <c r="H53" s="8" t="inlineStr">
        <is>
          <t>宁波瑞廉（实控郑华玲）+ 中润光能（光伏产业协同方）</t>
        </is>
      </c>
      <c r="I53" s="8" t="inlineStr">
        <is>
          <t>20260427，转增 15.98 亿股，1.86 元，23.34 亿
产投 4.55 亿股
财投 7.93 亿股
债权人 3.50 亿股</t>
        </is>
      </c>
    </row>
    <row r="54" ht="70" customHeight="1" s="386">
      <c r="A54" s="8" t="n">
        <v>2634</v>
      </c>
      <c r="B54" s="8" t="inlineStr">
        <is>
          <t>棒杰股份</t>
        </is>
      </c>
      <c r="C54" s="8" t="inlineStr">
        <is>
          <t>金华中院</t>
        </is>
      </c>
      <c r="D54" s="8" t="n">
        <v>20251205</v>
      </c>
      <c r="E54" s="8" t="inlineStr">
        <is>
          <t>浙江京衡律师事务所、北京金杜（杭州）律师事务所</t>
        </is>
      </c>
      <c r="H54" s="8" t="inlineStr">
        <is>
          <t>美年大健康</t>
        </is>
      </c>
      <c r="I54" s="8" t="inlineStr">
        <is>
          <t>20260415，转赠6.5亿股，3.23元,21亿
产投1.8亿股
财投3.9亿股
债权人0.8亿股</t>
        </is>
      </c>
      <c r="R54" s="8" t="n">
        <v>40</v>
      </c>
    </row>
    <row r="55" ht="56" customHeight="1" s="386">
      <c r="A55" s="8" t="n">
        <v>603843</v>
      </c>
      <c r="B55" s="8" t="inlineStr">
        <is>
          <t>正平</t>
        </is>
      </c>
      <c r="C55" s="8" t="inlineStr">
        <is>
          <t>西宁中院</t>
        </is>
      </c>
      <c r="D55" s="8" t="n">
        <v>20251224</v>
      </c>
      <c r="E55" s="8" t="inlineStr">
        <is>
          <t>北京市金杜律师事务所、西宁青石清算事务经纪有限公司</t>
        </is>
      </c>
    </row>
    <row r="56">
      <c r="A56" s="8" t="n">
        <v>2726</v>
      </c>
      <c r="B56" s="8" t="inlineStr">
        <is>
          <t>龙大肉食</t>
        </is>
      </c>
      <c r="D56" s="8" t="n">
        <v>20260703</v>
      </c>
      <c r="J56" s="8" t="inlineStr">
        <is>
          <t>庭外重组</t>
        </is>
      </c>
    </row>
    <row r="57">
      <c r="A57" s="8" t="n">
        <v>2528</v>
      </c>
      <c r="B57" s="8" t="inlineStr">
        <is>
          <t>英飞拓</t>
        </is>
      </c>
      <c r="D57" s="8" t="n">
        <v>20260603</v>
      </c>
      <c r="J57" s="8" t="inlineStr">
        <is>
          <t>庭外重组转重整</t>
        </is>
      </c>
      <c r="K57" s="8" t="inlineStr">
        <is>
          <t>是</t>
        </is>
      </c>
    </row>
    <row r="58" ht="56" customHeight="1" s="386">
      <c r="A58" s="8" t="n">
        <v>600337</v>
      </c>
      <c r="B58" s="8" t="inlineStr">
        <is>
          <t>美克家居</t>
        </is>
      </c>
      <c r="C58" s="8" t="inlineStr">
        <is>
          <t>乌鲁木齐中院</t>
        </is>
      </c>
      <c r="D58" s="8" t="n">
        <v>20260409</v>
      </c>
      <c r="E58" s="8" t="inlineStr">
        <is>
          <t>北京金杜（海口）律师事务所和新疆巨臣律师事务所</t>
        </is>
      </c>
      <c r="F58" s="8" t="n">
        <v>20260501</v>
      </c>
    </row>
    <row r="59" ht="28" customHeight="1" s="386">
      <c r="A59" s="8" t="n">
        <v>300716</v>
      </c>
      <c r="B59" s="8" t="inlineStr">
        <is>
          <t>泉为</t>
        </is>
      </c>
      <c r="C59" s="8" t="inlineStr">
        <is>
          <t>东莞中院</t>
        </is>
      </c>
      <c r="D59" s="8" t="n">
        <v>20260603</v>
      </c>
      <c r="E59" s="8" t="inlineStr">
        <is>
          <t>广东尚宽律师事务所</t>
        </is>
      </c>
      <c r="F59" s="8" t="n">
        <v>20260603</v>
      </c>
      <c r="K59" s="8" t="inlineStr">
        <is>
          <t>是</t>
        </is>
      </c>
    </row>
    <row r="63" hidden="1" ht="42" customHeight="1" s="386">
      <c r="A63" s="8" t="n">
        <v>603007</v>
      </c>
      <c r="B63" s="8" t="inlineStr">
        <is>
          <t>花王股份</t>
        </is>
      </c>
      <c r="C63" s="8" t="inlineStr">
        <is>
          <t>镇江中院</t>
        </is>
      </c>
      <c r="D63" s="8" t="n">
        <v>20220428</v>
      </c>
      <c r="E63" s="8" t="inlineStr">
        <is>
          <t>清算组</t>
        </is>
      </c>
      <c r="H63" s="8" t="inlineStr">
        <is>
          <t>20230130，金华辰顺浩景企业管理合伙企业</t>
        </is>
      </c>
      <c r="I63" s="8" t="inlineStr">
        <is>
          <t>10转11.55</t>
        </is>
      </c>
      <c r="J63" s="8" t="inlineStr">
        <is>
          <t>受理前解决的资金占用问题</t>
        </is>
      </c>
      <c r="M63" s="8" t="n">
        <v>20240910</v>
      </c>
    </row>
    <row r="65" hidden="1" s="386">
      <c r="A65" s="8" t="n">
        <v>525</v>
      </c>
      <c r="B65" s="8" t="inlineStr">
        <is>
          <t>红太阳</t>
        </is>
      </c>
      <c r="C65" s="8" t="inlineStr">
        <is>
          <t>南京中院</t>
        </is>
      </c>
      <c r="D65" s="8" t="n">
        <v>20221207</v>
      </c>
      <c r="M65" s="8" t="n">
        <v>20240918</v>
      </c>
    </row>
    <row r="66" hidden="1" s="386">
      <c r="A66" s="8" t="n">
        <v>300209</v>
      </c>
      <c r="B66" s="8" t="inlineStr">
        <is>
          <t>有棵树</t>
        </is>
      </c>
      <c r="C66" s="8" t="inlineStr">
        <is>
          <t>长沙中院</t>
        </is>
      </c>
      <c r="D66" s="8" t="n">
        <v>20240220</v>
      </c>
      <c r="M66" s="8" t="n">
        <v>20240930</v>
      </c>
    </row>
    <row r="67" hidden="1" ht="28" customHeight="1" s="386">
      <c r="A67" s="8" t="n">
        <v>600715</v>
      </c>
      <c r="B67" s="8" t="inlineStr">
        <is>
          <t>文投控股</t>
        </is>
      </c>
      <c r="C67" s="8" t="inlineStr">
        <is>
          <t>北京一中院</t>
        </is>
      </c>
      <c r="D67" s="8" t="n">
        <v>20240220</v>
      </c>
      <c r="F67" s="8" t="n">
        <v>20240228</v>
      </c>
      <c r="H67" s="8" t="inlineStr">
        <is>
          <t>20240513，首文科集团</t>
        </is>
      </c>
      <c r="I67" s="8" t="inlineStr">
        <is>
          <t>20241107，8亿元，8亿股</t>
        </is>
      </c>
      <c r="M67" s="8" t="n">
        <v>20241021</v>
      </c>
      <c r="N67" s="8" t="n">
        <v>20241022</v>
      </c>
      <c r="O67" s="8" t="n">
        <v>20241126</v>
      </c>
      <c r="P67" s="8" t="n">
        <v>20241210</v>
      </c>
      <c r="Q67" s="8" t="inlineStr">
        <is>
          <t>成功</t>
        </is>
      </c>
      <c r="R67" s="8" t="n">
        <v>15</v>
      </c>
      <c r="S67" s="8" t="inlineStr">
        <is>
          <t>横盘</t>
        </is>
      </c>
      <c r="U67" s="8" t="n">
        <v>36</v>
      </c>
    </row>
    <row r="68" hidden="1" s="386">
      <c r="A68" s="8" t="n">
        <v>603363</v>
      </c>
      <c r="B68" s="8" t="inlineStr">
        <is>
          <t>傲农生物</t>
        </is>
      </c>
      <c r="C68" s="8" t="inlineStr">
        <is>
          <t>漳州中院</t>
        </is>
      </c>
      <c r="M68" s="8" t="n">
        <v>20241105</v>
      </c>
    </row>
    <row r="69" hidden="1" s="386">
      <c r="A69" s="8" t="n">
        <v>603559</v>
      </c>
      <c r="B69" s="8" t="inlineStr">
        <is>
          <t>中国通脉</t>
        </is>
      </c>
      <c r="C69" s="8" t="inlineStr">
        <is>
          <t>长春中院</t>
        </is>
      </c>
      <c r="M69" s="8" t="n">
        <v>20241023</v>
      </c>
    </row>
    <row r="70" hidden="1" s="386">
      <c r="A70" s="8" t="n">
        <v>2309</v>
      </c>
      <c r="B70" s="8" t="inlineStr">
        <is>
          <t>中利集团</t>
        </is>
      </c>
      <c r="C70" s="8" t="inlineStr">
        <is>
          <t>苏州中院</t>
        </is>
      </c>
      <c r="M70" s="8" t="n">
        <v>20241101</v>
      </c>
    </row>
    <row r="71" hidden="1" ht="28" customHeight="1" s="386">
      <c r="A71" s="8" t="n">
        <v>600375</v>
      </c>
      <c r="B71" s="8" t="inlineStr">
        <is>
          <t>汉马科技</t>
        </is>
      </c>
      <c r="C71" s="8" t="inlineStr">
        <is>
          <t>马鞍山中院</t>
        </is>
      </c>
      <c r="M71" s="8" t="n">
        <v>20241108</v>
      </c>
    </row>
    <row r="72" hidden="1" s="386">
      <c r="A72" s="8" t="n">
        <v>2217</v>
      </c>
      <c r="B72" s="8" t="inlineStr">
        <is>
          <t>合力泰</t>
        </is>
      </c>
      <c r="C72" s="8" t="inlineStr">
        <is>
          <t>福州中院</t>
        </is>
      </c>
      <c r="M72" s="8" t="n">
        <v>20241122</v>
      </c>
    </row>
    <row r="73" hidden="1" ht="56" customHeight="1" s="386">
      <c r="A73" s="8" t="n">
        <v>2310</v>
      </c>
      <c r="B73" s="8" t="inlineStr">
        <is>
          <t>东方园林</t>
        </is>
      </c>
      <c r="C73" s="8" t="inlineStr">
        <is>
          <t>北京一中院</t>
        </is>
      </c>
      <c r="D73" s="8" t="n">
        <v>20240508</v>
      </c>
      <c r="E73" s="8" t="inlineStr">
        <is>
          <t>清算组</t>
        </is>
      </c>
      <c r="F73" s="8" t="n">
        <v>20240514</v>
      </c>
      <c r="H73" s="8" t="inlineStr">
        <is>
          <t xml:space="preserve">20241205国联基金联合体,0.66元9亿股，6.28亿
</t>
        </is>
      </c>
      <c r="I73" s="8" t="n">
        <v>20241205</v>
      </c>
      <c r="J73" s="8" t="inlineStr">
        <is>
          <t>20241109豁免15亿债务</t>
        </is>
      </c>
      <c r="M73" s="8" t="n">
        <v>20241122</v>
      </c>
      <c r="N73" s="8" t="n">
        <v>20241123</v>
      </c>
      <c r="O73" s="8" t="n">
        <v>20241224</v>
      </c>
      <c r="P73" s="8" t="n">
        <v>20241228</v>
      </c>
      <c r="Q73" s="8" t="inlineStr">
        <is>
          <t>成功</t>
        </is>
      </c>
      <c r="R73" s="8" t="n">
        <v>10</v>
      </c>
      <c r="S73" s="8" t="inlineStr">
        <is>
          <t>下跌</t>
        </is>
      </c>
      <c r="U73" s="8" t="n">
        <v>60</v>
      </c>
    </row>
    <row r="74" hidden="1" s="386">
      <c r="A74" s="8" t="n">
        <v>2647</v>
      </c>
      <c r="B74" s="8" t="inlineStr">
        <is>
          <t>仁东控股</t>
        </is>
      </c>
      <c r="C74" s="8" t="inlineStr">
        <is>
          <t>广州中院</t>
        </is>
      </c>
      <c r="M74" s="8" t="n">
        <v>20241230</v>
      </c>
    </row>
    <row r="75" hidden="1" s="386">
      <c r="A75" s="8" t="n">
        <v>40</v>
      </c>
      <c r="B75" s="8" t="inlineStr">
        <is>
          <t>ST旭蓝</t>
        </is>
      </c>
      <c r="C75" s="8" t="inlineStr">
        <is>
          <t>深圳中院</t>
        </is>
      </c>
      <c r="D75" s="8" t="n">
        <v>20240902</v>
      </c>
      <c r="J75" s="8" t="inlineStr">
        <is>
          <t>资金占用未完成</t>
        </is>
      </c>
      <c r="Q75" s="8" t="inlineStr">
        <is>
          <t>失败</t>
        </is>
      </c>
    </row>
    <row r="76" hidden="1" ht="28" customHeight="1" s="386">
      <c r="A76" s="8" t="n">
        <v>600811</v>
      </c>
      <c r="B76" s="8" t="inlineStr">
        <is>
          <t>ST东方</t>
        </is>
      </c>
      <c r="C76" s="8" t="inlineStr">
        <is>
          <t>哈尔滨中院</t>
        </is>
      </c>
      <c r="D76" s="8" t="n">
        <v>20240715</v>
      </c>
      <c r="J76" s="8" t="inlineStr">
        <is>
          <t>重大违法</t>
        </is>
      </c>
      <c r="K76" s="8" t="inlineStr">
        <is>
          <t>是</t>
        </is>
      </c>
      <c r="Q76" s="8" t="inlineStr">
        <is>
          <t>失败</t>
        </is>
      </c>
    </row>
    <row r="77" hidden="1" ht="28" customHeight="1" s="386">
      <c r="A77" s="8" t="n">
        <v>300108</v>
      </c>
      <c r="B77" s="8" t="inlineStr">
        <is>
          <t>吉药控股</t>
        </is>
      </c>
      <c r="C77" s="8" t="inlineStr">
        <is>
          <t>通化中院</t>
        </is>
      </c>
      <c r="D77" s="8" t="n">
        <v>20230701</v>
      </c>
      <c r="G77" s="8" t="n">
        <v>20231209</v>
      </c>
      <c r="H77" s="8" t="inlineStr">
        <is>
          <t>14家，四环开源佰学联合体</t>
        </is>
      </c>
      <c r="J77" s="8" t="inlineStr">
        <is>
          <t>20250305，终结。
触发了退市风险</t>
        </is>
      </c>
      <c r="Q77" s="8" t="inlineStr">
        <is>
          <t>失败</t>
        </is>
      </c>
    </row>
    <row r="78" hidden="1" s="386">
      <c r="A78" s="8" t="n">
        <v>600804</v>
      </c>
      <c r="B78" s="8" t="inlineStr">
        <is>
          <t>鹏博士</t>
        </is>
      </c>
      <c r="C78" s="8" t="inlineStr">
        <is>
          <t>青岛中院</t>
        </is>
      </c>
      <c r="D78" s="8" t="n">
        <v>20241101</v>
      </c>
      <c r="Q78" s="8" t="inlineStr">
        <is>
          <t>失败</t>
        </is>
      </c>
    </row>
    <row r="79" hidden="1" s="386">
      <c r="A79" s="8" t="n">
        <v>2482</v>
      </c>
      <c r="B79" s="8" t="inlineStr">
        <is>
          <t>广田集团</t>
        </is>
      </c>
      <c r="C79" s="8" t="inlineStr">
        <is>
          <t>深圳中院</t>
        </is>
      </c>
      <c r="M79" s="8" t="n">
        <v>20230724</v>
      </c>
    </row>
    <row r="80" hidden="1" s="386">
      <c r="A80" s="8" t="n">
        <v>2157</v>
      </c>
      <c r="B80" s="8" t="inlineStr">
        <is>
          <t>正邦科技</t>
        </is>
      </c>
      <c r="C80" s="8" t="inlineStr">
        <is>
          <t>南昌中院</t>
        </is>
      </c>
      <c r="M80" s="8" t="n">
        <v>20230721</v>
      </c>
    </row>
    <row r="81" hidden="1" s="386">
      <c r="A81" s="8" t="n">
        <v>600136</v>
      </c>
      <c r="B81" s="8" t="inlineStr">
        <is>
          <t>当代明诚</t>
        </is>
      </c>
      <c r="C81" s="8" t="inlineStr">
        <is>
          <t>武汉中院</t>
        </is>
      </c>
      <c r="M81" s="8" t="n">
        <v>20230605</v>
      </c>
    </row>
    <row r="82" hidden="1" ht="28" customHeight="1" s="386">
      <c r="A82" s="8" t="n">
        <v>2721</v>
      </c>
      <c r="B82" s="8" t="inlineStr">
        <is>
          <t>金一文化</t>
        </is>
      </c>
      <c r="C82" s="8" t="inlineStr">
        <is>
          <t>北京一中院</t>
        </is>
      </c>
      <c r="M82" s="8" t="n">
        <v>20230720</v>
      </c>
    </row>
    <row r="83" hidden="1" ht="28" customHeight="1" s="386">
      <c r="A83" s="8" t="n">
        <v>711</v>
      </c>
      <c r="B83" s="8" t="inlineStr">
        <is>
          <t>京蓝科技</t>
        </is>
      </c>
      <c r="C83" s="8" t="inlineStr">
        <is>
          <t>哈尔滨中院</t>
        </is>
      </c>
      <c r="M83" s="8" t="n">
        <v>20230605</v>
      </c>
    </row>
    <row r="84" hidden="1" s="386">
      <c r="A84" s="8" t="n">
        <v>600759</v>
      </c>
      <c r="B84" s="8" t="inlineStr">
        <is>
          <t>洲际油气</t>
        </is>
      </c>
      <c r="C84" s="8" t="inlineStr">
        <is>
          <t>海口中院</t>
        </is>
      </c>
      <c r="M84" s="8" t="n">
        <v>20230921</v>
      </c>
    </row>
    <row r="85" hidden="1" s="386">
      <c r="A85" s="8" t="n">
        <v>600117</v>
      </c>
      <c r="B85" s="8" t="inlineStr">
        <is>
          <t>西宁特钢</t>
        </is>
      </c>
      <c r="C85" s="8" t="inlineStr">
        <is>
          <t>西宁中院</t>
        </is>
      </c>
      <c r="M85" s="8" t="n">
        <v>20230620</v>
      </c>
    </row>
    <row r="86" hidden="1" s="386">
      <c r="A86" s="8" t="n">
        <v>2251</v>
      </c>
      <c r="B86" s="8" t="inlineStr">
        <is>
          <t>步步高</t>
        </is>
      </c>
      <c r="C86" s="8" t="inlineStr">
        <is>
          <t>湘潭中院</t>
        </is>
      </c>
      <c r="M86" s="8" t="n">
        <v>20231108</v>
      </c>
    </row>
    <row r="87" hidden="1" s="386">
      <c r="A87" s="8" t="n">
        <v>796</v>
      </c>
      <c r="B87" s="8" t="inlineStr">
        <is>
          <t>凯撒旅游</t>
        </is>
      </c>
      <c r="C87" s="8" t="inlineStr">
        <is>
          <t>三亚中院</t>
        </is>
      </c>
      <c r="M87" s="8" t="n">
        <v>20231101</v>
      </c>
    </row>
    <row r="88" hidden="1" ht="42" customHeight="1" s="386">
      <c r="A88" s="8" t="n">
        <v>600306</v>
      </c>
      <c r="B88" s="8" t="inlineStr">
        <is>
          <t>沈阳商城</t>
        </is>
      </c>
      <c r="C88" s="8" t="inlineStr">
        <is>
          <t>沈阳中院</t>
        </is>
      </c>
      <c r="M88" s="8" t="n">
        <v>20231111</v>
      </c>
      <c r="V88" s="8" t="inlineStr">
        <is>
          <t>是，收入不达标还是退市了</t>
        </is>
      </c>
    </row>
    <row r="89" hidden="1" ht="28" customHeight="1" s="386">
      <c r="A89" s="8" t="n">
        <v>603030</v>
      </c>
      <c r="B89" s="8" t="inlineStr">
        <is>
          <t>全筑股份</t>
        </is>
      </c>
      <c r="C89" s="8" t="inlineStr">
        <is>
          <t>上海三中院</t>
        </is>
      </c>
      <c r="M89" s="8" t="n">
        <v>20231114</v>
      </c>
    </row>
    <row r="90" hidden="1" ht="28" customHeight="1" s="386">
      <c r="A90" s="8" t="n">
        <v>620</v>
      </c>
      <c r="B90" s="8" t="inlineStr">
        <is>
          <t>盈新发展</t>
        </is>
      </c>
      <c r="C90" s="8" t="inlineStr">
        <is>
          <t>北京一中院</t>
        </is>
      </c>
      <c r="M90" s="8" t="n">
        <v>20231115</v>
      </c>
    </row>
    <row r="91" hidden="1" ht="28" customHeight="1" s="386">
      <c r="A91" s="8" t="n">
        <v>300010</v>
      </c>
      <c r="B91" s="8" t="inlineStr">
        <is>
          <t>豆神教育</t>
        </is>
      </c>
      <c r="C91" s="8" t="inlineStr">
        <is>
          <t>北京一中院</t>
        </is>
      </c>
      <c r="M91" s="8" t="n">
        <v>20231115</v>
      </c>
    </row>
    <row r="92" hidden="1" s="386">
      <c r="A92" s="8" t="n">
        <v>600589</v>
      </c>
      <c r="B92" s="8" t="inlineStr">
        <is>
          <t>大位科技</t>
        </is>
      </c>
      <c r="C92" s="8" t="inlineStr">
        <is>
          <t>揭阳中院</t>
        </is>
      </c>
      <c r="M92" s="8" t="n">
        <v>20231125</v>
      </c>
    </row>
    <row r="93" hidden="1" ht="28" customHeight="1" s="386">
      <c r="A93" s="8" t="n">
        <v>2086</v>
      </c>
      <c r="B93" s="8" t="inlineStr">
        <is>
          <t>东方海洋</t>
        </is>
      </c>
      <c r="C93" s="8" t="inlineStr">
        <is>
          <t>莱山区法院</t>
        </is>
      </c>
      <c r="M93" s="8" t="n">
        <v>20231125</v>
      </c>
    </row>
    <row r="94" hidden="1" ht="42" customHeight="1" s="386">
      <c r="A94" s="8" t="n">
        <v>2021</v>
      </c>
      <c r="B94" s="8" t="inlineStr">
        <is>
          <t>中捷资源</t>
        </is>
      </c>
      <c r="C94" s="8" t="inlineStr">
        <is>
          <t>台州中院</t>
        </is>
      </c>
      <c r="M94" s="8" t="n">
        <v>20231124</v>
      </c>
      <c r="V94" s="8" t="inlineStr">
        <is>
          <t>是，还有财务类帽子没摘</t>
        </is>
      </c>
    </row>
    <row r="95" hidden="1" ht="28.5" customHeight="1" s="386" thickBot="1">
      <c r="A95" s="320" t="n">
        <v>46</v>
      </c>
      <c r="B95" s="320" t="inlineStr">
        <is>
          <t>ST 泛海</t>
        </is>
      </c>
      <c r="C95" s="320" t="inlineStr">
        <is>
          <t>北京一中院</t>
        </is>
      </c>
      <c r="D95" s="320" t="n">
        <v>20230427</v>
      </c>
      <c r="E95" s="320" t="n"/>
      <c r="J95" s="8" t="inlineStr">
        <is>
          <t>不具备重整可能</t>
        </is>
      </c>
      <c r="Q95" s="8" t="inlineStr">
        <is>
          <t>失败</t>
        </is>
      </c>
    </row>
    <row r="96" hidden="1" ht="14.5" customHeight="1" s="386" thickBot="1">
      <c r="A96" s="320" t="n">
        <v>2776</v>
      </c>
      <c r="B96" s="320" t="inlineStr">
        <is>
          <t>ST 柏龙</t>
        </is>
      </c>
      <c r="C96" s="320" t="inlineStr">
        <is>
          <t>揭阳中院</t>
        </is>
      </c>
      <c r="D96" s="320" t="n">
        <v>20230801</v>
      </c>
      <c r="E96" s="320" t="n"/>
      <c r="Q96" s="8" t="inlineStr">
        <is>
          <t>失败</t>
        </is>
      </c>
    </row>
    <row r="97" hidden="1" ht="14.5" customHeight="1" s="386" thickBot="1">
      <c r="A97" s="320" t="n">
        <v>2740</v>
      </c>
      <c r="B97" s="320" t="inlineStr">
        <is>
          <t>ST 爱迪</t>
        </is>
      </c>
      <c r="C97" s="320" t="inlineStr">
        <is>
          <t>龙岩中院</t>
        </is>
      </c>
      <c r="D97" s="320" t="n">
        <v>20230101</v>
      </c>
      <c r="E97" s="320" t="n"/>
      <c r="Q97" s="8" t="inlineStr">
        <is>
          <t>失败</t>
        </is>
      </c>
    </row>
    <row r="98" hidden="1" ht="14.5" customHeight="1" s="386" thickBot="1">
      <c r="A98" s="320" t="n">
        <v>2087</v>
      </c>
      <c r="B98" s="320" t="inlineStr">
        <is>
          <t>ST 新纺</t>
        </is>
      </c>
      <c r="C98" s="320" t="inlineStr">
        <is>
          <t>南阳中院</t>
        </is>
      </c>
      <c r="D98" s="320" t="n">
        <v>20230717</v>
      </c>
      <c r="E98" s="320" t="n"/>
      <c r="Q98" s="8" t="inlineStr">
        <is>
          <t>失败</t>
        </is>
      </c>
    </row>
    <row r="99" hidden="1" ht="14.5" customHeight="1" s="386" thickBot="1">
      <c r="A99" s="320" t="n">
        <v>2433</v>
      </c>
      <c r="B99" s="320" t="inlineStr">
        <is>
          <t>ST 太安</t>
        </is>
      </c>
      <c r="C99" s="320" t="inlineStr">
        <is>
          <t>汕头中院</t>
        </is>
      </c>
      <c r="D99" s="320" t="n">
        <v>20230926</v>
      </c>
      <c r="E99" s="320" t="n"/>
      <c r="Q99" s="8" t="inlineStr">
        <is>
          <t>失败</t>
        </is>
      </c>
    </row>
    <row r="100" hidden="1" ht="14.5" customHeight="1" s="386" thickBot="1">
      <c r="A100" s="320" t="n">
        <v>2341</v>
      </c>
      <c r="B100" s="320" t="inlineStr">
        <is>
          <t>ST 新纶</t>
        </is>
      </c>
      <c r="C100" s="320" t="inlineStr">
        <is>
          <t>深圳中院</t>
        </is>
      </c>
      <c r="D100" s="320" t="n">
        <v>20230101</v>
      </c>
      <c r="E100" s="320" t="n"/>
      <c r="Q100" s="8" t="inlineStr">
        <is>
          <t>失败</t>
        </is>
      </c>
    </row>
    <row r="101" hidden="1" ht="14.5" customHeight="1" s="386" thickBot="1">
      <c r="A101" s="320" t="n">
        <v>300495</v>
      </c>
      <c r="B101" s="320" t="inlineStr">
        <is>
          <t>ST 美尚</t>
        </is>
      </c>
      <c r="C101" s="320" t="inlineStr">
        <is>
          <t>深圳中院</t>
        </is>
      </c>
      <c r="D101" s="320" t="n">
        <v>20230101</v>
      </c>
      <c r="E101" s="320" t="n"/>
      <c r="Q101" s="8" t="inlineStr">
        <is>
          <t>失败</t>
        </is>
      </c>
    </row>
    <row r="102" hidden="1" ht="14.5" customHeight="1" s="386" thickBot="1">
      <c r="A102" s="320" t="n">
        <v>2280</v>
      </c>
      <c r="B102" s="320" t="inlineStr">
        <is>
          <t>ST 联络</t>
        </is>
      </c>
      <c r="C102" s="320" t="inlineStr">
        <is>
          <t>杭州中院</t>
        </is>
      </c>
      <c r="D102" s="320" t="n">
        <v>20230101</v>
      </c>
      <c r="E102" s="320" t="n"/>
      <c r="Q102" s="8" t="inlineStr">
        <is>
          <t>失败</t>
        </is>
      </c>
    </row>
    <row r="103" hidden="1" ht="28.5" customHeight="1" s="386" thickBot="1">
      <c r="A103" s="320" t="n">
        <v>600565</v>
      </c>
      <c r="B103" s="320" t="inlineStr">
        <is>
          <t>迪马</t>
        </is>
      </c>
      <c r="C103" s="320" t="inlineStr">
        <is>
          <t>重庆五中院</t>
        </is>
      </c>
      <c r="D103" s="320" t="n">
        <v>20230101</v>
      </c>
      <c r="E103" s="320" t="n"/>
      <c r="Q103" s="8" t="inlineStr">
        <is>
          <t>失败</t>
        </is>
      </c>
    </row>
    <row r="104" hidden="1" s="386">
      <c r="A104" s="8" t="n">
        <v>300256</v>
      </c>
      <c r="B104" s="8" t="inlineStr">
        <is>
          <t>星星科技</t>
        </is>
      </c>
      <c r="C104" s="8" t="inlineStr">
        <is>
          <t>萍乡中院</t>
        </is>
      </c>
      <c r="M104" s="8" t="n">
        <v>20220526</v>
      </c>
    </row>
    <row r="105" hidden="1" ht="28" customHeight="1" s="386">
      <c r="A105" s="8" t="n">
        <v>2366</v>
      </c>
      <c r="B105" s="8" t="inlineStr">
        <is>
          <t>融发核电</t>
        </is>
      </c>
      <c r="C105" s="8" t="inlineStr">
        <is>
          <t>莱山区法院</t>
        </is>
      </c>
      <c r="M105" s="8" t="n">
        <v>20220819</v>
      </c>
    </row>
    <row r="106" hidden="1" ht="28" customHeight="1" s="386">
      <c r="A106" s="8" t="n">
        <v>600601</v>
      </c>
      <c r="B106" s="8" t="inlineStr">
        <is>
          <t>方正科技</t>
        </is>
      </c>
      <c r="C106" s="8" t="inlineStr">
        <is>
          <t>北京一中院</t>
        </is>
      </c>
      <c r="M106" s="8" t="n">
        <v>20220927</v>
      </c>
    </row>
    <row r="107" hidden="1" s="386">
      <c r="A107" s="8" t="n">
        <v>300370</v>
      </c>
      <c r="B107" s="8" t="inlineStr">
        <is>
          <t>安控科技</t>
        </is>
      </c>
      <c r="C107" s="8" t="inlineStr">
        <is>
          <t>宜宾中院</t>
        </is>
      </c>
      <c r="M107" s="8" t="n">
        <v>20221025</v>
      </c>
    </row>
    <row r="108" hidden="1" s="386">
      <c r="A108" s="8" t="n">
        <v>2427</v>
      </c>
      <c r="B108" s="8" t="inlineStr">
        <is>
          <t>尤夫股份</t>
        </is>
      </c>
      <c r="C108" s="8" t="inlineStr">
        <is>
          <t>湖州中院</t>
        </is>
      </c>
      <c r="M108" s="8" t="n">
        <v>20221028</v>
      </c>
    </row>
    <row r="109" hidden="1" s="386">
      <c r="A109" s="8" t="n">
        <v>2076</v>
      </c>
      <c r="B109" s="8" t="inlineStr">
        <is>
          <t>雪莱特</t>
        </is>
      </c>
      <c r="C109" s="8" t="inlineStr">
        <is>
          <t>佛山中院</t>
        </is>
      </c>
      <c r="M109" s="8" t="n">
        <v>20221031</v>
      </c>
    </row>
    <row r="110" hidden="1" s="386">
      <c r="A110" s="8" t="n">
        <v>2122</v>
      </c>
      <c r="B110" s="8" t="inlineStr">
        <is>
          <t>天马股份</t>
        </is>
      </c>
      <c r="C110" s="8" t="inlineStr">
        <is>
          <t>衢州中院</t>
        </is>
      </c>
      <c r="M110" s="8" t="n">
        <v>20221101</v>
      </c>
    </row>
    <row r="111" hidden="1" s="386">
      <c r="A111" s="8" t="n">
        <v>600654</v>
      </c>
      <c r="B111" s="8" t="inlineStr">
        <is>
          <t>中安科</t>
        </is>
      </c>
      <c r="C111" s="8" t="inlineStr">
        <is>
          <t>武汉中院</t>
        </is>
      </c>
      <c r="M111" s="8" t="n">
        <v>20221105</v>
      </c>
    </row>
    <row r="112" hidden="1" ht="28" customHeight="1" s="386">
      <c r="A112" s="8" t="n">
        <v>603603</v>
      </c>
      <c r="B112" s="8" t="inlineStr">
        <is>
          <t>博天环境</t>
        </is>
      </c>
      <c r="C112" s="8" t="inlineStr">
        <is>
          <t>北京一中院</t>
        </is>
      </c>
      <c r="M112" s="8" t="n">
        <v>20221107</v>
      </c>
    </row>
    <row r="113" hidden="1" ht="28" customHeight="1" s="386">
      <c r="A113" s="8" t="n">
        <v>600666</v>
      </c>
      <c r="B113" s="8" t="inlineStr">
        <is>
          <t>奥瑞德</t>
        </is>
      </c>
      <c r="C113" s="8" t="inlineStr">
        <is>
          <t>哈尔滨中院</t>
        </is>
      </c>
      <c r="M113" s="8" t="n">
        <v>20221130</v>
      </c>
    </row>
    <row r="114" hidden="1" ht="14.5" customHeight="1" s="386" thickBot="1">
      <c r="A114" s="320" t="n">
        <v>600260</v>
      </c>
      <c r="B114" s="320" t="inlineStr">
        <is>
          <t>ST 凯乐</t>
        </is>
      </c>
      <c r="C114" s="320" t="inlineStr">
        <is>
          <t>荆州中院</t>
        </is>
      </c>
      <c r="D114" s="320" t="n">
        <v>20220314</v>
      </c>
      <c r="E114" s="320" t="n"/>
      <c r="Q114" s="8" t="inlineStr">
        <is>
          <t>失败</t>
        </is>
      </c>
    </row>
    <row r="115" hidden="1" ht="14.5" customHeight="1" s="386" thickBot="1">
      <c r="A115" s="320" t="n">
        <v>540</v>
      </c>
      <c r="B115" s="320" t="inlineStr">
        <is>
          <t>中天金融</t>
        </is>
      </c>
      <c r="C115" s="320" t="inlineStr">
        <is>
          <t>贵阳中院</t>
        </is>
      </c>
      <c r="D115" s="320" t="n">
        <v>20230505</v>
      </c>
      <c r="E115" s="320" t="n"/>
      <c r="Q115" s="8" t="inlineStr">
        <is>
          <t>失败</t>
        </is>
      </c>
    </row>
    <row r="116" hidden="1" ht="14.5" customHeight="1" s="386" thickBot="1">
      <c r="A116" s="320" t="n">
        <v>2503</v>
      </c>
      <c r="B116" s="320" t="inlineStr">
        <is>
          <t>搜于特</t>
        </is>
      </c>
      <c r="C116" s="320" t="inlineStr">
        <is>
          <t>东莞中院</t>
        </is>
      </c>
      <c r="D116" s="320" t="n">
        <v>20220302</v>
      </c>
      <c r="E116" s="320" t="n"/>
      <c r="Q116" s="8" t="inlineStr">
        <is>
          <t>失败</t>
        </is>
      </c>
    </row>
    <row r="117" hidden="1" ht="14.5" customHeight="1" s="386" thickBot="1">
      <c r="A117" s="320" t="n">
        <v>600122</v>
      </c>
      <c r="B117" s="320" t="inlineStr">
        <is>
          <t>ST 宏图</t>
        </is>
      </c>
      <c r="C117" s="320" t="inlineStr">
        <is>
          <t>南京中院</t>
        </is>
      </c>
      <c r="D117" s="320" t="n">
        <v>20220402</v>
      </c>
      <c r="E117" s="320" t="n"/>
      <c r="Q117" s="8" t="inlineStr">
        <is>
          <t>失败</t>
        </is>
      </c>
    </row>
    <row r="118" hidden="1" ht="28.5" customHeight="1" s="386" thickBot="1">
      <c r="A118" s="320" t="n">
        <v>2504</v>
      </c>
      <c r="B118" s="320" t="inlineStr">
        <is>
          <t>ST 弘高</t>
        </is>
      </c>
      <c r="C118" s="320" t="inlineStr">
        <is>
          <t>北京三中院</t>
        </is>
      </c>
      <c r="D118" s="320" t="n">
        <v>20230523</v>
      </c>
      <c r="E118" s="320" t="n"/>
      <c r="Q118" s="8" t="inlineStr">
        <is>
          <t>失败</t>
        </is>
      </c>
    </row>
    <row r="119" hidden="1" ht="14.5" customHeight="1" s="386" thickBot="1">
      <c r="A119" s="320" t="n">
        <v>2113</v>
      </c>
      <c r="B119" s="320" t="inlineStr">
        <is>
          <t>ST 天润</t>
        </is>
      </c>
      <c r="C119" s="320" t="inlineStr">
        <is>
          <t>广州中院</t>
        </is>
      </c>
      <c r="D119" s="320" t="n">
        <v>20230512</v>
      </c>
      <c r="E119" s="320" t="n"/>
      <c r="Q119" s="8" t="inlineStr">
        <is>
          <t>失败</t>
        </is>
      </c>
    </row>
    <row r="120" hidden="1" ht="14.5" customHeight="1" s="386" thickBot="1">
      <c r="A120" s="320" t="n">
        <v>2118</v>
      </c>
      <c r="B120" s="320" t="inlineStr">
        <is>
          <t>ST 紫鑫</t>
        </is>
      </c>
      <c r="C120" s="320" t="inlineStr">
        <is>
          <t>长春中院</t>
        </is>
      </c>
      <c r="D120" s="320" t="n">
        <v>20230710</v>
      </c>
      <c r="E120" s="320" t="n"/>
      <c r="Q120" s="8" t="inlineStr">
        <is>
          <t>失败</t>
        </is>
      </c>
    </row>
    <row r="121" hidden="1" ht="14.5" customHeight="1" s="386" thickBot="1">
      <c r="A121" s="320" t="n">
        <v>2781</v>
      </c>
      <c r="B121" s="320" t="inlineStr">
        <is>
          <t>ST 奇信</t>
        </is>
      </c>
      <c r="C121" s="320" t="inlineStr">
        <is>
          <t>新余中院</t>
        </is>
      </c>
      <c r="D121" s="320" t="n">
        <v>20220617</v>
      </c>
      <c r="E121" s="320" t="n"/>
      <c r="Q121" s="8" t="inlineStr">
        <is>
          <t>失败</t>
        </is>
      </c>
    </row>
    <row r="122" hidden="1" ht="14.5" customHeight="1" s="386" thickBot="1">
      <c r="A122" s="320" t="n">
        <v>300273</v>
      </c>
      <c r="B122" s="320" t="inlineStr">
        <is>
          <t>ST 和佳</t>
        </is>
      </c>
      <c r="C122" s="320" t="inlineStr">
        <is>
          <t>珠海中院</t>
        </is>
      </c>
      <c r="D122" s="320" t="n">
        <v>20230112</v>
      </c>
      <c r="E122" s="320" t="n"/>
      <c r="Q122" s="8" t="inlineStr">
        <is>
          <t>失败</t>
        </is>
      </c>
    </row>
    <row r="123" hidden="1" ht="14.5" customHeight="1" s="386" thickBot="1">
      <c r="A123" s="320" t="n">
        <v>300297</v>
      </c>
      <c r="B123" s="320" t="inlineStr">
        <is>
          <t>ST 蓝盾</t>
        </is>
      </c>
      <c r="C123" s="320" t="inlineStr">
        <is>
          <t>佛山中院</t>
        </is>
      </c>
      <c r="D123" s="320" t="n">
        <v>20220928</v>
      </c>
      <c r="E123" s="320" t="n"/>
      <c r="Q123" s="8" t="inlineStr">
        <is>
          <t>失败</t>
        </is>
      </c>
    </row>
    <row r="124" hidden="1" s="386">
      <c r="A124" s="8" t="n">
        <v>300278</v>
      </c>
      <c r="B124" s="8" t="inlineStr">
        <is>
          <t>华昌达</t>
        </is>
      </c>
      <c r="C124" s="8" t="inlineStr">
        <is>
          <t>十堰中院</t>
        </is>
      </c>
      <c r="M124" s="8" t="n">
        <v>20211118</v>
      </c>
    </row>
    <row r="125" hidden="1" s="386">
      <c r="A125" s="8" t="n">
        <v>2175</v>
      </c>
      <c r="B125" s="8" t="inlineStr">
        <is>
          <t>东方智造</t>
        </is>
      </c>
      <c r="C125" s="8" t="inlineStr">
        <is>
          <t>桂林中院</t>
        </is>
      </c>
      <c r="M125" s="8" t="n">
        <v>20211027</v>
      </c>
    </row>
    <row r="126" hidden="1" ht="28" customHeight="1" s="386">
      <c r="A126" s="8" t="n">
        <v>300071</v>
      </c>
      <c r="B126" s="8" t="inlineStr">
        <is>
          <t>华谊嘉信</t>
        </is>
      </c>
      <c r="C126" s="8" t="inlineStr">
        <is>
          <t>北京一中院</t>
        </is>
      </c>
      <c r="M126" s="8" t="n">
        <v>20211028</v>
      </c>
    </row>
    <row r="127" hidden="1" s="386">
      <c r="A127" s="8" t="n">
        <v>564</v>
      </c>
      <c r="B127" s="8" t="inlineStr">
        <is>
          <t>供销大集</t>
        </is>
      </c>
      <c r="C127" s="8" t="inlineStr">
        <is>
          <t>海南高院</t>
        </is>
      </c>
      <c r="M127" s="8" t="n">
        <v>20210210</v>
      </c>
    </row>
    <row r="128" hidden="1" s="386">
      <c r="A128" s="8" t="n">
        <v>221</v>
      </c>
      <c r="B128" s="8" t="inlineStr">
        <is>
          <t>海航控股</t>
        </is>
      </c>
      <c r="C128" s="8" t="inlineStr">
        <is>
          <t>海南高院</t>
        </is>
      </c>
      <c r="M128" s="8" t="n">
        <v>20210210</v>
      </c>
    </row>
    <row r="129" hidden="1" s="386">
      <c r="A129" s="8" t="n">
        <v>600518</v>
      </c>
      <c r="B129" s="8" t="inlineStr">
        <is>
          <t>康美药业</t>
        </is>
      </c>
      <c r="C129" s="8" t="inlineStr">
        <is>
          <t>揭阳中院</t>
        </is>
      </c>
      <c r="M129" s="8" t="n">
        <v>20210604</v>
      </c>
    </row>
    <row r="130" hidden="1" s="386">
      <c r="A130" s="8" t="n">
        <v>600515</v>
      </c>
      <c r="B130" s="8" t="inlineStr">
        <is>
          <t>海航基础</t>
        </is>
      </c>
      <c r="C130" s="8" t="inlineStr">
        <is>
          <t>海南高院</t>
        </is>
      </c>
      <c r="M130" s="8" t="n">
        <v>20210210</v>
      </c>
    </row>
    <row r="131" hidden="1" s="386">
      <c r="A131" s="8" t="n">
        <v>2072</v>
      </c>
      <c r="B131" s="8" t="inlineStr">
        <is>
          <t>凯瑞德</t>
        </is>
      </c>
      <c r="C131" s="8" t="inlineStr">
        <is>
          <t>荆门中院</t>
        </is>
      </c>
      <c r="M131" s="8" t="n">
        <v>20211105</v>
      </c>
    </row>
    <row r="132" hidden="1" s="386">
      <c r="A132" s="8" t="n">
        <v>523</v>
      </c>
      <c r="B132" s="8" t="inlineStr">
        <is>
          <t>广州浪琴</t>
        </is>
      </c>
      <c r="C132" s="8" t="inlineStr">
        <is>
          <t>广州中院</t>
        </is>
      </c>
      <c r="M132" s="8" t="n">
        <v>20210406</v>
      </c>
    </row>
    <row r="133" hidden="1" s="386">
      <c r="A133" s="8" t="n">
        <v>2356</v>
      </c>
      <c r="B133" s="8" t="inlineStr">
        <is>
          <t>赫美集团</t>
        </is>
      </c>
      <c r="C133" s="8" t="inlineStr">
        <is>
          <t>深圳中院</t>
        </is>
      </c>
      <c r="M133" s="8" t="n">
        <v>20211129</v>
      </c>
    </row>
    <row r="134" hidden="1" s="386">
      <c r="A134" s="8" t="n">
        <v>980</v>
      </c>
      <c r="B134" s="8" t="inlineStr">
        <is>
          <t>众泰汽车</t>
        </is>
      </c>
      <c r="C134" s="8" t="inlineStr">
        <is>
          <t>金华中院</t>
        </is>
      </c>
      <c r="M134" s="8" t="n">
        <v>20210610</v>
      </c>
    </row>
    <row r="135" hidden="1" s="386">
      <c r="A135" s="8" t="n">
        <v>600734</v>
      </c>
      <c r="B135" s="8" t="inlineStr">
        <is>
          <t>实达集团</t>
        </is>
      </c>
      <c r="C135" s="8" t="inlineStr">
        <is>
          <t>福州中院</t>
        </is>
      </c>
      <c r="M135" s="8" t="n">
        <v>20211126</v>
      </c>
    </row>
    <row r="136" hidden="1" s="386">
      <c r="A136" s="8" t="n">
        <v>2766</v>
      </c>
      <c r="B136" s="8" t="inlineStr">
        <is>
          <t>索菱股份</t>
        </is>
      </c>
      <c r="C136" s="8" t="inlineStr">
        <is>
          <t>深圳中院</t>
        </is>
      </c>
      <c r="M136" s="8" t="n">
        <v>20211126</v>
      </c>
    </row>
    <row r="137" hidden="1" ht="28" customHeight="1" s="386">
      <c r="A137" s="8" t="n">
        <v>600225</v>
      </c>
      <c r="B137" s="8" t="inlineStr">
        <is>
          <t>天津松江</t>
        </is>
      </c>
      <c r="C137" s="8" t="inlineStr">
        <is>
          <t>天津第二中院</t>
        </is>
      </c>
      <c r="M137" s="8" t="n">
        <v>20210422</v>
      </c>
    </row>
    <row r="138" hidden="1" s="386">
      <c r="A138" s="8" t="n">
        <v>2321</v>
      </c>
      <c r="B138" s="8" t="inlineStr">
        <is>
          <t>华英农业</t>
        </is>
      </c>
      <c r="C138" s="8" t="inlineStr">
        <is>
          <t>信阳中院</t>
        </is>
      </c>
      <c r="M138" s="8" t="n">
        <v>20211120</v>
      </c>
    </row>
    <row r="139" hidden="1" s="386">
      <c r="A139" s="8" t="n">
        <v>2323</v>
      </c>
      <c r="B139" s="8" t="inlineStr">
        <is>
          <t>雅博股份</t>
        </is>
      </c>
      <c r="C139" s="8" t="inlineStr">
        <is>
          <t>枣庄中院</t>
        </is>
      </c>
      <c r="M139" s="8" t="n">
        <v>20210427</v>
      </c>
    </row>
    <row r="140" hidden="1" s="386">
      <c r="A140" s="8" t="n">
        <v>2219</v>
      </c>
      <c r="B140" s="8" t="inlineStr">
        <is>
          <t>恒康医疗</t>
        </is>
      </c>
      <c r="C140" s="8" t="inlineStr">
        <is>
          <t>陇南中院</t>
        </is>
      </c>
      <c r="M140" s="8" t="n">
        <v>20210708</v>
      </c>
    </row>
    <row r="141" hidden="1" ht="14.5" customHeight="1" s="386" thickBot="1">
      <c r="A141" s="320" t="n">
        <v>300178</v>
      </c>
      <c r="B141" s="320" t="inlineStr">
        <is>
          <t>ST 腾邦</t>
        </is>
      </c>
      <c r="C141" s="320" t="inlineStr">
        <is>
          <t>深圳中院</t>
        </is>
      </c>
      <c r="D141" s="320" t="n">
        <v>20211224</v>
      </c>
      <c r="E141" s="320" t="n"/>
      <c r="Q141" s="8" t="inlineStr">
        <is>
          <t>失败</t>
        </is>
      </c>
    </row>
    <row r="142" hidden="1" ht="28.5" customHeight="1" s="386" thickBot="1">
      <c r="A142" s="320" t="n">
        <v>603157</v>
      </c>
      <c r="B142" s="320" t="inlineStr">
        <is>
          <t>ST 拉夏</t>
        </is>
      </c>
      <c r="C142" s="320" t="inlineStr">
        <is>
          <t>上海三中院</t>
        </is>
      </c>
      <c r="D142" s="320" t="n">
        <v>20210913</v>
      </c>
      <c r="E142" s="320" t="n"/>
      <c r="Q142" s="8" t="inlineStr">
        <is>
          <t>失败</t>
        </is>
      </c>
    </row>
    <row r="143" hidden="1" ht="14.5" customHeight="1" s="386" thickBot="1">
      <c r="A143" s="320" t="n">
        <v>2684</v>
      </c>
      <c r="B143" s="320" t="inlineStr">
        <is>
          <t>ST 猛狮</t>
        </is>
      </c>
      <c r="C143" s="320" t="inlineStr">
        <is>
          <t>汕头中院</t>
        </is>
      </c>
      <c r="D143" s="320" t="n">
        <v>20210806</v>
      </c>
      <c r="E143" s="320" t="n"/>
      <c r="Q143" s="8" t="inlineStr">
        <is>
          <t>失败</t>
        </is>
      </c>
    </row>
    <row r="144" hidden="1" ht="14.5" customHeight="1" s="386" thickBot="1">
      <c r="A144" s="320" t="n">
        <v>600856</v>
      </c>
      <c r="B144" s="320" t="inlineStr">
        <is>
          <t>ST 中天</t>
        </is>
      </c>
      <c r="C144" s="320" t="inlineStr">
        <is>
          <t>贵阳中院</t>
        </is>
      </c>
      <c r="D144" s="320" t="n">
        <v>20211130</v>
      </c>
      <c r="E144" s="320" t="n"/>
      <c r="Q144" s="8" t="inlineStr">
        <is>
          <t>失败</t>
        </is>
      </c>
    </row>
    <row r="145" hidden="1" ht="14.5" customHeight="1" s="386" thickBot="1">
      <c r="A145" s="320" t="n">
        <v>2147</v>
      </c>
      <c r="B145" s="320" t="inlineStr">
        <is>
          <t>ST 新光</t>
        </is>
      </c>
      <c r="C145" s="320" t="inlineStr">
        <is>
          <t>金华中院</t>
        </is>
      </c>
      <c r="D145" s="320" t="n">
        <v>20210628</v>
      </c>
      <c r="E145" s="320" t="n"/>
      <c r="Q145" s="8" t="inlineStr">
        <is>
          <t>失败</t>
        </is>
      </c>
    </row>
    <row r="146" hidden="1" ht="14.5" customHeight="1" s="386" thickBot="1">
      <c r="A146" s="320" t="n">
        <v>2464</v>
      </c>
      <c r="B146" s="320" t="inlineStr">
        <is>
          <t>ST 众应</t>
        </is>
      </c>
      <c r="C146" s="320" t="inlineStr">
        <is>
          <t>宁波中院</t>
        </is>
      </c>
      <c r="D146" s="320" t="n">
        <v>20211108</v>
      </c>
      <c r="E146" s="320" t="n"/>
      <c r="Q146" s="8" t="inlineStr">
        <is>
          <t>失败</t>
        </is>
      </c>
    </row>
    <row r="153" ht="56" customHeight="1" s="386">
      <c r="G153" s="8" t="inlineStr">
        <is>
          <t>转股后参考价</t>
        </is>
      </c>
      <c r="H153" s="8" t="inlineStr">
        <is>
          <t>如果股权登记日收盘价高于转赠股本平均价，则按参考价调整</t>
        </is>
      </c>
      <c r="I153" s="8" t="inlineStr">
        <is>
          <t>可参考花王的除权</t>
        </is>
      </c>
    </row>
    <row r="154" ht="56" customHeight="1" s="386">
      <c r="F154" s="8" t="inlineStr">
        <is>
          <t>除权参考价</t>
        </is>
      </c>
      <c r="G154" s="8" t="inlineStr">
        <is>
          <t>股权登记日收盘价</t>
        </is>
      </c>
      <c r="H154" s="8" t="inlineStr">
        <is>
          <t>平均价</t>
        </is>
      </c>
      <c r="I154" s="8" t="inlineStr">
        <is>
          <t>股票抵债金额</t>
        </is>
      </c>
      <c r="J154" s="8" t="inlineStr">
        <is>
          <t>支付现金</t>
        </is>
      </c>
      <c r="K154" s="8" t="inlineStr">
        <is>
          <t>抵债消耗的股本数</t>
        </is>
      </c>
      <c r="L154" s="8" t="inlineStr">
        <is>
          <t>重整受让股本数</t>
        </is>
      </c>
      <c r="M154" s="8" t="inlineStr">
        <is>
          <t>转赠前总股本</t>
        </is>
      </c>
    </row>
    <row r="155">
      <c r="E155" s="8" t="inlineStr">
        <is>
          <t>金刚</t>
        </is>
      </c>
      <c r="F155" s="8">
        <f>(G155*M155+I155+J155)/(M155+L155+K155)</f>
        <v/>
      </c>
      <c r="G155" s="8" t="n">
        <v>14.83</v>
      </c>
      <c r="H155" s="319">
        <f>(I155+J155)/(K155+L155)</f>
        <v/>
      </c>
      <c r="I155" s="8">
        <f>32.49*K155</f>
        <v/>
      </c>
      <c r="J155" s="8" t="n">
        <v>180414</v>
      </c>
      <c r="K155" s="8" t="n">
        <v>6300</v>
      </c>
      <c r="L155" s="8" t="n">
        <v>26100</v>
      </c>
      <c r="M155" s="8" t="n">
        <v>21600</v>
      </c>
    </row>
    <row r="156">
      <c r="E156" s="8" t="inlineStr">
        <is>
          <t>交投</t>
        </is>
      </c>
      <c r="F156" s="8">
        <f>(G156*M156+I156+J156)/(M156+L156+K156)</f>
        <v/>
      </c>
      <c r="G156" s="8" t="n">
        <v>8</v>
      </c>
      <c r="H156" s="319">
        <f>(I156+J156)/(K156+L156)</f>
        <v/>
      </c>
      <c r="I156" s="8">
        <f>12.9*K156</f>
        <v/>
      </c>
      <c r="J156" s="8" t="n">
        <v>92281</v>
      </c>
      <c r="K156" s="8" t="n">
        <v>6339</v>
      </c>
      <c r="L156" s="8" t="n">
        <v>20360</v>
      </c>
      <c r="M156" s="8" t="n">
        <v>18410</v>
      </c>
    </row>
    <row r="157">
      <c r="E157" s="8" t="inlineStr">
        <is>
          <t>三圣</t>
        </is>
      </c>
      <c r="F157" s="8">
        <f>(G157*M157+I157+J157)/(M157+L157+K157)</f>
        <v/>
      </c>
      <c r="G157" s="8" t="n">
        <v>5</v>
      </c>
      <c r="H157" s="319">
        <f>(I157+J157)/(K157+L157)</f>
        <v/>
      </c>
      <c r="I157" s="8">
        <f>8.96*K157</f>
        <v/>
      </c>
      <c r="J157" s="8" t="n">
        <v>25420</v>
      </c>
      <c r="K157" s="8" t="n">
        <v>9210</v>
      </c>
      <c r="L157" s="8" t="n">
        <v>16000</v>
      </c>
      <c r="M157" s="8" t="n">
        <v>43200</v>
      </c>
    </row>
    <row r="158">
      <c r="E158" s="8" t="inlineStr">
        <is>
          <t>宁科</t>
        </is>
      </c>
      <c r="F158" s="8">
        <f>(G158*M158+I158+J158)/(M158+L158+K158)</f>
        <v/>
      </c>
      <c r="G158" s="8" t="n">
        <v>4.31</v>
      </c>
      <c r="H158" s="319">
        <f>(I158+J158)/(K158+L158)</f>
        <v/>
      </c>
      <c r="I158" s="8">
        <f>12*K158</f>
        <v/>
      </c>
      <c r="J158" s="8" t="n">
        <v>124100</v>
      </c>
      <c r="K158" s="8" t="n">
        <v>4803</v>
      </c>
      <c r="L158" s="8" t="n">
        <v>88297</v>
      </c>
      <c r="M158" s="8" t="n">
        <v>68490</v>
      </c>
    </row>
    <row r="159">
      <c r="E159" s="8" t="inlineStr">
        <is>
          <t>炼石</t>
        </is>
      </c>
      <c r="F159" s="8">
        <f>(G159*M159+I159+J159)/(M159+L159+K159)</f>
        <v/>
      </c>
      <c r="G159" s="8" t="n">
        <v>8.52</v>
      </c>
      <c r="H159" s="319">
        <f>(I159+J159)/(K159+L159)</f>
        <v/>
      </c>
      <c r="I159" s="8">
        <f>7.92*K159</f>
        <v/>
      </c>
      <c r="J159" s="8" t="n">
        <v>123800</v>
      </c>
      <c r="K159" s="8" t="n">
        <v>32298</v>
      </c>
      <c r="L159" s="8" t="n">
        <v>20000</v>
      </c>
      <c r="M159" s="8" t="n">
        <v>87310</v>
      </c>
    </row>
    <row r="160">
      <c r="E160" s="8" t="inlineStr">
        <is>
          <t>张股</t>
        </is>
      </c>
      <c r="F160" s="8">
        <f>(G160*M160+I160+J160)/(M160+L160+K160)</f>
        <v/>
      </c>
      <c r="G160" s="8" t="n">
        <v>8</v>
      </c>
      <c r="H160" s="319">
        <f>(I160+J160)/(K160+L160)</f>
        <v/>
      </c>
      <c r="I160" s="8">
        <f>20*K160</f>
        <v/>
      </c>
      <c r="J160" s="8">
        <f>3.96*32250+7.3*4100</f>
        <v/>
      </c>
      <c r="K160" s="8" t="n">
        <v>3881</v>
      </c>
      <c r="L160" s="8" t="n">
        <v>36600</v>
      </c>
      <c r="M160" s="8" t="n">
        <v>40480</v>
      </c>
    </row>
    <row r="161">
      <c r="E161" s="8" t="inlineStr">
        <is>
          <t>美谷</t>
        </is>
      </c>
      <c r="H161" s="319">
        <f>(I161+J161)/(K161+L161)</f>
        <v/>
      </c>
      <c r="I161" s="8">
        <f>6.3*K161</f>
        <v/>
      </c>
      <c r="J161" s="8" t="n">
        <v>153610</v>
      </c>
      <c r="K161" s="8" t="n">
        <v>8651</v>
      </c>
      <c r="L161" s="8" t="n">
        <v>86169</v>
      </c>
      <c r="M161" s="8" t="n">
        <v>76298</v>
      </c>
    </row>
  </sheetData>
  <autoFilter ref="A1:U147">
    <filterColumn colId="12" hiddenButton="0" showButton="1">
      <filters blank="1"/>
    </filterColumn>
    <filterColumn colId="16" hiddenButton="0" showButton="1">
      <filters blank="1"/>
    </filterColumn>
  </autoFilter>
  <dataValidations count="3">
    <dataValidation sqref="K1:K63 K55:L55 K65:L146 K148:K153 K162:K1048576 L2:L63 L148:L157 L179:L1048576" showDropDown="0" showInputMessage="1" showErrorMessage="1" allowBlank="1" type="list">
      <formula1>"是,否"</formula1>
    </dataValidation>
    <dataValidation sqref="S1:S63 S65:S146 S148:S1048576" showDropDown="0" showInputMessage="1" showErrorMessage="1" allowBlank="1" type="list">
      <formula1>"下跌,上涨,横盘"</formula1>
    </dataValidation>
    <dataValidation sqref="Q1:Q63 Q65:Q146 Q148:Q1048576" showDropDown="0" showInputMessage="1" showErrorMessage="1" allowBlank="1" type="list">
      <formula1>"成功,失败"</formula1>
    </dataValidation>
  </dataValidation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codeName="Sheet9">
    <outlinePr summaryBelow="1" summaryRight="1"/>
    <pageSetUpPr/>
  </sheetPr>
  <dimension ref="A2:M52"/>
  <sheetViews>
    <sheetView workbookViewId="0">
      <selection activeCell="B10" sqref="B10"/>
    </sheetView>
  </sheetViews>
  <sheetFormatPr baseColWidth="8" defaultRowHeight="14"/>
  <cols>
    <col width="17.33203125" bestFit="1" customWidth="1" style="456" min="1" max="1"/>
    <col width="15.83203125" customWidth="1" style="457" min="3" max="3"/>
    <col width="19" customWidth="1" style="458" min="5" max="5"/>
    <col width="14.75" bestFit="1" customWidth="1" style="386" min="6" max="6"/>
    <col width="17.33203125" bestFit="1" customWidth="1" style="456" min="7" max="7"/>
    <col width="17.33203125" bestFit="1" customWidth="1" style="456" min="10" max="10"/>
    <col width="17.33203125" bestFit="1" customWidth="1" style="456" min="13" max="13"/>
  </cols>
  <sheetData>
    <row r="2">
      <c r="A2" s="456" t="n">
        <v>45789.36797453704</v>
      </c>
      <c r="C2" s="457" t="n">
        <v>45761.78715277778</v>
      </c>
      <c r="E2" s="458" t="n">
        <v>45762.2919675926</v>
      </c>
    </row>
    <row r="3">
      <c r="A3" s="456" t="n">
        <v>45789.42234953704</v>
      </c>
      <c r="C3" s="457" t="n">
        <v>45761.79032407407</v>
      </c>
      <c r="D3" s="457">
        <f>C3-C2</f>
        <v/>
      </c>
      <c r="E3" s="458" t="n">
        <v>45762.29975694444</v>
      </c>
      <c r="F3" s="457">
        <f>E3-E2</f>
        <v/>
      </c>
      <c r="G3" s="456" t="n">
        <v>45763.40802083333</v>
      </c>
    </row>
    <row r="4">
      <c r="A4" s="456" t="n">
        <v>45789.43680555555</v>
      </c>
      <c r="C4" s="457" t="n">
        <v>45761.79417824074</v>
      </c>
      <c r="D4" s="457">
        <f>C4-C3</f>
        <v/>
      </c>
      <c r="E4" s="458" t="n">
        <v>45762.30364583333</v>
      </c>
      <c r="F4" s="457">
        <f>E4-E3</f>
        <v/>
      </c>
      <c r="G4" s="456" t="n">
        <v>45763.40810185186</v>
      </c>
      <c r="H4" s="457">
        <f>G4-G3</f>
        <v/>
      </c>
      <c r="M4" s="456" t="n">
        <v>45765.82403935185</v>
      </c>
    </row>
    <row r="5">
      <c r="A5" s="456" t="n">
        <v>45789.44640046296</v>
      </c>
      <c r="B5" s="457">
        <f>A5-A4</f>
        <v/>
      </c>
      <c r="C5" s="457" t="n">
        <v>45761.79878472222</v>
      </c>
      <c r="D5" s="457">
        <f>C5-C4</f>
        <v/>
      </c>
      <c r="E5" s="458" t="n">
        <v>45762.31231481482</v>
      </c>
      <c r="F5" s="457">
        <f>E5-E4</f>
        <v/>
      </c>
      <c r="G5" s="456" t="n">
        <v>45763.41065972222</v>
      </c>
      <c r="H5" s="457">
        <f>G5-G4</f>
        <v/>
      </c>
      <c r="M5" s="456" t="n">
        <v>45765.85178240741</v>
      </c>
    </row>
    <row r="6">
      <c r="A6" s="456" t="n">
        <v>45789.45491898148</v>
      </c>
      <c r="B6" s="457">
        <f>A6-A5</f>
        <v/>
      </c>
      <c r="C6" s="457" t="n">
        <v>45761.80356481481</v>
      </c>
      <c r="D6" s="457">
        <f>C6-C5</f>
        <v/>
      </c>
      <c r="E6" s="458" t="n">
        <v>45762.3159837963</v>
      </c>
      <c r="F6" s="457">
        <f>E6-E5</f>
        <v/>
      </c>
      <c r="G6" s="456" t="n">
        <v>45763.41418981482</v>
      </c>
      <c r="H6" s="457">
        <f>G6-G5</f>
        <v/>
      </c>
    </row>
    <row r="7">
      <c r="C7" s="457" t="n">
        <v>45761.80673611111</v>
      </c>
      <c r="D7" s="457">
        <f>C7-C6</f>
        <v/>
      </c>
      <c r="E7" s="458" t="n">
        <v>45762.33456018518</v>
      </c>
      <c r="F7" s="457">
        <f>E7-E6</f>
        <v/>
      </c>
      <c r="G7" s="456" t="n">
        <v>45763.42424768519</v>
      </c>
      <c r="H7" s="457">
        <f>G7-G6</f>
        <v/>
      </c>
    </row>
    <row r="8">
      <c r="C8" s="457" t="n">
        <v>45761.81111111111</v>
      </c>
      <c r="D8" s="457">
        <f>C8-C7</f>
        <v/>
      </c>
      <c r="E8" s="458" t="n">
        <v>45762.35685185185</v>
      </c>
      <c r="F8" s="457">
        <f>E8-E7</f>
        <v/>
      </c>
      <c r="G8" s="456" t="n">
        <v>45763.43190972223</v>
      </c>
      <c r="H8" s="457">
        <f>G8-G7</f>
        <v/>
      </c>
    </row>
    <row r="9">
      <c r="C9" s="457" t="n">
        <v>45761.81761574074</v>
      </c>
      <c r="D9" s="457">
        <f>C9-C8</f>
        <v/>
      </c>
      <c r="E9" s="458" t="n">
        <v>45762.38131944444</v>
      </c>
      <c r="F9" s="457">
        <f>E9-E8</f>
        <v/>
      </c>
      <c r="G9" s="456" t="n">
        <v>45763.43765046296</v>
      </c>
      <c r="H9" s="457">
        <f>G9-G8</f>
        <v/>
      </c>
    </row>
    <row r="10">
      <c r="A10" s="456" t="n">
        <v>45803.78907407408</v>
      </c>
      <c r="C10" s="457" t="n">
        <v>45761.82589120371</v>
      </c>
      <c r="D10" s="457">
        <f>C10-C9</f>
        <v/>
      </c>
      <c r="E10" s="458" t="n">
        <v>45762.45071759259</v>
      </c>
      <c r="F10" s="457">
        <f>E10-E9</f>
        <v/>
      </c>
      <c r="G10" s="456" t="n">
        <v>45763.44396990741</v>
      </c>
      <c r="H10" s="457">
        <f>G10-G9</f>
        <v/>
      </c>
    </row>
    <row r="11">
      <c r="A11" s="456" t="n">
        <v>45803.79476851852</v>
      </c>
      <c r="C11" s="457" t="n">
        <v>45761.83627314815</v>
      </c>
      <c r="D11" s="457">
        <f>C11-C10</f>
        <v/>
      </c>
      <c r="E11" s="458" t="n">
        <v>45762.52569444444</v>
      </c>
      <c r="F11" s="457">
        <f>E11-E10</f>
        <v/>
      </c>
      <c r="G11" s="456" t="n">
        <v>45763.45045138889</v>
      </c>
      <c r="H11" s="457">
        <f>G11-G10</f>
        <v/>
      </c>
    </row>
    <row r="12">
      <c r="C12" s="457" t="n">
        <v>45761.84472222222</v>
      </c>
      <c r="D12" s="457">
        <f>C12-C11</f>
        <v/>
      </c>
      <c r="E12" s="458" t="n">
        <v>45762.53394675926</v>
      </c>
      <c r="F12" s="457">
        <f>E12-E11</f>
        <v/>
      </c>
      <c r="G12" s="456" t="n">
        <v>45763.58597222222</v>
      </c>
    </row>
    <row r="13">
      <c r="C13" s="457" t="n">
        <v>45761.85664351852</v>
      </c>
      <c r="D13" s="457">
        <f>C13-C12</f>
        <v/>
      </c>
      <c r="E13" s="458" t="n">
        <v>45762.53761574074</v>
      </c>
      <c r="F13" s="457">
        <f>E13-E12</f>
        <v/>
      </c>
      <c r="G13" s="456" t="n">
        <v>45763.59643518519</v>
      </c>
      <c r="H13" s="457">
        <f>G13-G12</f>
        <v/>
      </c>
      <c r="J13" s="456" t="n">
        <v>45764.48984953704</v>
      </c>
    </row>
    <row r="14">
      <c r="C14" s="457" t="n">
        <v>45761.86587962963</v>
      </c>
      <c r="D14" s="457">
        <f>C14-C13</f>
        <v/>
      </c>
      <c r="E14" s="458" t="n">
        <v>45762.54340277778</v>
      </c>
      <c r="F14" s="457">
        <f>E14-E13</f>
        <v/>
      </c>
      <c r="G14" s="456" t="n">
        <v>45763.60291666666</v>
      </c>
      <c r="H14" s="457">
        <f>G14-G13</f>
        <v/>
      </c>
      <c r="J14" s="456" t="n">
        <v>45764.49895833333</v>
      </c>
      <c r="K14" s="457">
        <f>J14-J13</f>
        <v/>
      </c>
    </row>
    <row r="15">
      <c r="C15" s="457" t="n">
        <v>45761.87322916667</v>
      </c>
      <c r="D15" s="457">
        <f>C15-C14</f>
        <v/>
      </c>
      <c r="E15" s="458" t="n">
        <v>45762.54819444445</v>
      </c>
      <c r="F15" s="457">
        <f>E15-E14</f>
        <v/>
      </c>
      <c r="G15" s="456" t="n">
        <v>45763.6159375</v>
      </c>
      <c r="H15" s="457">
        <f>G15-G14</f>
        <v/>
      </c>
      <c r="J15" s="456" t="n">
        <v>45764.50424768519</v>
      </c>
      <c r="K15" s="457">
        <f>J15-J14</f>
        <v/>
      </c>
    </row>
    <row r="16">
      <c r="C16" s="457" t="n">
        <v>45761.88923611111</v>
      </c>
      <c r="D16" s="457">
        <f>C16-C15</f>
        <v/>
      </c>
      <c r="E16" s="458" t="n">
        <v>45762.55306712963</v>
      </c>
      <c r="F16" s="457">
        <f>E16-E15</f>
        <v/>
      </c>
      <c r="G16" s="456" t="n">
        <v>45763.63408564815</v>
      </c>
      <c r="H16" s="457">
        <f>G16-G15</f>
        <v/>
      </c>
      <c r="J16" s="456" t="n">
        <v>45764.50983796296</v>
      </c>
      <c r="K16" s="457">
        <f>J16-J15</f>
        <v/>
      </c>
    </row>
    <row r="17">
      <c r="C17" s="457" t="n">
        <v>45761.90983796296</v>
      </c>
      <c r="D17" s="457">
        <f>C17-C16</f>
        <v/>
      </c>
      <c r="E17" s="458" t="n">
        <v>45762.5589699074</v>
      </c>
      <c r="F17" s="457">
        <f>E17-E16</f>
        <v/>
      </c>
      <c r="G17" s="456" t="n">
        <v>45763.64038194445</v>
      </c>
      <c r="H17" s="457">
        <f>G17-G16</f>
        <v/>
      </c>
      <c r="J17" s="456" t="n">
        <v>45764.52340277778</v>
      </c>
      <c r="K17" s="457">
        <f>J17-J16</f>
        <v/>
      </c>
    </row>
    <row r="18">
      <c r="C18" s="457" t="n">
        <v>45761.92961805555</v>
      </c>
      <c r="D18" s="457">
        <f>C18-C17</f>
        <v/>
      </c>
      <c r="E18" s="458" t="n">
        <v>45762.56673611111</v>
      </c>
      <c r="F18" s="457">
        <f>E18-E17</f>
        <v/>
      </c>
      <c r="G18" s="456" t="n">
        <v>45763.64662037037</v>
      </c>
      <c r="H18" s="457">
        <f>G18-G17</f>
        <v/>
      </c>
      <c r="J18" s="456" t="n">
        <v>45764.52864583334</v>
      </c>
      <c r="K18" s="457">
        <f>J18-J17</f>
        <v/>
      </c>
    </row>
    <row r="19">
      <c r="C19" s="457" t="n">
        <v>45761.93987268519</v>
      </c>
      <c r="D19" s="457">
        <f>C19-C18</f>
        <v/>
      </c>
      <c r="E19" s="458" t="n">
        <v>45762.57206018519</v>
      </c>
      <c r="F19" s="457">
        <f>E19-E18</f>
        <v/>
      </c>
      <c r="G19" s="456" t="n">
        <v>45763.66297453704</v>
      </c>
      <c r="H19" s="457">
        <f>G19-G18</f>
        <v/>
      </c>
      <c r="J19" s="456" t="n">
        <v>45764.53555555556</v>
      </c>
      <c r="K19" s="457">
        <f>J19-J18</f>
        <v/>
      </c>
    </row>
    <row r="20">
      <c r="C20" s="457" t="n">
        <v>45761.97975694444</v>
      </c>
      <c r="D20" s="457">
        <f>C20-C19</f>
        <v/>
      </c>
      <c r="E20" s="458" t="n">
        <v>45762.58527777778</v>
      </c>
      <c r="F20" s="457">
        <f>E20-E19</f>
        <v/>
      </c>
      <c r="G20" s="456" t="n">
        <v>45763.66950231481</v>
      </c>
      <c r="H20" s="457">
        <f>G20-G19</f>
        <v/>
      </c>
      <c r="J20" s="456" t="n">
        <v>45764.55408564815</v>
      </c>
      <c r="K20" s="457">
        <f>J20-J19</f>
        <v/>
      </c>
    </row>
    <row r="21">
      <c r="E21" s="458" t="n">
        <v>45762.59909722222</v>
      </c>
      <c r="F21" s="457">
        <f>E21-E20</f>
        <v/>
      </c>
      <c r="G21" s="456" t="n">
        <v>45763.67804398148</v>
      </c>
      <c r="H21" s="457">
        <f>G21-G20</f>
        <v/>
      </c>
      <c r="J21" s="456" t="n">
        <v>45764.57501157407</v>
      </c>
      <c r="K21" s="457">
        <f>J21-J20</f>
        <v/>
      </c>
    </row>
    <row r="22">
      <c r="E22" s="458" t="n">
        <v>45762.60690972222</v>
      </c>
      <c r="F22" s="457">
        <f>E22-E21</f>
        <v/>
      </c>
      <c r="G22" s="456" t="n">
        <v>45763.69122685185</v>
      </c>
      <c r="H22" s="457">
        <f>G22-G21</f>
        <v/>
      </c>
      <c r="J22" s="456" t="n">
        <v>45764.58319444444</v>
      </c>
      <c r="K22" s="457">
        <f>J22-J21</f>
        <v/>
      </c>
    </row>
    <row r="23">
      <c r="E23" s="458" t="n">
        <v>45762.61282407407</v>
      </c>
      <c r="F23" s="457">
        <f>E23-E22</f>
        <v/>
      </c>
      <c r="G23" s="456" t="n">
        <v>45763.69702546296</v>
      </c>
      <c r="H23" s="457">
        <f>G23-G22</f>
        <v/>
      </c>
      <c r="J23" s="456" t="n">
        <v>45764.60901620371</v>
      </c>
      <c r="K23" s="457">
        <f>J23-J22</f>
        <v/>
      </c>
    </row>
    <row r="24">
      <c r="E24" s="458" t="n">
        <v>45762.62445601852</v>
      </c>
      <c r="F24" s="457">
        <f>E24-E23</f>
        <v/>
      </c>
      <c r="G24" s="456" t="n">
        <v>45763.70893518518</v>
      </c>
      <c r="H24" s="457">
        <f>G24-G23</f>
        <v/>
      </c>
      <c r="J24" s="456" t="n">
        <v>45764.62158564815</v>
      </c>
      <c r="K24" s="457">
        <f>J24-J23</f>
        <v/>
      </c>
    </row>
    <row r="25">
      <c r="E25" s="458" t="n">
        <v>45762.64197916666</v>
      </c>
      <c r="F25" s="457">
        <f>E25-E24</f>
        <v/>
      </c>
      <c r="G25" s="456" t="n">
        <v>45763.71519675926</v>
      </c>
      <c r="H25" s="457">
        <f>G25-G24</f>
        <v/>
      </c>
      <c r="J25" s="456" t="n">
        <v>45764.63259259259</v>
      </c>
      <c r="K25" s="457">
        <f>J25-J24</f>
        <v/>
      </c>
    </row>
    <row r="26">
      <c r="E26" s="458" t="n">
        <v>45762.64928240741</v>
      </c>
      <c r="F26" s="457">
        <f>E26-E25</f>
        <v/>
      </c>
      <c r="G26" s="456" t="n">
        <v>45763.72170138889</v>
      </c>
      <c r="H26" s="457">
        <f>G26-G25</f>
        <v/>
      </c>
      <c r="J26" s="456" t="n">
        <v>45764.65511574074</v>
      </c>
      <c r="K26" s="457">
        <f>J26-J25</f>
        <v/>
      </c>
    </row>
    <row r="27">
      <c r="E27" s="458" t="n">
        <v>45762.66565972222</v>
      </c>
      <c r="F27" s="457">
        <f>E27-E26</f>
        <v/>
      </c>
      <c r="G27" s="456" t="n">
        <v>45763.73243055555</v>
      </c>
      <c r="H27" s="457">
        <f>G27-G26</f>
        <v/>
      </c>
      <c r="J27" s="456" t="n">
        <v>45764.66570601852</v>
      </c>
      <c r="K27" s="457">
        <f>J27-J26</f>
        <v/>
      </c>
    </row>
    <row r="28">
      <c r="E28" s="458" t="n">
        <v>45762.68993055556</v>
      </c>
      <c r="F28" s="457">
        <f>E28-E27</f>
        <v/>
      </c>
      <c r="G28" s="456" t="n">
        <v>45763.73960648148</v>
      </c>
      <c r="H28" s="457">
        <f>G28-G27</f>
        <v/>
      </c>
      <c r="J28" s="456" t="n">
        <v>45764.70501157407</v>
      </c>
      <c r="K28" s="457">
        <f>J28-J27</f>
        <v/>
      </c>
    </row>
    <row r="29">
      <c r="E29" s="458" t="n">
        <v>45762.69800925926</v>
      </c>
      <c r="F29" s="457">
        <f>E29-E28</f>
        <v/>
      </c>
      <c r="G29" s="456" t="n">
        <v>45763.74733796297</v>
      </c>
      <c r="H29" s="457">
        <f>G29-G28</f>
        <v/>
      </c>
      <c r="J29" s="456" t="n">
        <v>45764.72045138889</v>
      </c>
      <c r="K29" s="457">
        <f>J29-J28</f>
        <v/>
      </c>
    </row>
    <row r="30">
      <c r="E30" s="458" t="n">
        <v>45762.71164351852</v>
      </c>
      <c r="F30" s="457">
        <f>E30-E29</f>
        <v/>
      </c>
      <c r="G30" s="456" t="n">
        <v>45763.77077546297</v>
      </c>
      <c r="H30" s="457">
        <f>G30-G29</f>
        <v/>
      </c>
      <c r="J30" s="456" t="n">
        <v>45764.73881944444</v>
      </c>
      <c r="K30" s="457">
        <f>J30-J29</f>
        <v/>
      </c>
    </row>
    <row r="31">
      <c r="E31" s="458" t="n">
        <v>45762.7319212963</v>
      </c>
      <c r="F31" s="457">
        <f>E31-E30</f>
        <v/>
      </c>
      <c r="G31" s="456" t="n">
        <v>45763.77363425926</v>
      </c>
      <c r="H31" s="457">
        <f>G31-G30</f>
        <v/>
      </c>
      <c r="J31" s="456" t="n">
        <v>45764.74087962963</v>
      </c>
      <c r="K31" s="457">
        <f>J31-J30</f>
        <v/>
      </c>
    </row>
    <row r="32">
      <c r="E32" s="458" t="n">
        <v>45762.73450231482</v>
      </c>
      <c r="F32" s="457">
        <f>E32-E31</f>
        <v/>
      </c>
      <c r="G32" s="456" t="n">
        <v>45763.77831018518</v>
      </c>
      <c r="H32" s="457">
        <f>G32-G31</f>
        <v/>
      </c>
      <c r="J32" s="456" t="n">
        <v>45764.74270833333</v>
      </c>
      <c r="K32" s="457">
        <f>J32-J31</f>
        <v/>
      </c>
    </row>
    <row r="33">
      <c r="E33" s="458" t="n">
        <v>45762.75074074074</v>
      </c>
      <c r="F33" s="457">
        <f>E33-E32</f>
        <v/>
      </c>
      <c r="G33" s="456" t="n">
        <v>45763.81876157408</v>
      </c>
      <c r="J33" s="456" t="n">
        <v>45764.7459375</v>
      </c>
      <c r="K33" s="457">
        <f>J33-J32</f>
        <v/>
      </c>
    </row>
    <row r="34">
      <c r="E34" s="458" t="n">
        <v>45762.75876157408</v>
      </c>
      <c r="F34" s="457">
        <f>E34-E33</f>
        <v/>
      </c>
      <c r="G34" s="456" t="n">
        <v>45763.82961805556</v>
      </c>
      <c r="H34" s="457">
        <f>G34-G33</f>
        <v/>
      </c>
    </row>
    <row r="35">
      <c r="E35" s="458" t="n">
        <v>45762.77097222222</v>
      </c>
      <c r="F35" s="457">
        <f>E35-E34</f>
        <v/>
      </c>
      <c r="G35" s="456" t="n">
        <v>45763.84270833333</v>
      </c>
      <c r="H35" s="457">
        <f>G35-G34</f>
        <v/>
      </c>
    </row>
    <row r="36">
      <c r="E36" s="458" t="n">
        <v>45762.82153935185</v>
      </c>
      <c r="G36" s="456" t="n">
        <v>45763.8643287037</v>
      </c>
      <c r="H36" s="457">
        <f>G36-G35</f>
        <v/>
      </c>
    </row>
    <row r="37">
      <c r="E37" s="458" t="n">
        <v>45762.83868055556</v>
      </c>
      <c r="F37" s="457">
        <f>E37-E36</f>
        <v/>
      </c>
      <c r="G37" s="456" t="n">
        <v>45763.87945601852</v>
      </c>
      <c r="H37" s="457">
        <f>G37-G36</f>
        <v/>
      </c>
    </row>
    <row r="38">
      <c r="E38" s="458" t="n">
        <v>45762.84530092592</v>
      </c>
      <c r="F38" s="457">
        <f>E38-E37</f>
        <v/>
      </c>
      <c r="G38" s="456" t="n">
        <v>45763.89357638889</v>
      </c>
      <c r="H38" s="457">
        <f>G38-G37</f>
        <v/>
      </c>
    </row>
    <row r="39">
      <c r="E39" s="458" t="n">
        <v>45762.8509837963</v>
      </c>
      <c r="F39" s="457">
        <f>E39-E38</f>
        <v/>
      </c>
      <c r="G39" s="456" t="n">
        <v>45763.91450231482</v>
      </c>
      <c r="H39" s="457">
        <f>G39-G38</f>
        <v/>
      </c>
    </row>
    <row r="40">
      <c r="E40" s="458" t="n">
        <v>45762.87149305556</v>
      </c>
      <c r="F40" s="457">
        <f>E40-E39</f>
        <v/>
      </c>
      <c r="G40" s="456" t="n">
        <v>45763.95798611111</v>
      </c>
      <c r="H40" s="457">
        <f>G40-G39</f>
        <v/>
      </c>
    </row>
    <row r="41">
      <c r="E41" s="458" t="n">
        <v>45762.87520833333</v>
      </c>
      <c r="F41" s="457">
        <f>E41-E40</f>
        <v/>
      </c>
    </row>
    <row r="42">
      <c r="E42" s="458" t="n">
        <v>45762.87991898148</v>
      </c>
      <c r="F42" s="457">
        <f>E42-E41</f>
        <v/>
      </c>
    </row>
    <row r="43">
      <c r="E43" s="458" t="n">
        <v>45762.88759259259</v>
      </c>
      <c r="F43" s="457">
        <f>E43-E42</f>
        <v/>
      </c>
    </row>
    <row r="44">
      <c r="E44" s="458" t="n">
        <v>45762.89635416667</v>
      </c>
      <c r="F44" s="457">
        <f>E44-E43</f>
        <v/>
      </c>
    </row>
    <row r="45">
      <c r="E45" s="458" t="n">
        <v>45762.91597222222</v>
      </c>
      <c r="F45" s="457">
        <f>E45-E44</f>
        <v/>
      </c>
    </row>
    <row r="46">
      <c r="E46" s="458" t="n">
        <v>45762.92581018519</v>
      </c>
      <c r="F46" s="457">
        <f>E46-E45</f>
        <v/>
      </c>
    </row>
    <row r="47">
      <c r="E47" s="458" t="n">
        <v>45762.93128472222</v>
      </c>
      <c r="F47" s="457">
        <f>E47-E46</f>
        <v/>
      </c>
    </row>
    <row r="48">
      <c r="E48" s="458" t="n">
        <v>45762.9404050926</v>
      </c>
      <c r="F48" s="457">
        <f>E48-E47</f>
        <v/>
      </c>
    </row>
    <row r="49">
      <c r="E49" s="458" t="n">
        <v>45762.94648148148</v>
      </c>
      <c r="F49" s="457">
        <f>E49-E48</f>
        <v/>
      </c>
    </row>
    <row r="50">
      <c r="E50" s="458" t="n">
        <v>45762.9540162037</v>
      </c>
      <c r="F50" s="457">
        <f>E50-E49</f>
        <v/>
      </c>
    </row>
    <row r="51">
      <c r="E51" s="458" t="n">
        <v>45762.96375</v>
      </c>
      <c r="F51" s="457">
        <f>E51-E50</f>
        <v/>
      </c>
    </row>
    <row r="52">
      <c r="E52" s="458" t="n">
        <v>45762.97826388889</v>
      </c>
      <c r="F52" s="457">
        <f>E52-E51</f>
        <v/>
      </c>
    </row>
  </sheetData>
  <pageMargins left="0.7" right="0.7" top="0.75" bottom="0.75" header="0.3" footer="0.3"/>
</worksheet>
</file>

<file path=xl/worksheets/sheet10.xml><?xml version="1.0" encoding="utf-8"?>
<worksheet xmlns="http://schemas.openxmlformats.org/spreadsheetml/2006/main">
  <sheetPr codeName="Sheet17">
    <outlinePr summaryBelow="1" summaryRight="1"/>
    <pageSetUpPr/>
  </sheetPr>
  <dimension ref="B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baseColWidth="8" defaultRowHeight="14"/>
  <cols>
    <col width="10.58203125" bestFit="1" customWidth="1" style="386" min="1" max="1"/>
    <col width="14.33203125" customWidth="1" style="386" min="2" max="2"/>
    <col width="8.33203125" bestFit="1" customWidth="1" style="386" min="6" max="6"/>
    <col width="11.08203125" customWidth="1" style="310" min="7" max="7"/>
    <col width="9.08203125" customWidth="1" style="311" min="8" max="8"/>
    <col width="10.33203125" bestFit="1" customWidth="1" style="311" min="9" max="9"/>
    <col width="8.5" customWidth="1" style="311" min="10" max="10"/>
    <col width="9.08203125" customWidth="1" style="311" min="11" max="11"/>
    <col width="10.33203125" customWidth="1" style="311" min="12" max="12"/>
    <col width="8.83203125" customWidth="1" style="311" min="13" max="13"/>
    <col width="9.08203125" bestFit="1" customWidth="1" style="386" min="15" max="15"/>
    <col width="9.5" bestFit="1" customWidth="1" style="386" min="31" max="32"/>
  </cols>
  <sheetData>
    <row r="1" ht="28" customHeight="1" s="386">
      <c r="B1" s="387" t="n">
        <v>1380000</v>
      </c>
      <c r="C1" s="387" t="inlineStr">
        <is>
          <t>金额</t>
        </is>
      </c>
      <c r="D1" s="387" t="inlineStr">
        <is>
          <t>仓位</t>
        </is>
      </c>
      <c r="F1" s="387" t="inlineStr">
        <is>
          <t>沪深300</t>
        </is>
      </c>
      <c r="G1" s="313" t="inlineStr">
        <is>
          <t>月份</t>
        </is>
      </c>
      <c r="H1" s="385" t="inlineStr">
        <is>
          <t>ST组合</t>
        </is>
      </c>
      <c r="I1" s="385" t="inlineStr">
        <is>
          <t>转债组合</t>
        </is>
      </c>
      <c r="J1" s="385" t="inlineStr">
        <is>
          <t>ST组合折算收益</t>
        </is>
      </c>
      <c r="K1" s="385" t="inlineStr">
        <is>
          <t>转债组合折算收益</t>
        </is>
      </c>
      <c r="L1" s="385" t="inlineStr">
        <is>
          <t>打新总收益</t>
        </is>
      </c>
      <c r="M1" s="385" t="inlineStr">
        <is>
          <t>超市策略总收益</t>
        </is>
      </c>
      <c r="N1" s="385" t="inlineStr">
        <is>
          <t>当月总计</t>
        </is>
      </c>
      <c r="O1" s="385" t="inlineStr">
        <is>
          <t>ST收益</t>
        </is>
      </c>
      <c r="P1" s="385" t="inlineStr">
        <is>
          <t>转债收益</t>
        </is>
      </c>
      <c r="Q1" s="385" t="inlineStr">
        <is>
          <t>打新收益</t>
        </is>
      </c>
      <c r="R1" s="385" t="inlineStr">
        <is>
          <t>超市策略</t>
        </is>
      </c>
      <c r="S1" s="385" t="inlineStr">
        <is>
          <t>合计</t>
        </is>
      </c>
      <c r="T1" s="385" t="inlineStr">
        <is>
          <t>持仓不动收益</t>
        </is>
      </c>
      <c r="U1" s="385" t="inlineStr">
        <is>
          <t>差额</t>
        </is>
      </c>
      <c r="V1" s="385" t="inlineStr">
        <is>
          <t>雪大师初资产</t>
        </is>
      </c>
      <c r="W1" s="385" t="inlineStr">
        <is>
          <t>雪大师末资产</t>
        </is>
      </c>
      <c r="X1" s="385" t="inlineStr">
        <is>
          <t>雪大师实际</t>
        </is>
      </c>
      <c r="Y1" s="385" t="inlineStr">
        <is>
          <t>雪大师不动</t>
        </is>
      </c>
      <c r="Z1" s="385" t="inlineStr">
        <is>
          <t>差额</t>
        </is>
      </c>
      <c r="AC1" s="385" t="inlineStr">
        <is>
          <t>羊哥初资产</t>
        </is>
      </c>
      <c r="AD1" s="385" t="inlineStr">
        <is>
          <t>羊哥末资产</t>
        </is>
      </c>
      <c r="AE1" s="385" t="inlineStr">
        <is>
          <t>羊哥实际</t>
        </is>
      </c>
      <c r="AF1" s="385" t="inlineStr">
        <is>
          <t>羊哥不动</t>
        </is>
      </c>
      <c r="AG1" s="385" t="inlineStr">
        <is>
          <t>差额</t>
        </is>
      </c>
    </row>
    <row r="2">
      <c r="B2" s="387" t="inlineStr">
        <is>
          <t>柳药转债</t>
        </is>
      </c>
      <c r="C2" s="387">
        <f>B1-SUM(C3:C35)</f>
        <v/>
      </c>
      <c r="D2" s="279">
        <f>C2/$B$1</f>
        <v/>
      </c>
      <c r="G2" s="340" t="inlineStr">
        <is>
          <t>2025</t>
        </is>
      </c>
      <c r="H2" s="341" t="n"/>
      <c r="I2" s="341" t="n"/>
      <c r="J2" s="341" t="n"/>
      <c r="K2" s="341" t="n"/>
      <c r="L2" s="341" t="n"/>
      <c r="M2" s="341" t="n"/>
      <c r="N2" s="341" t="n"/>
      <c r="O2" s="341" t="n">
        <v>88219</v>
      </c>
      <c r="P2" s="341" t="n">
        <v>44874</v>
      </c>
      <c r="Q2" s="341">
        <f>9600+66808</f>
        <v/>
      </c>
      <c r="R2" s="341" t="n">
        <v>15830</v>
      </c>
      <c r="S2" s="339">
        <f>SUM(O2:R2)</f>
        <v/>
      </c>
    </row>
    <row r="3">
      <c r="B3" s="342" t="inlineStr">
        <is>
          <t>小狮子12支</t>
        </is>
      </c>
      <c r="C3" s="387" t="n">
        <v>120000</v>
      </c>
      <c r="D3" s="279">
        <f>C3/$B$1</f>
        <v/>
      </c>
      <c r="F3" s="312" t="n">
        <v>0.032</v>
      </c>
      <c r="G3" s="310" t="inlineStr">
        <is>
          <t>202509</t>
        </is>
      </c>
      <c r="H3" s="312">
        <f>22094/300000</f>
        <v/>
      </c>
      <c r="I3" s="312">
        <f>12386/340000</f>
        <v/>
      </c>
      <c r="J3" s="312">
        <f>H3/1500000*300000</f>
        <v/>
      </c>
      <c r="K3" s="312">
        <f>I3/1500000*340000</f>
        <v/>
      </c>
      <c r="L3" s="312">
        <f>678/1500000</f>
        <v/>
      </c>
      <c r="M3" s="311" t="n">
        <v>0</v>
      </c>
      <c r="N3" s="9">
        <f>SUM(J3:M3)</f>
        <v/>
      </c>
    </row>
    <row r="4">
      <c r="B4" s="342" t="inlineStr">
        <is>
          <t>转债轮动20支</t>
        </is>
      </c>
      <c r="C4" s="387" t="n">
        <v>380000</v>
      </c>
      <c r="D4" s="279">
        <f>C4/$B$1</f>
        <v/>
      </c>
      <c r="F4" s="312" t="n">
        <v>0</v>
      </c>
      <c r="G4" s="310" t="inlineStr">
        <is>
          <t>202510</t>
        </is>
      </c>
      <c r="H4" s="312" t="n">
        <v>0.0405</v>
      </c>
      <c r="I4" s="312" t="n">
        <v>-0.0142</v>
      </c>
      <c r="J4" s="312">
        <f>H4/1500000*380000</f>
        <v/>
      </c>
      <c r="K4" s="312">
        <f>I4/1500000*380000</f>
        <v/>
      </c>
      <c r="L4" s="312">
        <f>10900/1500000</f>
        <v/>
      </c>
      <c r="M4" s="312">
        <f>10500/1500000</f>
        <v/>
      </c>
      <c r="N4" s="9">
        <f>SUM(J4:M4)</f>
        <v/>
      </c>
      <c r="O4" s="387" t="n">
        <v>14552</v>
      </c>
      <c r="P4" s="387" t="n">
        <v>-5900</v>
      </c>
      <c r="Q4" s="387" t="n">
        <v>10900</v>
      </c>
      <c r="R4" s="387" t="n">
        <v>10500</v>
      </c>
      <c r="S4" s="387">
        <f>SUM(O4:R4)</f>
        <v/>
      </c>
    </row>
    <row r="5">
      <c r="B5" s="387" t="inlineStr">
        <is>
          <t>万孚转债</t>
        </is>
      </c>
      <c r="C5" s="387" t="n">
        <v>30000</v>
      </c>
      <c r="D5" s="279">
        <f>C5/$B$1</f>
        <v/>
      </c>
      <c r="F5" s="312" t="n">
        <v>-0.0246</v>
      </c>
      <c r="G5" s="310" t="inlineStr">
        <is>
          <t>202511</t>
        </is>
      </c>
      <c r="H5" s="312" t="n">
        <v>0.0353</v>
      </c>
      <c r="I5" s="312" t="n">
        <v>0.0023</v>
      </c>
      <c r="J5" s="312">
        <f>H5/1500000*1000000</f>
        <v/>
      </c>
      <c r="K5" s="312">
        <f>I5/1500000*400000</f>
        <v/>
      </c>
      <c r="L5" s="312" t="n">
        <v>0</v>
      </c>
      <c r="M5" s="312" t="n">
        <v>0.006</v>
      </c>
      <c r="N5" s="9">
        <f>SUM(J5:M5)</f>
        <v/>
      </c>
      <c r="S5" s="387" t="n">
        <v>45000</v>
      </c>
    </row>
    <row r="6">
      <c r="B6" s="387" t="inlineStr">
        <is>
          <t>恒逸转债</t>
        </is>
      </c>
      <c r="C6" s="387" t="n">
        <v>42000</v>
      </c>
      <c r="D6" s="279">
        <f>C6/$B$1</f>
        <v/>
      </c>
      <c r="F6" s="312" t="n">
        <v>0.0228</v>
      </c>
      <c r="G6" s="310" t="inlineStr">
        <is>
          <t>202512</t>
        </is>
      </c>
      <c r="H6" s="312" t="n">
        <v>-0.0592</v>
      </c>
      <c r="I6" s="312" t="n">
        <v>0.0255</v>
      </c>
      <c r="J6" s="312">
        <f>O6/1500000</f>
        <v/>
      </c>
      <c r="K6" s="312">
        <f>P6/1500000</f>
        <v/>
      </c>
      <c r="L6" s="312" t="n">
        <v>0</v>
      </c>
      <c r="M6" s="312">
        <f>R6/1500000</f>
        <v/>
      </c>
      <c r="N6" s="9">
        <f>SUM(J6:M6)</f>
        <v/>
      </c>
      <c r="O6" s="387" t="n">
        <v>-21376</v>
      </c>
      <c r="P6" s="387" t="n">
        <v>3256</v>
      </c>
      <c r="Q6" s="387" t="n">
        <v>0</v>
      </c>
      <c r="R6" s="387">
        <f>9000-21000</f>
        <v/>
      </c>
      <c r="S6" s="387">
        <f>SUM(O6:R6)</f>
        <v/>
      </c>
    </row>
    <row r="7">
      <c r="B7" s="387" t="inlineStr">
        <is>
          <t>美锦转债</t>
        </is>
      </c>
      <c r="C7" s="387" t="n">
        <v>42000</v>
      </c>
      <c r="D7" s="279">
        <f>C7/$B$1</f>
        <v/>
      </c>
      <c r="G7" s="336" t="inlineStr">
        <is>
          <t>2026</t>
        </is>
      </c>
      <c r="H7" s="337" t="n"/>
      <c r="I7" s="338" t="n"/>
      <c r="J7" s="338" t="n"/>
      <c r="K7" s="338" t="n"/>
      <c r="L7" s="338" t="n"/>
      <c r="M7" s="337" t="n"/>
      <c r="N7" s="9">
        <f>S7/B1</f>
        <v/>
      </c>
      <c r="O7" s="339">
        <f>SUM(O8:O18)</f>
        <v/>
      </c>
      <c r="P7" s="339">
        <f>SUM(P8:P18)</f>
        <v/>
      </c>
      <c r="Q7" s="339">
        <f>SUM(Q8:Q18)</f>
        <v/>
      </c>
      <c r="R7" s="339">
        <f>SUM(R8:R18)</f>
        <v/>
      </c>
      <c r="S7" s="339">
        <f>SUM(S8:S18)</f>
        <v/>
      </c>
      <c r="AB7" s="336" t="inlineStr">
        <is>
          <t>2026</t>
        </is>
      </c>
    </row>
    <row r="8">
      <c r="B8" s="387" t="inlineStr">
        <is>
          <t>鲁泰转债</t>
        </is>
      </c>
      <c r="C8" s="387" t="n">
        <v>115000</v>
      </c>
      <c r="D8" s="279">
        <f>C8/$B$1</f>
        <v/>
      </c>
      <c r="F8" s="312" t="n">
        <v>0.0165</v>
      </c>
      <c r="G8" s="310" t="inlineStr">
        <is>
          <t>202601</t>
        </is>
      </c>
      <c r="H8" s="312" t="n">
        <v>0</v>
      </c>
      <c r="I8" s="312" t="n">
        <v>0.08309999999999999</v>
      </c>
      <c r="J8" s="312">
        <f>O8/1500000</f>
        <v/>
      </c>
      <c r="K8" s="312">
        <f>P8/1380000</f>
        <v/>
      </c>
      <c r="L8" s="312" t="n">
        <v>0</v>
      </c>
      <c r="M8" s="312">
        <f>R8/1380000</f>
        <v/>
      </c>
      <c r="N8" s="9">
        <f>SUM(J8:M8)</f>
        <v/>
      </c>
      <c r="O8" s="387" t="n">
        <v>0</v>
      </c>
      <c r="P8" s="387" t="n">
        <v>61563</v>
      </c>
      <c r="Q8" s="387" t="n">
        <v>0</v>
      </c>
      <c r="R8" s="387" t="n">
        <v>23171</v>
      </c>
      <c r="S8" s="387">
        <f>SUM(O8:R8)</f>
        <v/>
      </c>
      <c r="V8" s="387" t="n">
        <v>3441320</v>
      </c>
      <c r="W8" s="387" t="n">
        <v>3802205</v>
      </c>
      <c r="X8" s="387">
        <f>W8-V8</f>
        <v/>
      </c>
      <c r="Y8" s="387" t="n">
        <v>322691</v>
      </c>
      <c r="Z8" s="387">
        <f>X8-Y8</f>
        <v/>
      </c>
      <c r="AB8" s="310" t="inlineStr">
        <is>
          <t>202601</t>
        </is>
      </c>
      <c r="AG8" s="387">
        <f>AE8-AF8</f>
        <v/>
      </c>
    </row>
    <row r="9">
      <c r="B9" s="387" t="inlineStr">
        <is>
          <t>中国国航</t>
        </is>
      </c>
      <c r="C9" s="387" t="n">
        <v>46000</v>
      </c>
      <c r="D9" s="279">
        <f>C9/$B$1</f>
        <v/>
      </c>
      <c r="F9" s="312" t="n">
        <v>0.0009</v>
      </c>
      <c r="G9" s="310" t="inlineStr">
        <is>
          <t>202602</t>
        </is>
      </c>
      <c r="H9" s="312" t="n">
        <v>0</v>
      </c>
      <c r="I9" s="312" t="n">
        <v>0.0261</v>
      </c>
      <c r="J9" s="312">
        <f>O9/1500000</f>
        <v/>
      </c>
      <c r="K9" s="312">
        <f>P9/1380000</f>
        <v/>
      </c>
      <c r="L9" s="312" t="n">
        <v>0</v>
      </c>
      <c r="M9" s="312">
        <f>R9/1380000</f>
        <v/>
      </c>
      <c r="N9" s="9">
        <f>SUM(J9:M9)</f>
        <v/>
      </c>
      <c r="O9" s="387" t="n">
        <v>0</v>
      </c>
      <c r="P9" s="387" t="n">
        <v>35404</v>
      </c>
      <c r="Q9" s="387" t="n">
        <v>0</v>
      </c>
      <c r="R9" s="387" t="n">
        <v>34069</v>
      </c>
      <c r="S9" s="387">
        <f>SUM(O9:R9)</f>
        <v/>
      </c>
      <c r="V9" s="387" t="n">
        <v>3802205</v>
      </c>
      <c r="W9" s="387" t="n">
        <v>3947873</v>
      </c>
      <c r="X9" s="387">
        <f>W9-V9</f>
        <v/>
      </c>
      <c r="Y9" s="387" t="n">
        <v>78330</v>
      </c>
      <c r="Z9" s="387">
        <f>X9-Y9</f>
        <v/>
      </c>
      <c r="AB9" s="310" t="inlineStr">
        <is>
          <t>202602</t>
        </is>
      </c>
      <c r="AG9" s="387">
        <f>AE9-AF9</f>
        <v/>
      </c>
    </row>
    <row r="10" ht="27.65" customHeight="1" s="386">
      <c r="B10" s="387" t="inlineStr">
        <is>
          <t>南航转债</t>
        </is>
      </c>
      <c r="C10" s="387" t="n">
        <v>95000</v>
      </c>
      <c r="D10" s="279">
        <f>C10/$B$1</f>
        <v/>
      </c>
      <c r="E10" s="387" t="n">
        <v>0</v>
      </c>
      <c r="F10" s="312" t="n">
        <v>-0.0553</v>
      </c>
      <c r="G10" s="310" t="inlineStr">
        <is>
          <t>202603</t>
        </is>
      </c>
      <c r="H10" s="312" t="n">
        <v>0</v>
      </c>
      <c r="I10" s="312" t="n">
        <v>-0.06660000000000001</v>
      </c>
      <c r="J10" s="312">
        <f>O10/1500000</f>
        <v/>
      </c>
      <c r="K10" s="312">
        <f>P10/1380000</f>
        <v/>
      </c>
      <c r="L10" s="312" t="n">
        <v>0</v>
      </c>
      <c r="M10" s="312">
        <f>R10/1380000</f>
        <v/>
      </c>
      <c r="N10" s="9">
        <f>SUM(J10:M10)</f>
        <v/>
      </c>
      <c r="O10" s="387" t="n">
        <v>0</v>
      </c>
      <c r="P10" s="387" t="n">
        <v>-60000</v>
      </c>
      <c r="Q10" s="387" t="n">
        <v>0</v>
      </c>
      <c r="R10" s="387">
        <f>-172555-P10</f>
        <v/>
      </c>
      <c r="S10" s="387">
        <f>SUM(O10:R10)</f>
        <v/>
      </c>
      <c r="V10" s="387" t="n">
        <v>3947873</v>
      </c>
      <c r="W10" s="387" t="n">
        <v>3647202</v>
      </c>
      <c r="X10" s="387">
        <f>W10-V10</f>
        <v/>
      </c>
      <c r="Y10" s="387" t="n">
        <v>-354205</v>
      </c>
      <c r="Z10" s="387">
        <f>X10-Y10</f>
        <v/>
      </c>
      <c r="AB10" s="310" t="inlineStr">
        <is>
          <t>202603</t>
        </is>
      </c>
      <c r="AE10" s="387" t="n">
        <v>-978328</v>
      </c>
      <c r="AF10" s="387" t="n">
        <v>-1037315</v>
      </c>
      <c r="AG10" s="387">
        <f>AE10-AF10</f>
        <v/>
      </c>
    </row>
    <row r="11">
      <c r="B11" s="387" t="inlineStr">
        <is>
          <t>太阳纸业</t>
        </is>
      </c>
      <c r="C11" s="387" t="n">
        <v>90000</v>
      </c>
      <c r="D11" s="279">
        <f>C11/$B$1</f>
        <v/>
      </c>
      <c r="F11" s="312" t="n">
        <v>0.0803</v>
      </c>
      <c r="G11" s="310" t="inlineStr">
        <is>
          <t>202604</t>
        </is>
      </c>
      <c r="H11" s="312" t="n">
        <v>0</v>
      </c>
      <c r="I11" s="312" t="n">
        <v>0.0023</v>
      </c>
      <c r="J11" s="312">
        <f>O11/1500000</f>
        <v/>
      </c>
      <c r="K11" s="312">
        <f>P11/1380000</f>
        <v/>
      </c>
      <c r="L11" s="312" t="n">
        <v>0</v>
      </c>
      <c r="M11" s="312">
        <f>R11/1380000</f>
        <v/>
      </c>
      <c r="N11" s="9">
        <f>SUM(J11:M11)</f>
        <v/>
      </c>
      <c r="O11" s="387" t="n">
        <v>0</v>
      </c>
      <c r="P11" s="387" t="n">
        <v>2300</v>
      </c>
      <c r="Q11" s="387" t="n">
        <v>0</v>
      </c>
      <c r="R11" s="387" t="n">
        <v>48000</v>
      </c>
      <c r="S11" s="387">
        <f>SUM(O11:R11)</f>
        <v/>
      </c>
      <c r="V11" s="387" t="n">
        <v>3647202</v>
      </c>
      <c r="W11" s="387" t="n">
        <v>3833830</v>
      </c>
      <c r="X11" s="387">
        <f>W11-V11</f>
        <v/>
      </c>
      <c r="Y11" s="387" t="n">
        <v>216658</v>
      </c>
      <c r="Z11" s="387">
        <f>X11-Y11</f>
        <v/>
      </c>
      <c r="AB11" s="310" t="inlineStr">
        <is>
          <t>202604</t>
        </is>
      </c>
      <c r="AE11" s="387" t="n">
        <v>453961</v>
      </c>
      <c r="AF11" s="387" t="n">
        <v>333429</v>
      </c>
      <c r="AG11" s="387">
        <f>AE11-AF11</f>
        <v/>
      </c>
    </row>
    <row r="12">
      <c r="B12" s="387" t="inlineStr">
        <is>
          <t>中国海油</t>
        </is>
      </c>
      <c r="C12" s="387" t="n">
        <v>95000</v>
      </c>
      <c r="D12" s="279">
        <f>C12/$B$1</f>
        <v/>
      </c>
      <c r="F12" s="312" t="n">
        <v>0.0176</v>
      </c>
      <c r="G12" s="310" t="inlineStr">
        <is>
          <t>202605</t>
        </is>
      </c>
      <c r="H12" s="312" t="n">
        <v>-0.0539</v>
      </c>
      <c r="I12" s="312" t="n">
        <v>-0.0334</v>
      </c>
      <c r="J12" s="312">
        <f>O12/1380000</f>
        <v/>
      </c>
      <c r="K12" s="312">
        <f>P12/1380000</f>
        <v/>
      </c>
      <c r="L12" s="312" t="n">
        <v>0</v>
      </c>
      <c r="M12" s="312">
        <f>R12/1380000</f>
        <v/>
      </c>
      <c r="N12" s="9">
        <f>SUM(J12:M12)</f>
        <v/>
      </c>
      <c r="O12" s="387" t="n">
        <v>-10845</v>
      </c>
      <c r="P12" s="387" t="n">
        <v>-12899</v>
      </c>
      <c r="Q12" s="387" t="n">
        <v>0</v>
      </c>
      <c r="R12" s="387" t="n">
        <v>-66605</v>
      </c>
      <c r="S12" s="387">
        <f>SUM(O12:R12)</f>
        <v/>
      </c>
      <c r="T12" s="387" t="n">
        <v>-82072</v>
      </c>
      <c r="U12" s="387">
        <f>S12-T12</f>
        <v/>
      </c>
      <c r="V12" s="387" t="n">
        <v>3833830</v>
      </c>
      <c r="W12" s="387" t="n">
        <v>3575152</v>
      </c>
      <c r="X12" s="387">
        <f>W12-V12</f>
        <v/>
      </c>
      <c r="Y12" s="387">
        <f>-301136+12852</f>
        <v/>
      </c>
      <c r="Z12" s="387">
        <f>X12-Y12</f>
        <v/>
      </c>
      <c r="AB12" s="310" t="inlineStr">
        <is>
          <t>202605</t>
        </is>
      </c>
      <c r="AE12" s="387" t="n">
        <v>-1372639</v>
      </c>
      <c r="AF12" s="387" t="n">
        <v>-1041718</v>
      </c>
      <c r="AG12" s="387">
        <f>AE12-AF12</f>
        <v/>
      </c>
    </row>
    <row r="13">
      <c r="B13" s="387" t="inlineStr">
        <is>
          <t>金煤科技</t>
        </is>
      </c>
      <c r="C13" s="387" t="n">
        <v>26000</v>
      </c>
      <c r="D13" s="279">
        <f>C13/$B$1</f>
        <v/>
      </c>
      <c r="F13" s="312" t="n">
        <v>0.0178</v>
      </c>
      <c r="G13" s="310" t="inlineStr">
        <is>
          <t>202606</t>
        </is>
      </c>
      <c r="H13" s="312" t="n">
        <v>-0.1357</v>
      </c>
      <c r="I13" s="312" t="n">
        <v>0.0472</v>
      </c>
      <c r="J13" s="312">
        <f>O13/1300000</f>
        <v/>
      </c>
      <c r="K13" s="312">
        <f>P13/1300000</f>
        <v/>
      </c>
      <c r="L13" s="312" t="n">
        <v>0</v>
      </c>
      <c r="M13" s="312">
        <f>R13/1300000</f>
        <v/>
      </c>
      <c r="N13" s="9">
        <f>SUM(J13:M13)</f>
        <v/>
      </c>
      <c r="O13" s="387" t="n">
        <v>-37553</v>
      </c>
      <c r="P13" s="387" t="n">
        <v>5118</v>
      </c>
      <c r="Q13" s="387" t="n">
        <v>0</v>
      </c>
      <c r="R13" s="387" t="n">
        <v>-103976</v>
      </c>
      <c r="S13" s="387">
        <f>SUM(O13:R13)</f>
        <v/>
      </c>
      <c r="T13" s="387" t="n">
        <v>-103425</v>
      </c>
      <c r="U13" s="387">
        <f>S13-T13</f>
        <v/>
      </c>
      <c r="V13" s="387" t="n">
        <v>3575152</v>
      </c>
      <c r="W13" s="387" t="n">
        <v>3315677</v>
      </c>
      <c r="X13" s="387">
        <f>W13-V13</f>
        <v/>
      </c>
      <c r="Y13" s="387" t="n">
        <v>-253164</v>
      </c>
      <c r="Z13" s="387">
        <f>X13-Y13</f>
        <v/>
      </c>
      <c r="AB13" s="310" t="inlineStr">
        <is>
          <t>202606</t>
        </is>
      </c>
      <c r="AE13" s="387" t="n">
        <v>-1599658</v>
      </c>
      <c r="AF13" s="387" t="n">
        <v>-1369778</v>
      </c>
      <c r="AG13" s="387">
        <f>AE13-AF13</f>
        <v/>
      </c>
    </row>
    <row r="14">
      <c r="B14" s="387" t="inlineStr">
        <is>
          <t>恒逸石化</t>
        </is>
      </c>
      <c r="C14" s="387" t="n">
        <v>23000</v>
      </c>
      <c r="D14" s="279">
        <f>C14/$B$1</f>
        <v/>
      </c>
      <c r="E14" s="387" t="n">
        <v>0</v>
      </c>
      <c r="F14" s="312" t="n">
        <v>-0.0786</v>
      </c>
      <c r="G14" s="310" t="inlineStr">
        <is>
          <t>202607</t>
        </is>
      </c>
      <c r="H14" s="312" t="n">
        <v>0</v>
      </c>
      <c r="I14" s="312" t="n">
        <v>0.1833</v>
      </c>
      <c r="J14" s="312">
        <f>O14/1130000</f>
        <v/>
      </c>
      <c r="K14" s="312">
        <f>P14/1130000</f>
        <v/>
      </c>
      <c r="L14" s="312" t="n">
        <v>0</v>
      </c>
      <c r="M14" s="312">
        <f>R14/1130000</f>
        <v/>
      </c>
      <c r="N14" s="9">
        <f>SUM(J14:M14)</f>
        <v/>
      </c>
      <c r="O14" s="387" t="n">
        <v>0</v>
      </c>
      <c r="P14" s="387" t="n">
        <v>8415</v>
      </c>
      <c r="Q14" s="387" t="n">
        <v>0</v>
      </c>
      <c r="R14" s="387" t="n">
        <v>66624</v>
      </c>
      <c r="S14" s="387">
        <f>SUM(O14:R14)</f>
        <v/>
      </c>
      <c r="T14" s="387" t="n">
        <v>50109</v>
      </c>
      <c r="U14" s="387">
        <f>S14-T14</f>
        <v/>
      </c>
      <c r="V14" s="387" t="n">
        <v>3315677</v>
      </c>
      <c r="W14" s="387" t="n">
        <v>3444591</v>
      </c>
      <c r="X14" s="387">
        <f>W14-V14</f>
        <v/>
      </c>
      <c r="Y14" s="387">
        <f>119044+10000</f>
        <v/>
      </c>
      <c r="Z14" s="387">
        <f>X14-Y14</f>
        <v/>
      </c>
      <c r="AB14" s="310" t="inlineStr">
        <is>
          <t>202607</t>
        </is>
      </c>
      <c r="AE14" s="387" t="n">
        <v>901848</v>
      </c>
      <c r="AF14" s="387">
        <f>797126+120000</f>
        <v/>
      </c>
      <c r="AG14" s="387">
        <f>AE14-AF14</f>
        <v/>
      </c>
    </row>
    <row r="15">
      <c r="B15" s="387" t="inlineStr">
        <is>
          <t>宏达股份</t>
        </is>
      </c>
      <c r="C15" s="387" t="n">
        <v>0</v>
      </c>
      <c r="D15" s="279">
        <f>C15/$B$1</f>
        <v/>
      </c>
      <c r="F15" s="312" t="n">
        <v>0.008</v>
      </c>
      <c r="G15" s="310" t="inlineStr">
        <is>
          <t>202608</t>
        </is>
      </c>
      <c r="H15" s="312" t="n">
        <v>0.1543</v>
      </c>
      <c r="I15" s="312" t="n">
        <v>0.0097</v>
      </c>
      <c r="J15" s="312">
        <f>O15/1180000</f>
        <v/>
      </c>
      <c r="K15" s="312">
        <f>P15/1180000</f>
        <v/>
      </c>
      <c r="L15" s="312">
        <f>Q15/1180000</f>
        <v/>
      </c>
      <c r="M15" s="312">
        <f>R15/1180000</f>
        <v/>
      </c>
      <c r="N15" s="9">
        <f>SUM(J15:M15)</f>
        <v/>
      </c>
      <c r="O15" s="387" t="n">
        <v>39578</v>
      </c>
      <c r="P15" s="387" t="n">
        <v>2676</v>
      </c>
      <c r="Q15" s="387" t="n">
        <v>0</v>
      </c>
      <c r="R15" s="387" t="n">
        <v>85165</v>
      </c>
      <c r="S15" s="387">
        <f>SUM(O15:R15)</f>
        <v/>
      </c>
      <c r="T15" s="387" t="n">
        <v>121910</v>
      </c>
      <c r="U15" s="387">
        <f>S15-T15</f>
        <v/>
      </c>
      <c r="V15" s="387" t="n">
        <v>3444591</v>
      </c>
      <c r="W15" s="387" t="n">
        <v>3689149</v>
      </c>
      <c r="X15" s="387">
        <f>W15-V15</f>
        <v/>
      </c>
      <c r="Y15" s="387" t="n">
        <v>235691</v>
      </c>
      <c r="Z15" s="387">
        <f>X15-Y15</f>
        <v/>
      </c>
      <c r="AB15" s="310" t="n">
        <v>202608</v>
      </c>
      <c r="AE15" s="387" t="n">
        <v>1202381</v>
      </c>
      <c r="AF15" s="387" t="n">
        <v>1047511</v>
      </c>
      <c r="AG15" s="387">
        <f>AE15-AF15</f>
        <v/>
      </c>
    </row>
    <row r="16">
      <c r="B16" s="342" t="inlineStr">
        <is>
          <t>低波策略</t>
        </is>
      </c>
    </row>
    <row r="17">
      <c r="B17" s="387" t="inlineStr">
        <is>
          <t>青岛港</t>
        </is>
      </c>
      <c r="C17" s="387" t="n">
        <v>33000</v>
      </c>
      <c r="D17" s="279">
        <f>C17/$B$1</f>
        <v/>
      </c>
    </row>
    <row r="18">
      <c r="B18" s="387" t="inlineStr">
        <is>
          <t>江阴银行</t>
        </is>
      </c>
      <c r="C18" s="387" t="n">
        <v>38000</v>
      </c>
      <c r="D18" s="279">
        <f>C18/$B$1</f>
        <v/>
      </c>
      <c r="G18" s="300" t="n"/>
      <c r="H18" s="387" t="n"/>
      <c r="I18" s="387" t="n"/>
      <c r="J18" s="387" t="n"/>
      <c r="K18" s="387" t="n"/>
      <c r="L18" s="387" t="n"/>
      <c r="M18" s="387" t="n"/>
    </row>
    <row r="19">
      <c r="B19" s="387" t="inlineStr">
        <is>
          <t>豆粕ETF</t>
        </is>
      </c>
      <c r="C19" s="387" t="n">
        <v>21500</v>
      </c>
      <c r="D19" s="279">
        <f>C19/$B$1</f>
        <v/>
      </c>
      <c r="G19" s="311" t="n"/>
    </row>
    <row r="20">
      <c r="B20" s="387" t="inlineStr">
        <is>
          <t>浙能电力</t>
        </is>
      </c>
      <c r="C20" s="387" t="n">
        <v>10000</v>
      </c>
      <c r="D20" s="279">
        <f>C20/$B$1</f>
        <v/>
      </c>
      <c r="G20" s="311" t="n"/>
    </row>
    <row r="21">
      <c r="B21" s="387" t="inlineStr">
        <is>
          <t>神马电力</t>
        </is>
      </c>
      <c r="C21" s="387" t="n">
        <v>10000</v>
      </c>
      <c r="D21" s="279">
        <f>C21/$B$1</f>
        <v/>
      </c>
      <c r="G21" s="311" t="n"/>
    </row>
    <row r="22">
      <c r="B22" s="342" t="inlineStr">
        <is>
          <t>剩饭策略</t>
        </is>
      </c>
      <c r="G22" s="311" t="n"/>
    </row>
    <row r="23">
      <c r="B23" s="387" t="inlineStr">
        <is>
          <t>时空科技</t>
        </is>
      </c>
      <c r="C23" s="387" t="n">
        <v>0</v>
      </c>
      <c r="D23" s="279">
        <f>C23/$B$1</f>
        <v/>
      </c>
    </row>
    <row r="24">
      <c r="B24" s="387" t="inlineStr">
        <is>
          <t>云天化</t>
        </is>
      </c>
      <c r="C24" s="387" t="n">
        <v>40000</v>
      </c>
      <c r="D24" s="279">
        <f>C24/$B$1</f>
        <v/>
      </c>
      <c r="E24" s="387" t="n">
        <v>0</v>
      </c>
    </row>
    <row r="25">
      <c r="B25" s="387" t="inlineStr">
        <is>
          <t>天齐锂业</t>
        </is>
      </c>
      <c r="C25" s="387" t="n">
        <v>30000</v>
      </c>
      <c r="D25" s="279">
        <f>C25/$B$1</f>
        <v/>
      </c>
      <c r="G25" s="300" t="n"/>
      <c r="H25" s="387" t="n"/>
      <c r="I25" s="387" t="n"/>
      <c r="J25" s="387" t="n"/>
      <c r="K25" s="387" t="n"/>
      <c r="L25" s="387" t="n"/>
      <c r="M25" s="387" t="n"/>
    </row>
    <row r="26">
      <c r="B26" s="387" t="inlineStr">
        <is>
          <t>华虹公司</t>
        </is>
      </c>
      <c r="C26" s="387" t="n">
        <v>0</v>
      </c>
      <c r="D26" s="279">
        <f>C26/$B$1</f>
        <v/>
      </c>
      <c r="G26" s="300" t="n"/>
      <c r="H26" s="387" t="n"/>
      <c r="I26" s="387" t="n"/>
      <c r="J26" s="387" t="n"/>
      <c r="K26" s="387" t="n"/>
      <c r="L26" s="387" t="n"/>
      <c r="M26" s="387" t="n"/>
    </row>
    <row r="27">
      <c r="B27" s="387" t="inlineStr">
        <is>
          <t>苏轴股份</t>
        </is>
      </c>
      <c r="C27" s="387" t="n">
        <v>23000</v>
      </c>
      <c r="D27" s="279">
        <f>C27/$B$1</f>
        <v/>
      </c>
      <c r="G27" s="300" t="n"/>
      <c r="H27" s="387" t="n"/>
      <c r="I27" s="387" t="n"/>
      <c r="J27" s="387" t="n"/>
      <c r="K27" s="387" t="n"/>
      <c r="L27" s="387" t="n"/>
      <c r="M27" s="387" t="n"/>
    </row>
    <row r="28">
      <c r="B28" s="342" t="inlineStr">
        <is>
          <t>认沽期权</t>
        </is>
      </c>
      <c r="G28" s="300" t="n"/>
      <c r="H28" s="387" t="n"/>
      <c r="I28" s="387" t="n"/>
      <c r="J28" s="387" t="n"/>
      <c r="K28" s="387" t="n"/>
      <c r="L28" s="387" t="n"/>
      <c r="M28" s="387" t="n"/>
    </row>
    <row r="29">
      <c r="B29" s="387" t="inlineStr">
        <is>
          <t>MO2603沽6900</t>
        </is>
      </c>
      <c r="C29" s="387" t="n">
        <v>6500</v>
      </c>
      <c r="D29" s="279">
        <f>C29/$B$1</f>
        <v/>
      </c>
      <c r="G29" s="300" t="n"/>
      <c r="H29" s="387" t="n"/>
      <c r="I29" s="387" t="n"/>
      <c r="J29" s="387" t="n"/>
      <c r="K29" s="387" t="n"/>
      <c r="L29" s="387" t="n"/>
      <c r="M29" s="387" t="n"/>
    </row>
    <row r="30">
      <c r="B30" s="387" t="inlineStr">
        <is>
          <t>MO2603沽6200</t>
        </is>
      </c>
      <c r="D30" s="279">
        <f>C30/$B$1</f>
        <v/>
      </c>
      <c r="G30" s="300" t="n"/>
      <c r="H30" s="387" t="n"/>
      <c r="I30" s="387" t="n"/>
      <c r="J30" s="387" t="n"/>
      <c r="K30" s="387" t="n"/>
      <c r="L30" s="387" t="n"/>
      <c r="M30" s="387" t="n"/>
    </row>
    <row r="31">
      <c r="B31" s="342" t="inlineStr">
        <is>
          <t>认购期权</t>
        </is>
      </c>
    </row>
    <row r="32">
      <c r="B32" s="387" t="inlineStr">
        <is>
          <t>MO2603购8400</t>
        </is>
      </c>
      <c r="C32" s="387" t="n">
        <v>6600</v>
      </c>
      <c r="D32" s="279">
        <f>C32/$B$1</f>
        <v/>
      </c>
      <c r="E32" s="387" t="n">
        <v>0</v>
      </c>
      <c r="G32" s="300" t="n"/>
      <c r="H32" s="387" t="n"/>
      <c r="I32" s="387" t="n"/>
      <c r="J32" s="387" t="n"/>
      <c r="K32" s="387" t="n"/>
      <c r="L32" s="387" t="n"/>
      <c r="M32" s="387" t="n"/>
    </row>
    <row r="33">
      <c r="H33" s="387" t="n"/>
      <c r="I33" s="387" t="n"/>
      <c r="J33" s="387" t="n"/>
      <c r="K33" s="387" t="n"/>
      <c r="L33" s="387" t="n"/>
      <c r="M33" s="387" t="n"/>
    </row>
    <row r="34">
      <c r="G34" s="300" t="n"/>
      <c r="H34" s="387" t="n"/>
      <c r="I34" s="387" t="n"/>
      <c r="J34" s="387" t="n"/>
      <c r="K34" s="387" t="n"/>
      <c r="L34" s="387" t="n"/>
      <c r="M34" s="387" t="n"/>
    </row>
    <row r="35">
      <c r="H35" s="387" t="n"/>
      <c r="I35" s="387" t="n"/>
      <c r="J35" s="387" t="n"/>
      <c r="K35" s="387" t="n"/>
      <c r="L35" s="387" t="n"/>
      <c r="M35" s="387" t="n"/>
    </row>
    <row r="36">
      <c r="G36" s="300" t="n"/>
      <c r="H36" s="387" t="n"/>
      <c r="I36" s="387" t="n"/>
      <c r="J36" s="387" t="n"/>
      <c r="K36" s="387" t="n"/>
      <c r="L36" s="387" t="n"/>
      <c r="M36" s="387" t="n"/>
    </row>
    <row r="37">
      <c r="G37" s="300" t="n"/>
      <c r="H37" s="387" t="n"/>
      <c r="I37" s="387" t="n"/>
      <c r="J37" s="387" t="n"/>
      <c r="K37" s="387" t="n"/>
      <c r="L37" s="387" t="n"/>
      <c r="M37" s="387" t="n"/>
    </row>
    <row r="38">
      <c r="G38" s="300" t="n"/>
      <c r="H38" s="387" t="n"/>
      <c r="I38" s="387" t="n"/>
      <c r="J38" s="387" t="n"/>
      <c r="K38" s="387" t="n"/>
      <c r="L38" s="387" t="n"/>
      <c r="M38" s="387" t="n"/>
    </row>
    <row r="39">
      <c r="G39" s="300" t="n"/>
      <c r="H39" s="387" t="n"/>
      <c r="I39" s="387" t="n"/>
      <c r="J39" s="387" t="n"/>
      <c r="K39" s="387" t="n"/>
      <c r="L39" s="387" t="n"/>
      <c r="M39" s="387" t="n"/>
    </row>
    <row r="40">
      <c r="G40" s="300" t="n"/>
      <c r="H40" s="387" t="n"/>
      <c r="I40" s="387" t="n"/>
      <c r="J40" s="387" t="n"/>
      <c r="K40" s="387" t="n"/>
      <c r="L40" s="387" t="n"/>
      <c r="M40" s="387" t="n"/>
    </row>
    <row r="41">
      <c r="G41" s="300" t="n"/>
      <c r="H41" s="387" t="n"/>
      <c r="I41" s="387" t="n"/>
      <c r="J41" s="387" t="n"/>
      <c r="K41" s="387" t="n"/>
      <c r="L41" s="387" t="n"/>
      <c r="M41" s="387" t="n"/>
    </row>
    <row r="43">
      <c r="G43" s="300" t="n"/>
      <c r="H43" s="387" t="n"/>
      <c r="I43" s="387" t="n"/>
      <c r="J43" s="387" t="n"/>
      <c r="K43" s="387" t="n"/>
      <c r="L43" s="387" t="n"/>
      <c r="M43" s="387" t="n"/>
    </row>
    <row r="44">
      <c r="G44" s="300" t="n"/>
      <c r="H44" s="387" t="n"/>
      <c r="I44" s="387" t="n"/>
      <c r="J44" s="387" t="n"/>
      <c r="K44" s="387" t="n"/>
      <c r="L44" s="387" t="n"/>
      <c r="M44" s="387" t="n"/>
    </row>
    <row r="45">
      <c r="G45" s="300" t="n"/>
      <c r="H45" s="387" t="n"/>
      <c r="I45" s="387" t="n"/>
      <c r="J45" s="387" t="n"/>
      <c r="K45" s="387" t="n"/>
      <c r="L45" s="387" t="n"/>
      <c r="M45" s="387" t="n"/>
    </row>
    <row r="46">
      <c r="G46" s="300" t="n"/>
      <c r="H46" s="387" t="n"/>
      <c r="I46" s="387" t="n"/>
      <c r="J46" s="387" t="n"/>
      <c r="K46" s="387" t="n"/>
      <c r="L46" s="387" t="n"/>
      <c r="M46" s="387" t="n"/>
    </row>
    <row r="47">
      <c r="G47" s="300" t="n"/>
      <c r="H47" s="387" t="n"/>
      <c r="I47" s="387" t="n"/>
      <c r="J47" s="387" t="n"/>
      <c r="K47" s="387" t="n"/>
      <c r="L47" s="387" t="n"/>
      <c r="M47" s="387" t="n"/>
    </row>
    <row r="48">
      <c r="G48" s="300" t="n"/>
      <c r="H48" s="387" t="n"/>
      <c r="I48" s="387" t="n"/>
      <c r="J48" s="387" t="n"/>
      <c r="K48" s="387" t="n"/>
      <c r="L48" s="387" t="n"/>
      <c r="M48" s="387" t="n"/>
    </row>
    <row r="49">
      <c r="G49" s="300" t="n"/>
      <c r="H49" s="387" t="n"/>
      <c r="I49" s="387" t="n"/>
      <c r="J49" s="387" t="n"/>
      <c r="K49" s="387" t="n"/>
      <c r="L49" s="387" t="n"/>
      <c r="M49" s="387" t="n"/>
    </row>
    <row r="50">
      <c r="G50" s="300" t="n"/>
      <c r="H50" s="387" t="n"/>
      <c r="I50" s="387" t="n"/>
      <c r="J50" s="387" t="n"/>
      <c r="K50" s="387" t="n"/>
      <c r="L50" s="387" t="n"/>
      <c r="M50" s="387" t="n"/>
    </row>
    <row r="51">
      <c r="G51" s="300" t="n"/>
      <c r="H51" s="387" t="n"/>
      <c r="I51" s="387" t="n"/>
      <c r="J51" s="387" t="n"/>
      <c r="K51" s="387" t="n"/>
      <c r="L51" s="387" t="n"/>
      <c r="M51" s="387" t="n"/>
    </row>
    <row r="52">
      <c r="G52" s="300" t="n"/>
      <c r="H52" s="387" t="n"/>
      <c r="I52" s="387" t="n"/>
      <c r="J52" s="387" t="n"/>
      <c r="K52" s="387" t="n"/>
      <c r="L52" s="387" t="n"/>
      <c r="M52" s="387" t="n"/>
    </row>
    <row r="53">
      <c r="G53" s="300" t="n"/>
      <c r="H53" s="387" t="n"/>
      <c r="I53" s="387" t="n"/>
      <c r="J53" s="387" t="n"/>
      <c r="K53" s="387" t="n"/>
      <c r="L53" s="387" t="n"/>
      <c r="M53" s="387" t="n"/>
    </row>
    <row r="55">
      <c r="G55" s="300" t="n"/>
      <c r="H55" s="387" t="n"/>
      <c r="I55" s="387" t="n"/>
      <c r="J55" s="387" t="n"/>
      <c r="K55" s="387" t="n"/>
      <c r="L55" s="387" t="n"/>
      <c r="M55" s="387" t="n"/>
    </row>
    <row r="56">
      <c r="G56" s="300" t="n"/>
      <c r="H56" s="387" t="n"/>
      <c r="I56" s="387" t="n"/>
      <c r="J56" s="387" t="n"/>
      <c r="K56" s="387" t="n"/>
      <c r="L56" s="387" t="n"/>
      <c r="M56" s="387" t="n"/>
    </row>
    <row r="57">
      <c r="G57" s="300" t="n"/>
      <c r="H57" s="387" t="n"/>
      <c r="I57" s="387" t="n"/>
      <c r="J57" s="387" t="n"/>
      <c r="K57" s="387" t="n"/>
      <c r="L57" s="387" t="n"/>
      <c r="M57" s="387" t="n"/>
    </row>
    <row r="58">
      <c r="G58" s="300" t="n"/>
      <c r="H58" s="387" t="n"/>
      <c r="I58" s="387" t="n"/>
      <c r="J58" s="387" t="n"/>
      <c r="K58" s="387" t="n"/>
      <c r="L58" s="387" t="n"/>
      <c r="M58" s="387" t="n"/>
    </row>
    <row r="59">
      <c r="G59" s="300" t="n"/>
      <c r="H59" s="387" t="n"/>
      <c r="I59" s="387" t="n"/>
      <c r="J59" s="387" t="n"/>
      <c r="K59" s="387" t="n"/>
      <c r="L59" s="387" t="n"/>
      <c r="M59" s="387" t="n"/>
    </row>
    <row r="60">
      <c r="G60" s="300" t="n"/>
      <c r="H60" s="387" t="n"/>
      <c r="I60" s="387" t="n"/>
      <c r="J60" s="387" t="n"/>
      <c r="K60" s="387" t="n"/>
      <c r="L60" s="387" t="n"/>
      <c r="M60" s="387" t="n"/>
    </row>
    <row r="61">
      <c r="G61" s="300" t="n"/>
      <c r="H61" s="387" t="n"/>
      <c r="I61" s="387" t="n"/>
      <c r="J61" s="387" t="n"/>
      <c r="K61" s="387" t="n"/>
      <c r="L61" s="387" t="n"/>
      <c r="M61" s="387" t="n"/>
    </row>
    <row r="63">
      <c r="G63" s="300" t="n"/>
      <c r="H63" s="387" t="n"/>
      <c r="I63" s="387" t="n"/>
      <c r="J63" s="387" t="n"/>
      <c r="K63" s="387" t="n"/>
      <c r="L63" s="387" t="n"/>
      <c r="M63" s="387" t="n"/>
    </row>
    <row r="64">
      <c r="G64" s="300" t="n"/>
      <c r="H64" s="387" t="n"/>
      <c r="I64" s="387" t="n"/>
      <c r="J64" s="387" t="n"/>
      <c r="K64" s="387" t="n"/>
      <c r="L64" s="387" t="n"/>
      <c r="M64" s="387" t="n"/>
    </row>
    <row r="65">
      <c r="G65" s="300" t="n"/>
      <c r="H65" s="387" t="n"/>
      <c r="I65" s="387" t="n"/>
      <c r="J65" s="387" t="n"/>
      <c r="K65" s="387" t="n"/>
      <c r="L65" s="387" t="n"/>
      <c r="M65" s="387" t="n"/>
    </row>
    <row r="66">
      <c r="G66" s="300" t="n"/>
      <c r="H66" s="387" t="n"/>
      <c r="I66" s="387" t="n"/>
      <c r="J66" s="387" t="n"/>
      <c r="K66" s="387" t="n"/>
      <c r="L66" s="387" t="n"/>
      <c r="M66" s="387" t="n"/>
    </row>
    <row r="67">
      <c r="G67" s="300" t="n"/>
      <c r="H67" s="387" t="n"/>
      <c r="I67" s="387" t="n"/>
      <c r="J67" s="387" t="n"/>
      <c r="K67" s="387" t="n"/>
      <c r="L67" s="387" t="n"/>
      <c r="M67" s="387" t="n"/>
    </row>
    <row r="68">
      <c r="G68" s="300" t="n"/>
      <c r="H68" s="387" t="n"/>
      <c r="I68" s="387" t="n"/>
      <c r="J68" s="387" t="n"/>
      <c r="K68" s="387" t="n"/>
      <c r="L68" s="387" t="n"/>
      <c r="M68" s="387" t="n"/>
    </row>
    <row r="69">
      <c r="G69" s="300" t="n"/>
      <c r="H69" s="387" t="n"/>
      <c r="I69" s="387" t="n"/>
      <c r="J69" s="387" t="n"/>
      <c r="K69" s="387" t="n"/>
      <c r="L69" s="387" t="n"/>
      <c r="M69" s="387" t="n"/>
    </row>
    <row r="71">
      <c r="G71" s="300" t="n"/>
      <c r="H71" s="387" t="n"/>
      <c r="I71" s="387" t="n"/>
      <c r="J71" s="387" t="n"/>
      <c r="K71" s="387" t="n"/>
      <c r="L71" s="387" t="n"/>
      <c r="M71" s="387" t="n"/>
    </row>
    <row r="73">
      <c r="G73" s="300" t="n"/>
      <c r="H73" s="387" t="n"/>
      <c r="I73" s="387" t="n"/>
      <c r="J73" s="387" t="n"/>
      <c r="K73" s="387" t="n"/>
      <c r="L73" s="387" t="n"/>
      <c r="M73" s="387" t="n"/>
    </row>
    <row r="74">
      <c r="G74" s="300" t="n"/>
      <c r="H74" s="387" t="n"/>
      <c r="I74" s="387" t="n"/>
      <c r="J74" s="387" t="n"/>
      <c r="K74" s="387" t="n"/>
      <c r="L74" s="387" t="n"/>
      <c r="M74" s="387" t="n"/>
    </row>
    <row r="75">
      <c r="G75" s="300" t="n"/>
      <c r="H75" s="387" t="n"/>
      <c r="I75" s="387" t="n"/>
      <c r="J75" s="387" t="n"/>
      <c r="K75" s="387" t="n"/>
      <c r="L75" s="387" t="n"/>
      <c r="M75" s="387" t="n"/>
    </row>
    <row r="76">
      <c r="G76" s="300" t="n"/>
      <c r="H76" s="387" t="n"/>
      <c r="I76" s="387" t="n"/>
      <c r="J76" s="387" t="n"/>
      <c r="K76" s="387" t="n"/>
      <c r="L76" s="387" t="n"/>
      <c r="M76" s="387" t="n"/>
    </row>
    <row r="77">
      <c r="G77" s="300" t="n"/>
      <c r="H77" s="387" t="n"/>
      <c r="I77" s="387" t="n"/>
      <c r="J77" s="387" t="n"/>
      <c r="K77" s="387" t="n"/>
      <c r="L77" s="387" t="n"/>
      <c r="M77" s="387" t="n"/>
    </row>
    <row r="78">
      <c r="G78" s="300" t="n"/>
      <c r="H78" s="387" t="n"/>
      <c r="I78" s="387" t="n"/>
      <c r="J78" s="387" t="n"/>
      <c r="K78" s="387" t="n"/>
      <c r="L78" s="387" t="n"/>
      <c r="M78" s="387" t="n"/>
    </row>
    <row r="79">
      <c r="G79" s="300" t="n"/>
      <c r="H79" s="387" t="n"/>
      <c r="I79" s="387" t="n"/>
      <c r="J79" s="387" t="n"/>
      <c r="K79" s="387" t="n"/>
      <c r="L79" s="387" t="n"/>
      <c r="M79" s="387" t="n"/>
    </row>
    <row r="80">
      <c r="G80" s="300" t="n"/>
      <c r="H80" s="387" t="n"/>
      <c r="I80" s="387" t="n"/>
      <c r="J80" s="387" t="n"/>
      <c r="K80" s="387" t="n"/>
      <c r="L80" s="387" t="n"/>
      <c r="M80" s="387" t="n"/>
    </row>
    <row r="81">
      <c r="G81" s="300" t="n"/>
      <c r="H81" s="387" t="n"/>
      <c r="I81" s="387" t="n"/>
      <c r="J81" s="387" t="n"/>
      <c r="K81" s="387" t="n"/>
      <c r="L81" s="387" t="n"/>
      <c r="M81" s="387" t="n"/>
    </row>
    <row r="82">
      <c r="G82" s="300" t="n"/>
      <c r="H82" s="387" t="n"/>
      <c r="I82" s="387" t="n"/>
      <c r="J82" s="387" t="n"/>
      <c r="K82" s="387" t="n"/>
      <c r="L82" s="387" t="n"/>
      <c r="M82" s="387" t="n"/>
    </row>
    <row r="83">
      <c r="G83" s="300" t="n"/>
      <c r="H83" s="387" t="n"/>
      <c r="I83" s="387" t="n"/>
      <c r="J83" s="387" t="n"/>
      <c r="K83" s="387" t="n"/>
      <c r="L83" s="387" t="n"/>
      <c r="M83" s="387" t="n"/>
    </row>
    <row r="84">
      <c r="G84" s="300" t="n"/>
      <c r="H84" s="387" t="n"/>
      <c r="I84" s="387" t="n"/>
      <c r="J84" s="387" t="n"/>
      <c r="K84" s="387" t="n"/>
      <c r="L84" s="387" t="n"/>
      <c r="M84" s="387" t="n"/>
    </row>
    <row r="85">
      <c r="G85" s="300" t="n"/>
      <c r="H85" s="387" t="n"/>
      <c r="I85" s="387" t="n"/>
      <c r="J85" s="387" t="n"/>
      <c r="K85" s="387" t="n"/>
      <c r="L85" s="387" t="n"/>
      <c r="M85" s="387" t="n"/>
    </row>
    <row r="86">
      <c r="G86" s="300" t="n"/>
      <c r="H86" s="387" t="n"/>
      <c r="I86" s="387" t="n"/>
      <c r="J86" s="387" t="n"/>
      <c r="K86" s="387" t="n"/>
      <c r="L86" s="387" t="n"/>
      <c r="M86" s="387" t="n"/>
    </row>
    <row r="87">
      <c r="G87" s="300" t="n"/>
      <c r="H87" s="387" t="n"/>
      <c r="I87" s="387" t="n"/>
      <c r="J87" s="387" t="n"/>
      <c r="K87" s="387" t="n"/>
      <c r="L87" s="387" t="n"/>
      <c r="M87" s="387" t="n"/>
    </row>
    <row r="88">
      <c r="G88" s="300" t="n"/>
      <c r="H88" s="387" t="n"/>
      <c r="I88" s="387" t="n"/>
      <c r="J88" s="387" t="n"/>
      <c r="K88" s="387" t="n"/>
      <c r="L88" s="387" t="n"/>
      <c r="M88" s="387" t="n"/>
    </row>
    <row r="89">
      <c r="G89" s="300" t="n"/>
      <c r="H89" s="387" t="n"/>
      <c r="I89" s="387" t="n"/>
      <c r="J89" s="387" t="n"/>
      <c r="K89" s="387" t="n"/>
      <c r="L89" s="387" t="n"/>
      <c r="M89" s="387" t="n"/>
    </row>
    <row r="90">
      <c r="G90" s="300" t="n"/>
      <c r="H90" s="387" t="n"/>
      <c r="I90" s="387" t="n"/>
      <c r="J90" s="387" t="n"/>
      <c r="K90" s="387" t="n"/>
      <c r="L90" s="387" t="n"/>
      <c r="M90" s="387" t="n"/>
    </row>
    <row r="91">
      <c r="G91" s="300" t="n"/>
      <c r="H91" s="387" t="n"/>
      <c r="I91" s="387" t="n"/>
      <c r="J91" s="387" t="n"/>
      <c r="K91" s="387" t="n"/>
      <c r="L91" s="387" t="n"/>
      <c r="M91" s="387" t="n"/>
    </row>
    <row r="92">
      <c r="G92" s="300" t="n"/>
      <c r="H92" s="387" t="n"/>
      <c r="I92" s="387" t="n"/>
      <c r="J92" s="387" t="n"/>
      <c r="K92" s="387" t="n"/>
      <c r="L92" s="387" t="n"/>
      <c r="M92" s="387" t="n"/>
    </row>
    <row r="93">
      <c r="G93" s="300" t="n"/>
      <c r="H93" s="387" t="n"/>
      <c r="I93" s="387" t="n"/>
      <c r="J93" s="387" t="n"/>
      <c r="K93" s="387" t="n"/>
      <c r="L93" s="387" t="n"/>
      <c r="M93" s="387" t="n"/>
    </row>
    <row r="94">
      <c r="G94" s="300" t="n"/>
      <c r="H94" s="387" t="n"/>
      <c r="I94" s="387" t="n"/>
      <c r="J94" s="387" t="n"/>
      <c r="K94" s="387" t="n"/>
      <c r="L94" s="387" t="n"/>
      <c r="M94" s="387" t="n"/>
    </row>
    <row r="96">
      <c r="G96" s="300" t="n"/>
      <c r="H96" s="387" t="n"/>
      <c r="I96" s="387" t="n"/>
      <c r="J96" s="387" t="n"/>
      <c r="K96" s="387" t="n"/>
      <c r="L96" s="387" t="n"/>
      <c r="M96" s="387" t="n"/>
    </row>
    <row r="97">
      <c r="G97" s="300" t="n"/>
      <c r="H97" s="387" t="n"/>
      <c r="I97" s="387" t="n"/>
      <c r="J97" s="387" t="n"/>
      <c r="K97" s="387" t="n"/>
      <c r="L97" s="387" t="n"/>
      <c r="M97" s="387" t="n"/>
    </row>
    <row r="98">
      <c r="G98" s="300" t="n"/>
      <c r="H98" s="387" t="n"/>
      <c r="I98" s="387" t="n"/>
      <c r="J98" s="387" t="n"/>
      <c r="K98" s="387" t="n"/>
      <c r="L98" s="387" t="n"/>
      <c r="M98" s="387" t="n"/>
    </row>
    <row r="99">
      <c r="G99" s="300" t="n"/>
      <c r="H99" s="387" t="n"/>
      <c r="I99" s="387" t="n"/>
      <c r="J99" s="387" t="n"/>
      <c r="K99" s="387" t="n"/>
      <c r="L99" s="387" t="n"/>
      <c r="M99" s="387" t="n"/>
    </row>
    <row r="100">
      <c r="G100" s="300" t="n"/>
      <c r="H100" s="387" t="n"/>
      <c r="I100" s="387" t="n"/>
      <c r="J100" s="387" t="n"/>
      <c r="K100" s="387" t="n"/>
      <c r="L100" s="387" t="n"/>
      <c r="M100" s="387" t="n"/>
    </row>
    <row r="101">
      <c r="G101" s="300" t="n"/>
      <c r="H101" s="387" t="n"/>
      <c r="I101" s="387" t="n"/>
      <c r="J101" s="387" t="n"/>
      <c r="K101" s="387" t="n"/>
      <c r="L101" s="387" t="n"/>
      <c r="M101" s="387" t="n"/>
    </row>
    <row r="102">
      <c r="G102" s="300" t="n"/>
      <c r="H102" s="387" t="n"/>
      <c r="I102" s="387" t="n"/>
      <c r="J102" s="387" t="n"/>
      <c r="K102" s="387" t="n"/>
      <c r="L102" s="387" t="n"/>
      <c r="M102" s="387" t="n"/>
    </row>
    <row r="103">
      <c r="G103" s="300" t="n"/>
      <c r="H103" s="387" t="n"/>
      <c r="I103" s="387" t="n"/>
      <c r="J103" s="387" t="n"/>
      <c r="K103" s="387" t="n"/>
      <c r="L103" s="387" t="n"/>
      <c r="M103" s="387" t="n"/>
    </row>
    <row r="104">
      <c r="G104" s="300" t="n"/>
      <c r="H104" s="387" t="n"/>
      <c r="I104" s="387" t="n"/>
      <c r="J104" s="387" t="n"/>
      <c r="K104" s="387" t="n"/>
      <c r="L104" s="387" t="n"/>
      <c r="M104" s="387" t="n"/>
    </row>
    <row r="105">
      <c r="G105" s="300" t="n"/>
      <c r="H105" s="387" t="n"/>
      <c r="I105" s="387" t="n"/>
      <c r="J105" s="387" t="n"/>
      <c r="K105" s="387" t="n"/>
      <c r="L105" s="387" t="n"/>
      <c r="M105" s="387" t="n"/>
    </row>
    <row r="106">
      <c r="G106" s="300" t="n"/>
      <c r="H106" s="387" t="n"/>
      <c r="I106" s="387" t="n"/>
      <c r="J106" s="387" t="n"/>
      <c r="K106" s="387" t="n"/>
      <c r="L106" s="387" t="n"/>
      <c r="M106" s="387" t="n"/>
    </row>
    <row r="107">
      <c r="G107" s="300" t="n"/>
      <c r="H107" s="387" t="n"/>
      <c r="I107" s="387" t="n"/>
      <c r="J107" s="387" t="n"/>
      <c r="K107" s="387" t="n"/>
      <c r="L107" s="387" t="n"/>
      <c r="M107" s="387" t="n"/>
    </row>
    <row r="108">
      <c r="G108" s="300" t="n"/>
      <c r="H108" s="387" t="n"/>
      <c r="I108" s="387" t="n"/>
      <c r="J108" s="387" t="n"/>
      <c r="K108" s="387" t="n"/>
      <c r="L108" s="387" t="n"/>
      <c r="M108" s="387" t="n"/>
    </row>
    <row r="109">
      <c r="G109" s="300" t="n"/>
      <c r="H109" s="387" t="n"/>
      <c r="I109" s="387" t="n"/>
      <c r="J109" s="387" t="n"/>
      <c r="K109" s="387" t="n"/>
      <c r="L109" s="387" t="n"/>
      <c r="M109" s="387" t="n"/>
    </row>
    <row r="110">
      <c r="G110" s="300" t="n"/>
      <c r="H110" s="387" t="n"/>
      <c r="I110" s="387" t="n"/>
      <c r="J110" s="387" t="n"/>
      <c r="K110" s="387" t="n"/>
      <c r="L110" s="387" t="n"/>
      <c r="M110" s="387" t="n"/>
    </row>
    <row r="111">
      <c r="G111" s="300" t="n"/>
      <c r="H111" s="387" t="n"/>
      <c r="I111" s="387" t="n"/>
      <c r="J111" s="387" t="n"/>
      <c r="K111" s="387" t="n"/>
      <c r="L111" s="387" t="n"/>
      <c r="M111" s="387" t="n"/>
    </row>
    <row r="112">
      <c r="G112" s="300" t="n"/>
      <c r="H112" s="387" t="n"/>
      <c r="I112" s="387" t="n"/>
      <c r="J112" s="387" t="n"/>
      <c r="K112" s="387" t="n"/>
      <c r="L112" s="387" t="n"/>
      <c r="M112" s="387" t="n"/>
    </row>
    <row r="113">
      <c r="G113" s="300" t="n"/>
      <c r="H113" s="387" t="n"/>
      <c r="I113" s="387" t="n"/>
      <c r="J113" s="387" t="n"/>
      <c r="K113" s="387" t="n"/>
      <c r="L113" s="387" t="n"/>
      <c r="M113" s="387" t="n"/>
    </row>
    <row r="114">
      <c r="G114" s="300" t="n"/>
      <c r="H114" s="387" t="n"/>
      <c r="I114" s="387" t="n"/>
      <c r="J114" s="387" t="n"/>
      <c r="K114" s="387" t="n"/>
      <c r="L114" s="387" t="n"/>
      <c r="M114" s="387" t="n"/>
    </row>
    <row r="115">
      <c r="G115" s="300" t="n"/>
      <c r="H115" s="387" t="n"/>
      <c r="I115" s="387" t="n"/>
      <c r="J115" s="387" t="n"/>
      <c r="K115" s="387" t="n"/>
      <c r="L115" s="387" t="n"/>
      <c r="M115" s="387" t="n"/>
    </row>
    <row r="116">
      <c r="G116" s="300" t="n"/>
      <c r="H116" s="387" t="n"/>
      <c r="I116" s="387" t="n"/>
      <c r="J116" s="387" t="n"/>
      <c r="K116" s="387" t="n"/>
      <c r="L116" s="387" t="n"/>
      <c r="M116" s="387" t="n"/>
    </row>
    <row r="117">
      <c r="G117" s="300" t="n"/>
      <c r="H117" s="387" t="n"/>
      <c r="I117" s="387" t="n"/>
      <c r="J117" s="387" t="n"/>
      <c r="K117" s="387" t="n"/>
      <c r="L117" s="387" t="n"/>
      <c r="M117" s="387" t="n"/>
    </row>
    <row r="118">
      <c r="G118" s="300" t="n"/>
      <c r="H118" s="387" t="n"/>
      <c r="I118" s="387" t="n"/>
      <c r="J118" s="387" t="n"/>
      <c r="K118" s="387" t="n"/>
      <c r="L118" s="387" t="n"/>
      <c r="M118" s="387" t="n"/>
    </row>
    <row r="120">
      <c r="G120" s="300" t="n"/>
      <c r="H120" s="387" t="n"/>
      <c r="I120" s="387" t="n"/>
      <c r="J120" s="387" t="n"/>
      <c r="K120" s="387" t="n"/>
      <c r="L120" s="387" t="n"/>
      <c r="M120" s="387" t="n"/>
    </row>
  </sheetData>
  <conditionalFormatting sqref="F3:F4 G1:N1048576">
    <cfRule type="cellIs" priority="7" operator="lessThan" dxfId="344">
      <formula>0</formula>
    </cfRule>
  </conditionalFormatting>
  <conditionalFormatting sqref="F3:F1048576 G1:N1048576">
    <cfRule type="cellIs" priority="5" operator="lessThan" dxfId="0">
      <formula>0</formula>
    </cfRule>
  </conditionalFormatting>
  <conditionalFormatting sqref="O1:Z1 O2:R2">
    <cfRule type="cellIs" priority="8" operator="lessThan" dxfId="0">
      <formula>0</formula>
    </cfRule>
    <cfRule type="cellIs" priority="9" operator="lessThan" dxfId="344">
      <formula>0</formula>
    </cfRule>
  </conditionalFormatting>
  <conditionalFormatting sqref="AB7:AB15">
    <cfRule type="cellIs" priority="3" operator="lessThan" dxfId="0">
      <formula>0</formula>
    </cfRule>
    <cfRule type="cellIs" priority="4" operator="lessThan" dxfId="344">
      <formula>0</formula>
    </cfRule>
  </conditionalFormatting>
  <conditionalFormatting sqref="AC1:AG1">
    <cfRule type="cellIs" priority="1" operator="lessThan" dxfId="0">
      <formula>0</formula>
    </cfRule>
    <cfRule type="cellIs" priority="2" operator="lessThan" dxfId="344">
      <formula>0</formula>
    </cfRule>
  </conditionalFormatting>
  <pageMargins left="0.7" right="0.7" top="0.75" bottom="0.75" header="0.3" footer="0.3"/>
  <pageSetup orientation="portrait" paperSize="9"/>
</worksheet>
</file>

<file path=xl/worksheets/sheet11.xml><?xml version="1.0" encoding="utf-8"?>
<worksheet xmlns="http://schemas.openxmlformats.org/spreadsheetml/2006/main">
  <sheetPr filterMode="1">
    <outlinePr summaryBelow="1" summaryRight="1"/>
    <pageSetUpPr/>
  </sheetPr>
  <dimension ref="A1:D204"/>
  <sheetViews>
    <sheetView workbookViewId="0">
      <selection activeCell="C1" sqref="C1:C1048576"/>
    </sheetView>
  </sheetViews>
  <sheetFormatPr baseColWidth="8" defaultRowHeight="14"/>
  <cols>
    <col width="10.83203125" customWidth="1" style="386" min="1" max="1"/>
    <col width="15.08203125" customWidth="1" style="386" min="2" max="2"/>
    <col width="10.58203125" customWidth="1" style="386" min="3" max="3"/>
  </cols>
  <sheetData>
    <row r="1">
      <c r="A1" s="387" t="inlineStr">
        <is>
          <t>股票代码</t>
        </is>
      </c>
      <c r="B1" s="387" t="inlineStr">
        <is>
          <t>股票名称</t>
        </is>
      </c>
      <c r="C1" s="387" t="inlineStr">
        <is>
          <t>累计收益</t>
        </is>
      </c>
      <c r="D1" s="387" t="inlineStr">
        <is>
          <t>持有天数（自然日）</t>
        </is>
      </c>
    </row>
    <row r="2" hidden="1" s="386">
      <c r="A2" s="387" t="n">
        <v>610</v>
      </c>
      <c r="B2" s="387" t="inlineStr">
        <is>
          <t>*ST西旅</t>
        </is>
      </c>
      <c r="C2" s="387" t="n">
        <v>5165.65</v>
      </c>
      <c r="D2" s="387" t="n">
        <v>31</v>
      </c>
    </row>
    <row r="3" hidden="1" s="386">
      <c r="A3" s="387" t="n">
        <v>2694</v>
      </c>
      <c r="B3" s="387" t="inlineStr">
        <is>
          <t>*ST顾地</t>
        </is>
      </c>
      <c r="C3" s="387" t="n">
        <v>3967.19</v>
      </c>
      <c r="D3" s="387" t="n">
        <v>24</v>
      </c>
    </row>
    <row r="4">
      <c r="A4" s="387" t="n">
        <v>300942</v>
      </c>
      <c r="B4" s="387" t="inlineStr">
        <is>
          <t>易瑞生物</t>
        </is>
      </c>
      <c r="C4" s="387" t="n">
        <v>3765.8</v>
      </c>
      <c r="D4" s="387" t="n">
        <v>30</v>
      </c>
    </row>
    <row r="5" hidden="1" s="386">
      <c r="A5" s="387" t="n">
        <v>600543</v>
      </c>
      <c r="B5" s="387" t="inlineStr">
        <is>
          <t>*ST莫高</t>
        </is>
      </c>
      <c r="C5" s="387" t="n">
        <v>3673.82</v>
      </c>
      <c r="D5" s="387" t="n">
        <v>31</v>
      </c>
    </row>
    <row r="6" hidden="1" s="386">
      <c r="A6" s="387" t="n">
        <v>300338</v>
      </c>
      <c r="B6" s="387" t="inlineStr">
        <is>
          <t>*ST开元</t>
        </is>
      </c>
      <c r="C6" s="387" t="n">
        <v>3652.81</v>
      </c>
      <c r="D6" s="387" t="n">
        <v>18</v>
      </c>
    </row>
    <row r="7" hidden="1" s="386">
      <c r="A7" s="387" t="n">
        <v>600476</v>
      </c>
      <c r="B7" s="387" t="inlineStr">
        <is>
          <t>*ST湘邮</t>
        </is>
      </c>
      <c r="C7" s="387" t="n">
        <v>3648.28</v>
      </c>
      <c r="D7" s="387" t="n">
        <v>18</v>
      </c>
    </row>
    <row r="8" hidden="1" s="386">
      <c r="A8" s="387" t="n">
        <v>600119</v>
      </c>
      <c r="B8" s="387" t="inlineStr">
        <is>
          <t>*ST长投</t>
        </is>
      </c>
      <c r="C8" s="387" t="n">
        <v>3473.83</v>
      </c>
      <c r="D8" s="387" t="n">
        <v>31</v>
      </c>
    </row>
    <row r="9">
      <c r="A9" s="387" t="n">
        <v>301556</v>
      </c>
      <c r="B9" s="387" t="inlineStr">
        <is>
          <t>托普云农</t>
        </is>
      </c>
      <c r="C9" s="387" t="n">
        <v>3398.71</v>
      </c>
      <c r="D9" s="387" t="n">
        <v>23</v>
      </c>
    </row>
    <row r="10" hidden="1" s="386">
      <c r="A10" s="387" t="n">
        <v>2719</v>
      </c>
      <c r="B10" s="387" t="inlineStr">
        <is>
          <t>ST麦趣</t>
        </is>
      </c>
      <c r="C10" s="387" t="n">
        <v>3322.84</v>
      </c>
      <c r="D10" s="387" t="n">
        <v>31</v>
      </c>
    </row>
    <row r="11" hidden="1" s="386">
      <c r="A11" s="387" t="n">
        <v>2227</v>
      </c>
      <c r="B11" s="387" t="inlineStr">
        <is>
          <t>*ST特迅</t>
        </is>
      </c>
      <c r="C11" s="387" t="n">
        <v>3285.78</v>
      </c>
      <c r="D11" s="387" t="n">
        <v>31</v>
      </c>
    </row>
    <row r="12">
      <c r="A12" s="387" t="n">
        <v>688687</v>
      </c>
      <c r="B12" s="387" t="inlineStr">
        <is>
          <t>北京凯因科技</t>
        </is>
      </c>
      <c r="C12" s="387" t="n">
        <v>3180.97</v>
      </c>
      <c r="D12" s="387" t="n">
        <v>31</v>
      </c>
    </row>
    <row r="13">
      <c r="A13" s="387" t="n">
        <v>1277</v>
      </c>
      <c r="B13" s="387" t="inlineStr">
        <is>
          <t>速达股份</t>
        </is>
      </c>
      <c r="C13" s="387" t="n">
        <v>2950.52</v>
      </c>
      <c r="D13" s="387" t="n">
        <v>18</v>
      </c>
    </row>
    <row r="14" hidden="1" s="386">
      <c r="A14" s="387" t="n">
        <v>600745</v>
      </c>
      <c r="B14" s="387" t="inlineStr">
        <is>
          <t>*ST闻泰</t>
        </is>
      </c>
      <c r="C14" s="387" t="n">
        <v>2695.06</v>
      </c>
      <c r="D14" s="387" t="n">
        <v>19</v>
      </c>
    </row>
    <row r="15">
      <c r="A15" s="387" t="n">
        <v>605003</v>
      </c>
      <c r="B15" s="387" t="inlineStr">
        <is>
          <t>众望布艺</t>
        </is>
      </c>
      <c r="C15" s="387" t="n">
        <v>2668.21</v>
      </c>
      <c r="D15" s="387" t="n">
        <v>17</v>
      </c>
    </row>
    <row r="16" hidden="1" s="386">
      <c r="A16" s="387" t="n">
        <v>300152</v>
      </c>
      <c r="B16" s="387" t="inlineStr">
        <is>
          <t>*ST动力</t>
        </is>
      </c>
      <c r="C16" s="387" t="n">
        <v>2473.05</v>
      </c>
      <c r="D16" s="387" t="n">
        <v>7</v>
      </c>
    </row>
    <row r="17">
      <c r="A17" s="387" t="n">
        <v>301173</v>
      </c>
      <c r="B17" s="387" t="inlineStr">
        <is>
          <t>毓恬冠佳</t>
        </is>
      </c>
      <c r="C17" s="387" t="n">
        <v>2367.08</v>
      </c>
      <c r="D17" s="387" t="n">
        <v>31</v>
      </c>
    </row>
    <row r="18">
      <c r="A18" s="387" t="n">
        <v>301062</v>
      </c>
      <c r="B18" s="387" t="inlineStr">
        <is>
          <t>上海艾录</t>
        </is>
      </c>
      <c r="C18" s="387" t="n">
        <v>2011.67</v>
      </c>
      <c r="D18" s="387" t="n">
        <v>20</v>
      </c>
    </row>
    <row r="19">
      <c r="A19" s="387" t="n">
        <v>688658</v>
      </c>
      <c r="B19" s="387" t="inlineStr">
        <is>
          <t>悦康药业</t>
        </is>
      </c>
      <c r="C19" s="387" t="n">
        <v>1910.39</v>
      </c>
      <c r="D19" s="387" t="n">
        <v>1</v>
      </c>
    </row>
    <row r="20" hidden="1" s="386">
      <c r="A20" s="387" t="n">
        <v>600370</v>
      </c>
      <c r="B20" s="387" t="inlineStr">
        <is>
          <t>*ST三房</t>
        </is>
      </c>
      <c r="C20" s="387" t="n">
        <v>1822.21</v>
      </c>
      <c r="D20" s="387" t="n">
        <v>20</v>
      </c>
    </row>
    <row r="21">
      <c r="A21" s="387" t="n">
        <v>301156</v>
      </c>
      <c r="B21" s="387" t="inlineStr">
        <is>
          <t>美农生物</t>
        </is>
      </c>
      <c r="C21" s="387" t="n">
        <v>1819.15</v>
      </c>
      <c r="D21" s="387" t="n">
        <v>26</v>
      </c>
    </row>
    <row r="22">
      <c r="A22" s="387" t="n">
        <v>300886</v>
      </c>
      <c r="B22" s="387" t="inlineStr">
        <is>
          <t>华业香料</t>
        </is>
      </c>
      <c r="C22" s="387" t="n">
        <v>1809.6</v>
      </c>
      <c r="D22" s="387" t="n">
        <v>10</v>
      </c>
    </row>
    <row r="23">
      <c r="A23" s="387" t="n">
        <v>301058</v>
      </c>
      <c r="B23" s="387" t="inlineStr">
        <is>
          <t>中粮科工</t>
        </is>
      </c>
      <c r="C23" s="387" t="n">
        <v>1780.64</v>
      </c>
      <c r="D23" s="387" t="n">
        <v>15</v>
      </c>
    </row>
    <row r="24" hidden="1" s="386">
      <c r="A24" s="387" t="n">
        <v>600581</v>
      </c>
      <c r="B24" s="387" t="inlineStr">
        <is>
          <t>*ST八钢</t>
        </is>
      </c>
      <c r="C24" s="387" t="n">
        <v>1733.31</v>
      </c>
      <c r="D24" s="387" t="n">
        <v>31</v>
      </c>
    </row>
    <row r="25">
      <c r="A25" s="387" t="n">
        <v>301057</v>
      </c>
      <c r="B25" s="387" t="inlineStr">
        <is>
          <t>汇隆新材</t>
        </is>
      </c>
      <c r="C25" s="387" t="n">
        <v>1706.02</v>
      </c>
      <c r="D25" s="387" t="n">
        <v>29</v>
      </c>
    </row>
    <row r="26">
      <c r="A26" s="387" t="n">
        <v>601898</v>
      </c>
      <c r="B26" s="387" t="inlineStr">
        <is>
          <t>中煤能源</t>
        </is>
      </c>
      <c r="C26" s="387" t="n">
        <v>1692.41</v>
      </c>
      <c r="D26" s="387" t="n">
        <v>29</v>
      </c>
    </row>
    <row r="27">
      <c r="A27" s="387" t="n">
        <v>301056</v>
      </c>
      <c r="B27" s="387" t="inlineStr">
        <is>
          <t>森赫股份</t>
        </is>
      </c>
      <c r="C27" s="387" t="n">
        <v>1572.8</v>
      </c>
      <c r="D27" s="387" t="n">
        <v>6</v>
      </c>
    </row>
    <row r="28">
      <c r="A28" s="387" t="n">
        <v>2949</v>
      </c>
      <c r="B28" s="387" t="inlineStr">
        <is>
          <t>华阳国际</t>
        </is>
      </c>
      <c r="C28" s="387" t="n">
        <v>1559.18</v>
      </c>
      <c r="D28" s="387" t="n">
        <v>23</v>
      </c>
    </row>
    <row r="29">
      <c r="A29" s="387" t="n">
        <v>603216</v>
      </c>
      <c r="B29" s="387" t="inlineStr">
        <is>
          <t>梦天家居</t>
        </is>
      </c>
      <c r="C29" s="387" t="n">
        <v>1555.43</v>
      </c>
      <c r="D29" s="387" t="n">
        <v>30</v>
      </c>
    </row>
    <row r="30">
      <c r="A30" s="387" t="n">
        <v>603367</v>
      </c>
      <c r="B30" s="387" t="inlineStr">
        <is>
          <t>辰欣药业</t>
        </is>
      </c>
      <c r="C30" s="387" t="n">
        <v>1545.79</v>
      </c>
      <c r="D30" s="387" t="n">
        <v>11</v>
      </c>
    </row>
    <row r="31">
      <c r="A31" s="387" t="n">
        <v>605033</v>
      </c>
      <c r="B31" s="387" t="inlineStr">
        <is>
          <t>美邦股份</t>
        </is>
      </c>
      <c r="C31" s="387" t="n">
        <v>1539.04</v>
      </c>
      <c r="D31" s="387" t="n">
        <v>27</v>
      </c>
    </row>
    <row r="32">
      <c r="A32" s="387" t="n">
        <v>301331</v>
      </c>
      <c r="B32" s="387" t="inlineStr">
        <is>
          <t>恩威医药</t>
        </is>
      </c>
      <c r="C32" s="387" t="n">
        <v>1450.94</v>
      </c>
      <c r="D32" s="387" t="n">
        <v>14</v>
      </c>
    </row>
    <row r="33">
      <c r="A33" s="387" t="n">
        <v>301036</v>
      </c>
      <c r="B33" s="387" t="inlineStr">
        <is>
          <t>双乐股份</t>
        </is>
      </c>
      <c r="C33" s="387" t="n">
        <v>1445</v>
      </c>
      <c r="D33" s="387" t="n">
        <v>31</v>
      </c>
    </row>
    <row r="34" hidden="1" s="386">
      <c r="A34" s="387" t="n">
        <v>110102</v>
      </c>
      <c r="B34" s="387" t="inlineStr">
        <is>
          <t>江农转债</t>
        </is>
      </c>
      <c r="C34" s="387" t="n">
        <v>1441.29</v>
      </c>
      <c r="D34" s="387" t="n">
        <v>5</v>
      </c>
    </row>
    <row r="35">
      <c r="A35" s="387" t="n">
        <v>1338</v>
      </c>
      <c r="B35" s="387" t="inlineStr">
        <is>
          <t>永顺泰</t>
        </is>
      </c>
      <c r="C35" s="387" t="n">
        <v>1429.51</v>
      </c>
      <c r="D35" s="387" t="n">
        <v>31</v>
      </c>
    </row>
    <row r="36">
      <c r="A36" s="387" t="n">
        <v>301001</v>
      </c>
      <c r="B36" s="387" t="inlineStr">
        <is>
          <t>凯淳股份</t>
        </is>
      </c>
      <c r="C36" s="387" t="n">
        <v>1418.04</v>
      </c>
      <c r="D36" s="387" t="n">
        <v>31</v>
      </c>
    </row>
    <row r="37">
      <c r="A37" s="387" t="n">
        <v>1368</v>
      </c>
      <c r="B37" s="387" t="inlineStr">
        <is>
          <t>通达创智</t>
        </is>
      </c>
      <c r="C37" s="387" t="n">
        <v>1304.81</v>
      </c>
      <c r="D37" s="387" t="n">
        <v>9</v>
      </c>
    </row>
    <row r="38">
      <c r="A38" s="387" t="n">
        <v>603402</v>
      </c>
      <c r="B38" s="387" t="inlineStr">
        <is>
          <t>陕西旅游</t>
        </is>
      </c>
      <c r="C38" s="387" t="n">
        <v>1259.82</v>
      </c>
      <c r="D38" s="387" t="n">
        <v>8</v>
      </c>
    </row>
    <row r="39">
      <c r="A39" s="387" t="n">
        <v>300865</v>
      </c>
      <c r="B39" s="387" t="inlineStr">
        <is>
          <t>大宏立</t>
        </is>
      </c>
      <c r="C39" s="387" t="n">
        <v>1253.97</v>
      </c>
      <c r="D39" s="387" t="n">
        <v>9</v>
      </c>
    </row>
    <row r="40">
      <c r="A40" s="387" t="n">
        <v>603395</v>
      </c>
      <c r="B40" s="387" t="inlineStr">
        <is>
          <t>中盐红四方</t>
        </is>
      </c>
      <c r="C40" s="387" t="n">
        <v>1223.74</v>
      </c>
      <c r="D40" s="387" t="n">
        <v>17</v>
      </c>
    </row>
    <row r="41">
      <c r="A41" s="387" t="n">
        <v>301010</v>
      </c>
      <c r="B41" s="387" t="inlineStr">
        <is>
          <t>晶雪节能</t>
        </is>
      </c>
      <c r="C41" s="387" t="n">
        <v>1214.97</v>
      </c>
      <c r="D41" s="387" t="n">
        <v>9</v>
      </c>
    </row>
    <row r="42">
      <c r="A42" s="387" t="n">
        <v>300775</v>
      </c>
      <c r="B42" s="387" t="inlineStr">
        <is>
          <t>三角防务</t>
        </is>
      </c>
      <c r="C42" s="387" t="n">
        <v>1195.79</v>
      </c>
      <c r="D42" s="387" t="n">
        <v>25</v>
      </c>
    </row>
    <row r="43">
      <c r="A43" s="387" t="n">
        <v>301418</v>
      </c>
      <c r="B43" s="387" t="inlineStr">
        <is>
          <t>协昌科技</t>
        </is>
      </c>
      <c r="C43" s="387" t="n">
        <v>1180.08</v>
      </c>
      <c r="D43" s="387" t="n">
        <v>6</v>
      </c>
    </row>
    <row r="44">
      <c r="A44" s="387" t="n">
        <v>2591</v>
      </c>
      <c r="B44" s="387" t="inlineStr">
        <is>
          <t>恒大高新</t>
        </is>
      </c>
      <c r="C44" s="387" t="n">
        <v>1175.81</v>
      </c>
      <c r="D44" s="387" t="n">
        <v>16</v>
      </c>
    </row>
    <row r="45">
      <c r="A45" s="387" t="n">
        <v>301388</v>
      </c>
      <c r="B45" s="387" t="inlineStr">
        <is>
          <t>欣灵电气</t>
        </is>
      </c>
      <c r="C45" s="387" t="n">
        <v>1105.32</v>
      </c>
      <c r="D45" s="387" t="n">
        <v>20</v>
      </c>
    </row>
    <row r="46">
      <c r="A46" s="387" t="n">
        <v>2295</v>
      </c>
      <c r="B46" s="387" t="inlineStr">
        <is>
          <t>精艺股份</t>
        </is>
      </c>
      <c r="C46" s="387" t="n">
        <v>1087.21</v>
      </c>
      <c r="D46" s="387" t="n">
        <v>20</v>
      </c>
    </row>
    <row r="47">
      <c r="A47" s="387" t="n">
        <v>1209</v>
      </c>
      <c r="B47" s="387" t="inlineStr">
        <is>
          <t>洪兴股份</t>
        </is>
      </c>
      <c r="C47" s="387" t="n">
        <v>1076.73</v>
      </c>
      <c r="D47" s="387" t="n">
        <v>15</v>
      </c>
    </row>
    <row r="48">
      <c r="A48" s="387" t="n">
        <v>603709</v>
      </c>
      <c r="B48" s="387" t="inlineStr">
        <is>
          <t>中源家居</t>
        </is>
      </c>
      <c r="C48" s="387" t="n">
        <v>1026.42</v>
      </c>
      <c r="D48" s="387" t="n">
        <v>9</v>
      </c>
    </row>
    <row r="49">
      <c r="A49" s="387" t="n">
        <v>1379</v>
      </c>
      <c r="B49" s="387" t="inlineStr">
        <is>
          <t>腾达科技</t>
        </is>
      </c>
      <c r="C49" s="387" t="n">
        <v>1025.76</v>
      </c>
      <c r="D49" s="387" t="n">
        <v>29</v>
      </c>
    </row>
    <row r="50">
      <c r="A50" s="387" t="n">
        <v>300697</v>
      </c>
      <c r="B50" s="387" t="inlineStr">
        <is>
          <t>电工合金</t>
        </is>
      </c>
      <c r="C50" s="387" t="n">
        <v>1017.22</v>
      </c>
      <c r="D50" s="387" t="n">
        <v>4</v>
      </c>
    </row>
    <row r="51">
      <c r="A51" s="387" t="n">
        <v>603829</v>
      </c>
      <c r="B51" s="387" t="inlineStr">
        <is>
          <t>洛凯股份</t>
        </is>
      </c>
      <c r="C51" s="387" t="n">
        <v>1009.67</v>
      </c>
      <c r="D51" s="387" t="n">
        <v>14</v>
      </c>
    </row>
    <row r="52">
      <c r="A52" s="387" t="n">
        <v>603511</v>
      </c>
      <c r="B52" s="387" t="inlineStr">
        <is>
          <t>爱慕股份</t>
        </is>
      </c>
      <c r="C52" s="387" t="n">
        <v>1004.42</v>
      </c>
      <c r="D52" s="387" t="n">
        <v>21</v>
      </c>
    </row>
    <row r="53">
      <c r="A53" s="387" t="n">
        <v>300837</v>
      </c>
      <c r="B53" s="387" t="inlineStr">
        <is>
          <t>浙矿股份</t>
        </is>
      </c>
      <c r="C53" s="387" t="n">
        <v>999.1900000000001</v>
      </c>
      <c r="D53" s="387" t="n">
        <v>18</v>
      </c>
    </row>
    <row r="54">
      <c r="A54" s="387" t="n">
        <v>603628</v>
      </c>
      <c r="B54" s="387" t="inlineStr">
        <is>
          <t>清源股份</t>
        </is>
      </c>
      <c r="C54" s="387" t="n">
        <v>998.88</v>
      </c>
      <c r="D54" s="387" t="n">
        <v>31</v>
      </c>
    </row>
    <row r="55">
      <c r="A55" s="387" t="n">
        <v>603878</v>
      </c>
      <c r="B55" s="387" t="inlineStr">
        <is>
          <t>武进不锈</t>
        </is>
      </c>
      <c r="C55" s="387" t="n">
        <v>988</v>
      </c>
      <c r="D55" s="387" t="n">
        <v>31</v>
      </c>
    </row>
    <row r="56">
      <c r="A56" s="387" t="n">
        <v>2800</v>
      </c>
      <c r="B56" s="387" t="inlineStr">
        <is>
          <t>天顺股份</t>
        </is>
      </c>
      <c r="C56" s="387" t="n">
        <v>958.04</v>
      </c>
      <c r="D56" s="387" t="n">
        <v>9</v>
      </c>
    </row>
    <row r="57">
      <c r="A57" s="387" t="n">
        <v>3003</v>
      </c>
      <c r="B57" s="387" t="inlineStr">
        <is>
          <t>天元股份</t>
        </is>
      </c>
      <c r="C57" s="387" t="n">
        <v>913.53</v>
      </c>
      <c r="D57" s="387" t="n">
        <v>18</v>
      </c>
    </row>
    <row r="58">
      <c r="A58" s="387" t="n">
        <v>2282</v>
      </c>
      <c r="B58" s="387" t="inlineStr">
        <is>
          <t>博深股份</t>
        </is>
      </c>
      <c r="C58" s="387" t="n">
        <v>903</v>
      </c>
      <c r="D58" s="387" t="n">
        <v>31</v>
      </c>
    </row>
    <row r="59">
      <c r="A59" s="387" t="n">
        <v>603017</v>
      </c>
      <c r="B59" s="387" t="inlineStr">
        <is>
          <t>中衡设计</t>
        </is>
      </c>
      <c r="C59" s="387" t="n">
        <v>896.86</v>
      </c>
      <c r="D59" s="387" t="n">
        <v>22</v>
      </c>
    </row>
    <row r="60">
      <c r="A60" s="387" t="n">
        <v>1219</v>
      </c>
      <c r="B60" s="387" t="inlineStr">
        <is>
          <t>青岛食品</t>
        </is>
      </c>
      <c r="C60" s="387" t="n">
        <v>889.76</v>
      </c>
      <c r="D60" s="387" t="n">
        <v>25</v>
      </c>
    </row>
    <row r="61">
      <c r="A61" s="387" t="n">
        <v>600863</v>
      </c>
      <c r="B61" s="387" t="inlineStr">
        <is>
          <t>华能蒙电</t>
        </is>
      </c>
      <c r="C61" s="387" t="n">
        <v>883.17</v>
      </c>
      <c r="D61" s="387" t="n">
        <v>27</v>
      </c>
    </row>
    <row r="62">
      <c r="A62" s="387" t="n">
        <v>688805</v>
      </c>
      <c r="B62" s="387" t="inlineStr">
        <is>
          <t>健信超导</t>
        </is>
      </c>
      <c r="C62" s="387" t="n">
        <v>877.47</v>
      </c>
      <c r="D62" s="387" t="n">
        <v>13</v>
      </c>
    </row>
    <row r="63">
      <c r="A63" s="387" t="n">
        <v>2398</v>
      </c>
      <c r="B63" s="387" t="inlineStr">
        <is>
          <t>垒知集团</t>
        </is>
      </c>
      <c r="C63" s="387" t="n">
        <v>843.8200000000001</v>
      </c>
      <c r="D63" s="387" t="n">
        <v>31</v>
      </c>
    </row>
    <row r="64">
      <c r="A64" s="387" t="n">
        <v>603755</v>
      </c>
      <c r="B64" s="387" t="inlineStr">
        <is>
          <t>日辰股份</t>
        </is>
      </c>
      <c r="C64" s="387" t="n">
        <v>836.86</v>
      </c>
      <c r="D64" s="387" t="n">
        <v>12</v>
      </c>
    </row>
    <row r="65">
      <c r="A65" s="387" t="n">
        <v>300796</v>
      </c>
      <c r="B65" s="387" t="inlineStr">
        <is>
          <t>贝斯美</t>
        </is>
      </c>
      <c r="C65" s="387" t="n">
        <v>793.85</v>
      </c>
      <c r="D65" s="387" t="n">
        <v>30</v>
      </c>
    </row>
    <row r="66">
      <c r="A66" s="387" t="n">
        <v>1234</v>
      </c>
      <c r="B66" s="387" t="inlineStr">
        <is>
          <t>泰慕士</t>
        </is>
      </c>
      <c r="C66" s="387" t="n">
        <v>793.71</v>
      </c>
      <c r="D66" s="387" t="n">
        <v>10</v>
      </c>
    </row>
    <row r="67">
      <c r="A67" s="387" t="n">
        <v>605567</v>
      </c>
      <c r="B67" s="387" t="inlineStr">
        <is>
          <t>春雪食品</t>
        </is>
      </c>
      <c r="C67" s="387" t="n">
        <v>785.42</v>
      </c>
      <c r="D67" s="387" t="n">
        <v>16</v>
      </c>
    </row>
    <row r="68">
      <c r="A68" s="387" t="n">
        <v>301577</v>
      </c>
      <c r="B68" s="387" t="inlineStr">
        <is>
          <t>美信科技</t>
        </is>
      </c>
      <c r="C68" s="387" t="n">
        <v>784.49</v>
      </c>
      <c r="D68" s="387" t="n">
        <v>5</v>
      </c>
    </row>
    <row r="69">
      <c r="A69" s="387" t="n">
        <v>603001</v>
      </c>
      <c r="B69" s="387" t="inlineStr">
        <is>
          <t>奥康国际</t>
        </is>
      </c>
      <c r="C69" s="387" t="n">
        <v>777.38</v>
      </c>
      <c r="D69" s="387" t="n">
        <v>4</v>
      </c>
    </row>
    <row r="70">
      <c r="A70" s="387" t="n">
        <v>301503</v>
      </c>
      <c r="B70" s="387" t="inlineStr">
        <is>
          <t>智迪科技</t>
        </is>
      </c>
      <c r="C70" s="387" t="n">
        <v>747.1900000000001</v>
      </c>
      <c r="D70" s="387" t="n">
        <v>19</v>
      </c>
    </row>
    <row r="71">
      <c r="A71" s="387" t="n">
        <v>655</v>
      </c>
      <c r="B71" s="387" t="inlineStr">
        <is>
          <t>金岭矿业</t>
        </is>
      </c>
      <c r="C71" s="387" t="n">
        <v>709.46</v>
      </c>
      <c r="D71" s="387" t="n">
        <v>31</v>
      </c>
    </row>
    <row r="72" hidden="1" s="386">
      <c r="A72" s="387" t="n">
        <v>2207</v>
      </c>
      <c r="B72" s="387" t="inlineStr">
        <is>
          <t>*ST准油</t>
        </is>
      </c>
      <c r="C72" s="387" t="n">
        <v>702.03</v>
      </c>
      <c r="D72" s="387" t="n">
        <v>6</v>
      </c>
    </row>
    <row r="73">
      <c r="A73" s="387" t="n">
        <v>300172</v>
      </c>
      <c r="B73" s="387" t="inlineStr">
        <is>
          <t>中电环保</t>
        </is>
      </c>
      <c r="C73" s="387" t="n">
        <v>676</v>
      </c>
      <c r="D73" s="387" t="n">
        <v>31</v>
      </c>
    </row>
    <row r="74">
      <c r="A74" s="387" t="n">
        <v>300971</v>
      </c>
      <c r="B74" s="387" t="inlineStr">
        <is>
          <t>博亚精工</t>
        </is>
      </c>
      <c r="C74" s="387" t="n">
        <v>674.09</v>
      </c>
      <c r="D74" s="387" t="n">
        <v>31</v>
      </c>
    </row>
    <row r="75" hidden="1" s="386">
      <c r="A75" s="387" t="n">
        <v>2514</v>
      </c>
      <c r="B75" s="387" t="inlineStr">
        <is>
          <t>*ST宝馨</t>
        </is>
      </c>
      <c r="C75" s="387" t="n">
        <v>673.33</v>
      </c>
      <c r="D75" s="387" t="n">
        <v>6</v>
      </c>
    </row>
    <row r="76">
      <c r="A76" s="387" t="n">
        <v>603382</v>
      </c>
      <c r="B76" s="387" t="inlineStr">
        <is>
          <t>海阳科技</t>
        </is>
      </c>
      <c r="C76" s="387" t="n">
        <v>659.26</v>
      </c>
      <c r="D76" s="387" t="n">
        <v>9</v>
      </c>
    </row>
    <row r="77">
      <c r="A77" s="387" t="n">
        <v>603205</v>
      </c>
      <c r="B77" s="387" t="inlineStr">
        <is>
          <t>健尔康</t>
        </is>
      </c>
      <c r="C77" s="387" t="n">
        <v>658.47</v>
      </c>
      <c r="D77" s="387" t="n">
        <v>10</v>
      </c>
    </row>
    <row r="78">
      <c r="A78" s="387" t="n">
        <v>2732</v>
      </c>
      <c r="B78" s="387" t="inlineStr">
        <is>
          <t>燕塘乳业</t>
        </is>
      </c>
      <c r="C78" s="387" t="n">
        <v>648</v>
      </c>
      <c r="D78" s="387" t="n">
        <v>31</v>
      </c>
    </row>
    <row r="79">
      <c r="A79" s="387" t="n">
        <v>300640</v>
      </c>
      <c r="B79" s="387" t="inlineStr">
        <is>
          <t>德艺文创</t>
        </is>
      </c>
      <c r="C79" s="387" t="n">
        <v>642.51</v>
      </c>
      <c r="D79" s="387" t="n">
        <v>3</v>
      </c>
    </row>
    <row r="80" hidden="1" s="386">
      <c r="A80" s="387" t="n">
        <v>123278</v>
      </c>
      <c r="B80" s="387" t="inlineStr">
        <is>
          <t>合金转债</t>
        </is>
      </c>
      <c r="C80" s="387" t="n">
        <v>639.8200000000001</v>
      </c>
      <c r="D80" s="387" t="n">
        <v>13</v>
      </c>
    </row>
    <row r="81">
      <c r="A81" s="387" t="n">
        <v>301276</v>
      </c>
      <c r="B81" s="387" t="inlineStr">
        <is>
          <t>嘉曼服饰</t>
        </is>
      </c>
      <c r="C81" s="387" t="n">
        <v>629.09</v>
      </c>
      <c r="D81" s="387" t="n">
        <v>17</v>
      </c>
    </row>
    <row r="82">
      <c r="A82" s="387" t="n">
        <v>300912</v>
      </c>
      <c r="B82" s="387" t="inlineStr">
        <is>
          <t>凯龙高科</t>
        </is>
      </c>
      <c r="C82" s="387" t="n">
        <v>627.47</v>
      </c>
      <c r="D82" s="387" t="n">
        <v>19</v>
      </c>
    </row>
    <row r="83">
      <c r="A83" s="387" t="n">
        <v>300987</v>
      </c>
      <c r="B83" s="387" t="inlineStr">
        <is>
          <t>川网传媒</t>
        </is>
      </c>
      <c r="C83" s="387" t="n">
        <v>626.26</v>
      </c>
      <c r="D83" s="387" t="n">
        <v>25</v>
      </c>
    </row>
    <row r="84">
      <c r="A84" s="387" t="n">
        <v>1279</v>
      </c>
      <c r="B84" s="387" t="inlineStr">
        <is>
          <t>强邦新材</t>
        </is>
      </c>
      <c r="C84" s="387" t="n">
        <v>620</v>
      </c>
      <c r="D84" s="387" t="n">
        <v>31</v>
      </c>
    </row>
    <row r="85">
      <c r="A85" s="387" t="n">
        <v>301601</v>
      </c>
      <c r="B85" s="387" t="inlineStr">
        <is>
          <t>惠通科技</t>
        </is>
      </c>
      <c r="C85" s="387" t="n">
        <v>608.3099999999999</v>
      </c>
      <c r="D85" s="387" t="n">
        <v>31</v>
      </c>
    </row>
    <row r="86">
      <c r="A86" s="387" t="n">
        <v>301586</v>
      </c>
      <c r="B86" s="387" t="inlineStr">
        <is>
          <t>佳力奇</t>
        </is>
      </c>
      <c r="C86" s="387" t="n">
        <v>603.66</v>
      </c>
      <c r="D86" s="387" t="n">
        <v>11</v>
      </c>
    </row>
    <row r="87">
      <c r="A87" s="387" t="n">
        <v>301118</v>
      </c>
      <c r="B87" s="387" t="inlineStr">
        <is>
          <t>恒光股份</t>
        </is>
      </c>
      <c r="C87" s="387" t="n">
        <v>603.1900000000001</v>
      </c>
      <c r="D87" s="387" t="n">
        <v>22</v>
      </c>
    </row>
    <row r="88">
      <c r="A88" s="387" t="n">
        <v>1202</v>
      </c>
      <c r="B88" s="387" t="inlineStr">
        <is>
          <t>炬申股份</t>
        </is>
      </c>
      <c r="C88" s="387" t="n">
        <v>575.02</v>
      </c>
      <c r="D88" s="387" t="n">
        <v>20</v>
      </c>
    </row>
    <row r="89">
      <c r="A89" s="387" t="n">
        <v>600096</v>
      </c>
      <c r="B89" s="387" t="inlineStr">
        <is>
          <t>云天化</t>
        </is>
      </c>
      <c r="C89" s="387" t="n">
        <v>568.51</v>
      </c>
      <c r="D89" s="387" t="n">
        <v>11</v>
      </c>
    </row>
    <row r="90">
      <c r="A90" s="387" t="n">
        <v>301266</v>
      </c>
      <c r="B90" s="387" t="inlineStr">
        <is>
          <t>宇邦新材</t>
        </is>
      </c>
      <c r="C90" s="387" t="n">
        <v>567.41</v>
      </c>
      <c r="D90" s="387" t="n">
        <v>9</v>
      </c>
    </row>
    <row r="91">
      <c r="A91" s="387" t="n">
        <v>2381</v>
      </c>
      <c r="B91" s="387" t="inlineStr">
        <is>
          <t>双箭股份</t>
        </is>
      </c>
      <c r="C91" s="387" t="n">
        <v>552.42</v>
      </c>
      <c r="D91" s="387" t="n">
        <v>26</v>
      </c>
    </row>
    <row r="92" hidden="1" s="386">
      <c r="A92" s="387" t="n">
        <v>113708</v>
      </c>
      <c r="B92" s="387" t="inlineStr">
        <is>
          <t>曙26转债</t>
        </is>
      </c>
      <c r="C92" s="387" t="n">
        <v>537.42</v>
      </c>
      <c r="D92" s="387" t="n">
        <v>6</v>
      </c>
    </row>
    <row r="93">
      <c r="A93" s="387" t="n">
        <v>603136</v>
      </c>
      <c r="B93" s="387" t="inlineStr">
        <is>
          <t>天目湖</t>
        </is>
      </c>
      <c r="C93" s="387" t="n">
        <v>535.54</v>
      </c>
      <c r="D93" s="387" t="n">
        <v>31</v>
      </c>
    </row>
    <row r="94">
      <c r="A94" s="387" t="n">
        <v>301081</v>
      </c>
      <c r="B94" s="387" t="inlineStr">
        <is>
          <t>严牌股份</t>
        </is>
      </c>
      <c r="C94" s="387" t="n">
        <v>533.22</v>
      </c>
      <c r="D94" s="387" t="n">
        <v>2</v>
      </c>
    </row>
    <row r="95">
      <c r="A95" s="387" t="n">
        <v>301268</v>
      </c>
      <c r="B95" s="387" t="inlineStr">
        <is>
          <t>铭利达</t>
        </is>
      </c>
      <c r="C95" s="387" t="n">
        <v>523.47</v>
      </c>
      <c r="D95" s="387" t="n">
        <v>31</v>
      </c>
    </row>
    <row r="96">
      <c r="A96" s="387" t="n">
        <v>600250</v>
      </c>
      <c r="B96" s="387" t="inlineStr">
        <is>
          <t>南京商旅</t>
        </is>
      </c>
      <c r="C96" s="387" t="n">
        <v>494.17</v>
      </c>
      <c r="D96" s="387" t="n">
        <v>1</v>
      </c>
    </row>
    <row r="97">
      <c r="A97" s="387" t="n">
        <v>300995</v>
      </c>
      <c r="B97" s="387" t="inlineStr">
        <is>
          <t>奇德新材</t>
        </is>
      </c>
      <c r="C97" s="387" t="n">
        <v>491.07</v>
      </c>
      <c r="D97" s="387" t="n">
        <v>22</v>
      </c>
    </row>
    <row r="98">
      <c r="A98" s="387" t="n">
        <v>603585</v>
      </c>
      <c r="B98" s="387" t="inlineStr">
        <is>
          <t>苏利股份</t>
        </is>
      </c>
      <c r="C98" s="387" t="n">
        <v>428.98</v>
      </c>
      <c r="D98" s="387" t="n">
        <v>14</v>
      </c>
    </row>
    <row r="99">
      <c r="A99" s="387" t="n">
        <v>301539</v>
      </c>
      <c r="B99" s="387" t="inlineStr">
        <is>
          <t>宏鑫科技</t>
        </is>
      </c>
      <c r="C99" s="387" t="n">
        <v>417.05</v>
      </c>
      <c r="D99" s="387" t="n">
        <v>13</v>
      </c>
    </row>
    <row r="100">
      <c r="A100" s="387" t="n">
        <v>300992</v>
      </c>
      <c r="B100" s="387" t="inlineStr">
        <is>
          <t>泰福泵业</t>
        </is>
      </c>
      <c r="C100" s="387" t="n">
        <v>397.75</v>
      </c>
      <c r="D100" s="387" t="n">
        <v>2</v>
      </c>
    </row>
    <row r="101">
      <c r="A101" s="387" t="n">
        <v>2802</v>
      </c>
      <c r="B101" s="387" t="inlineStr">
        <is>
          <t>洪汇新材</t>
        </is>
      </c>
      <c r="C101" s="387" t="n">
        <v>393.94</v>
      </c>
      <c r="D101" s="387" t="n">
        <v>15</v>
      </c>
    </row>
    <row r="102">
      <c r="A102" s="387" t="n">
        <v>300517</v>
      </c>
      <c r="B102" s="387" t="inlineStr">
        <is>
          <t>海波重科</t>
        </is>
      </c>
      <c r="C102" s="387" t="n">
        <v>379.5</v>
      </c>
      <c r="D102" s="387" t="n">
        <v>3</v>
      </c>
    </row>
    <row r="103">
      <c r="A103" s="387" t="n">
        <v>300950</v>
      </c>
      <c r="B103" s="387" t="inlineStr">
        <is>
          <t>德固特</t>
        </is>
      </c>
      <c r="C103" s="387" t="n">
        <v>374.04</v>
      </c>
      <c r="D103" s="387" t="n">
        <v>22</v>
      </c>
    </row>
    <row r="104">
      <c r="A104" s="387" t="n">
        <v>601398</v>
      </c>
      <c r="B104" s="387" t="inlineStr">
        <is>
          <t>工商银行</t>
        </is>
      </c>
      <c r="C104" s="387" t="n">
        <v>371.12</v>
      </c>
      <c r="D104" s="387" t="n">
        <v>11</v>
      </c>
    </row>
    <row r="105">
      <c r="A105" s="387" t="n">
        <v>301508</v>
      </c>
      <c r="B105" s="387" t="inlineStr">
        <is>
          <t>中机认检</t>
        </is>
      </c>
      <c r="C105" s="387" t="n">
        <v>350.24</v>
      </c>
      <c r="D105" s="387" t="n">
        <v>4</v>
      </c>
    </row>
    <row r="106">
      <c r="A106" s="387" t="n">
        <v>300406</v>
      </c>
      <c r="B106" s="387" t="inlineStr">
        <is>
          <t>九强生物</t>
        </is>
      </c>
      <c r="C106" s="387" t="n">
        <v>349.02</v>
      </c>
      <c r="D106" s="387" t="n">
        <v>31</v>
      </c>
    </row>
    <row r="107">
      <c r="A107" s="387" t="n">
        <v>978</v>
      </c>
      <c r="B107" s="387" t="inlineStr">
        <is>
          <t>桂林旅游</t>
        </is>
      </c>
      <c r="C107" s="387" t="n">
        <v>339.06</v>
      </c>
      <c r="D107" s="387" t="n">
        <v>12</v>
      </c>
    </row>
    <row r="108">
      <c r="A108" s="387" t="n">
        <v>300231</v>
      </c>
      <c r="B108" s="387" t="inlineStr">
        <is>
          <t>银信科技</t>
        </is>
      </c>
      <c r="C108" s="387" t="n">
        <v>335.12</v>
      </c>
      <c r="D108" s="387" t="n">
        <v>13</v>
      </c>
    </row>
    <row r="109">
      <c r="A109" s="387" t="n">
        <v>601007</v>
      </c>
      <c r="B109" s="387" t="inlineStr">
        <is>
          <t>金陵饭店</t>
        </is>
      </c>
      <c r="C109" s="387" t="n">
        <v>334.93</v>
      </c>
      <c r="D109" s="387" t="n">
        <v>13</v>
      </c>
    </row>
    <row r="110">
      <c r="A110" s="387" t="n">
        <v>300917</v>
      </c>
      <c r="B110" s="387" t="inlineStr">
        <is>
          <t>特发服务</t>
        </is>
      </c>
      <c r="C110" s="387" t="n">
        <v>318.72</v>
      </c>
      <c r="D110" s="387" t="n">
        <v>9</v>
      </c>
    </row>
    <row r="111">
      <c r="A111" s="387" t="n">
        <v>2715</v>
      </c>
      <c r="B111" s="387" t="inlineStr">
        <is>
          <t>登云股份</t>
        </is>
      </c>
      <c r="C111" s="387" t="n">
        <v>316.75</v>
      </c>
      <c r="D111" s="387" t="n">
        <v>16</v>
      </c>
    </row>
    <row r="112">
      <c r="A112" s="387" t="n">
        <v>605123</v>
      </c>
      <c r="B112" s="387" t="inlineStr">
        <is>
          <t>派克新材</t>
        </is>
      </c>
      <c r="C112" s="387" t="n">
        <v>314.02</v>
      </c>
      <c r="D112" s="387" t="n">
        <v>13</v>
      </c>
    </row>
    <row r="113">
      <c r="A113" s="387" t="n">
        <v>300583</v>
      </c>
      <c r="B113" s="387" t="inlineStr">
        <is>
          <t>赛托生物</t>
        </is>
      </c>
      <c r="C113" s="387" t="n">
        <v>298.82</v>
      </c>
      <c r="D113" s="387" t="n">
        <v>9</v>
      </c>
    </row>
    <row r="114">
      <c r="A114" s="387" t="n">
        <v>600237</v>
      </c>
      <c r="B114" s="387" t="inlineStr">
        <is>
          <t>铜峰电子</t>
        </is>
      </c>
      <c r="C114" s="387" t="n">
        <v>293.03</v>
      </c>
      <c r="D114" s="387" t="n">
        <v>1</v>
      </c>
    </row>
    <row r="115">
      <c r="A115" s="387" t="n">
        <v>688589</v>
      </c>
      <c r="B115" s="387" t="inlineStr">
        <is>
          <t>力合微电子</t>
        </is>
      </c>
      <c r="C115" s="387" t="n">
        <v>286.07</v>
      </c>
      <c r="D115" s="387" t="n">
        <v>8</v>
      </c>
    </row>
    <row r="116">
      <c r="A116" s="387" t="n">
        <v>301311</v>
      </c>
      <c r="B116" s="387" t="inlineStr">
        <is>
          <t>昆船智能</t>
        </is>
      </c>
      <c r="C116" s="387" t="n">
        <v>266.7</v>
      </c>
      <c r="D116" s="387" t="n">
        <v>12</v>
      </c>
    </row>
    <row r="117">
      <c r="A117" s="387" t="n">
        <v>301348</v>
      </c>
      <c r="B117" s="387" t="inlineStr">
        <is>
          <t>蓝箭电子</t>
        </is>
      </c>
      <c r="C117" s="387" t="n">
        <v>253.21</v>
      </c>
      <c r="D117" s="387" t="n">
        <v>1</v>
      </c>
    </row>
    <row r="118">
      <c r="A118" s="387" t="n">
        <v>301066</v>
      </c>
      <c r="B118" s="387" t="inlineStr">
        <is>
          <t>万事利</t>
        </is>
      </c>
      <c r="C118" s="387" t="n">
        <v>248.93</v>
      </c>
      <c r="D118" s="387" t="n">
        <v>18</v>
      </c>
    </row>
    <row r="119">
      <c r="A119" s="387" t="n">
        <v>300707</v>
      </c>
      <c r="B119" s="387" t="inlineStr">
        <is>
          <t>威唐工业</t>
        </is>
      </c>
      <c r="C119" s="387" t="n">
        <v>242.03</v>
      </c>
      <c r="D119" s="387" t="n">
        <v>26</v>
      </c>
    </row>
    <row r="120">
      <c r="A120" s="387" t="n">
        <v>688727</v>
      </c>
      <c r="B120" s="387" t="inlineStr">
        <is>
          <t>恒坤新材</t>
        </is>
      </c>
      <c r="C120" s="387" t="n">
        <v>237.75</v>
      </c>
      <c r="D120" s="387" t="n">
        <v>1</v>
      </c>
    </row>
    <row r="121">
      <c r="A121" s="387" t="n">
        <v>600363</v>
      </c>
      <c r="B121" s="387" t="inlineStr">
        <is>
          <t>联创光电</t>
        </is>
      </c>
      <c r="C121" s="387" t="n">
        <v>233.72</v>
      </c>
      <c r="D121" s="387" t="n">
        <v>5</v>
      </c>
    </row>
    <row r="122">
      <c r="A122" s="387" t="n">
        <v>601688</v>
      </c>
      <c r="B122" s="387" t="inlineStr">
        <is>
          <t>华泰证券</t>
        </is>
      </c>
      <c r="C122" s="387" t="n">
        <v>220</v>
      </c>
      <c r="D122" s="387" t="n">
        <v>31</v>
      </c>
    </row>
    <row r="123">
      <c r="A123" s="387" t="n">
        <v>603213</v>
      </c>
      <c r="B123" s="387" t="inlineStr">
        <is>
          <t>镇洋发展</t>
        </is>
      </c>
      <c r="C123" s="387" t="n">
        <v>211.87</v>
      </c>
      <c r="D123" s="387" t="n">
        <v>31</v>
      </c>
    </row>
    <row r="124">
      <c r="A124" s="387" t="n">
        <v>300869</v>
      </c>
      <c r="B124" s="387" t="inlineStr">
        <is>
          <t>康泰医学</t>
        </is>
      </c>
      <c r="C124" s="387" t="n">
        <v>203.38</v>
      </c>
      <c r="D124" s="387" t="n">
        <v>6</v>
      </c>
    </row>
    <row r="125">
      <c r="A125" s="387" t="n">
        <v>688721</v>
      </c>
      <c r="B125" s="387" t="inlineStr">
        <is>
          <t>龙图光罩</t>
        </is>
      </c>
      <c r="C125" s="387" t="n">
        <v>196.35</v>
      </c>
      <c r="D125" s="387" t="n">
        <v>1</v>
      </c>
    </row>
    <row r="126">
      <c r="A126" s="387" t="n">
        <v>603107</v>
      </c>
      <c r="B126" s="387" t="inlineStr">
        <is>
          <t>上海汽配</t>
        </is>
      </c>
      <c r="C126" s="387" t="n">
        <v>193.43</v>
      </c>
      <c r="D126" s="387" t="n">
        <v>4</v>
      </c>
    </row>
    <row r="127">
      <c r="A127" s="387" t="n">
        <v>2159</v>
      </c>
      <c r="B127" s="387" t="inlineStr">
        <is>
          <t>三特索道</t>
        </is>
      </c>
      <c r="C127" s="387" t="n">
        <v>191.03</v>
      </c>
      <c r="D127" s="387" t="n">
        <v>15</v>
      </c>
    </row>
    <row r="128">
      <c r="A128" s="387" t="n">
        <v>301296</v>
      </c>
      <c r="B128" s="387" t="inlineStr">
        <is>
          <t>新巨丰</t>
        </is>
      </c>
      <c r="C128" s="387" t="n">
        <v>190.59</v>
      </c>
      <c r="D128" s="387" t="n">
        <v>27</v>
      </c>
    </row>
    <row r="129">
      <c r="A129" s="387" t="n">
        <v>1211</v>
      </c>
      <c r="B129" s="387" t="inlineStr">
        <is>
          <t>双枪科技</t>
        </is>
      </c>
      <c r="C129" s="387" t="n">
        <v>188.5</v>
      </c>
      <c r="D129" s="387" t="n">
        <v>3</v>
      </c>
    </row>
    <row r="130">
      <c r="A130" s="387" t="n">
        <v>301158</v>
      </c>
      <c r="B130" s="387" t="inlineStr">
        <is>
          <t>德石股份</t>
        </is>
      </c>
      <c r="C130" s="387" t="n">
        <v>182.19</v>
      </c>
      <c r="D130" s="387" t="n">
        <v>4</v>
      </c>
    </row>
    <row r="131" hidden="1" s="386">
      <c r="A131" s="387" t="n">
        <v>113707</v>
      </c>
      <c r="B131" s="387" t="inlineStr">
        <is>
          <t>科博转债</t>
        </is>
      </c>
      <c r="C131" s="387" t="n">
        <v>176.91</v>
      </c>
      <c r="D131" s="387" t="n">
        <v>2</v>
      </c>
    </row>
    <row r="132" hidden="1" s="386">
      <c r="A132" s="387" t="n">
        <v>113665</v>
      </c>
      <c r="B132" s="387" t="inlineStr">
        <is>
          <t>汇通转债</t>
        </is>
      </c>
      <c r="C132" s="387" t="n">
        <v>166.65</v>
      </c>
      <c r="D132" s="387" t="n">
        <v>10</v>
      </c>
    </row>
    <row r="133">
      <c r="A133" s="387" t="n">
        <v>688569</v>
      </c>
      <c r="B133" s="387" t="inlineStr">
        <is>
          <t>铁科轨道</t>
        </is>
      </c>
      <c r="C133" s="387" t="n">
        <v>160.53</v>
      </c>
      <c r="D133" s="387" t="n">
        <v>6</v>
      </c>
    </row>
    <row r="134">
      <c r="A134" s="387" t="n">
        <v>300798</v>
      </c>
      <c r="B134" s="387" t="inlineStr">
        <is>
          <t>锦鸡股份</t>
        </is>
      </c>
      <c r="C134" s="387" t="n">
        <v>159</v>
      </c>
      <c r="D134" s="387" t="n">
        <v>31</v>
      </c>
    </row>
    <row r="135">
      <c r="A135" s="387" t="n">
        <v>792</v>
      </c>
      <c r="B135" s="387" t="inlineStr">
        <is>
          <t>盐湖股份</t>
        </is>
      </c>
      <c r="C135" s="387" t="n">
        <v>155.19</v>
      </c>
      <c r="D135" s="387" t="n">
        <v>7</v>
      </c>
    </row>
    <row r="136">
      <c r="A136" s="387" t="n">
        <v>603700</v>
      </c>
      <c r="B136" s="387" t="inlineStr">
        <is>
          <t>宁水集团</t>
        </is>
      </c>
      <c r="C136" s="387" t="n">
        <v>135.59</v>
      </c>
      <c r="D136" s="387" t="n">
        <v>1</v>
      </c>
    </row>
    <row r="137">
      <c r="A137" s="387" t="n">
        <v>605108</v>
      </c>
      <c r="B137" s="387" t="inlineStr">
        <is>
          <t>同庆楼</t>
        </is>
      </c>
      <c r="C137" s="387" t="n">
        <v>127.14</v>
      </c>
      <c r="D137" s="387" t="n">
        <v>31</v>
      </c>
    </row>
    <row r="138">
      <c r="A138" s="387" t="n">
        <v>603059</v>
      </c>
      <c r="B138" s="387" t="inlineStr">
        <is>
          <t>倍加洁</t>
        </is>
      </c>
      <c r="C138" s="387" t="n">
        <v>126.03</v>
      </c>
      <c r="D138" s="387" t="n">
        <v>18</v>
      </c>
    </row>
    <row r="139">
      <c r="A139" s="387" t="n">
        <v>300645</v>
      </c>
      <c r="B139" s="387" t="inlineStr">
        <is>
          <t>正元智慧</t>
        </is>
      </c>
      <c r="C139" s="387" t="n">
        <v>119</v>
      </c>
      <c r="D139" s="387" t="n">
        <v>31</v>
      </c>
    </row>
    <row r="140">
      <c r="A140" s="387" t="n">
        <v>301332</v>
      </c>
      <c r="B140" s="387" t="inlineStr">
        <is>
          <t>德尔玛</t>
        </is>
      </c>
      <c r="C140" s="387" t="n">
        <v>114.1</v>
      </c>
      <c r="D140" s="387" t="n">
        <v>28</v>
      </c>
    </row>
    <row r="141">
      <c r="A141" s="387" t="n">
        <v>603108</v>
      </c>
      <c r="B141" s="387" t="inlineStr">
        <is>
          <t>润达医疗</t>
        </is>
      </c>
      <c r="C141" s="387" t="n">
        <v>109.5</v>
      </c>
      <c r="D141" s="387" t="n">
        <v>31</v>
      </c>
    </row>
    <row r="142" hidden="1" s="386">
      <c r="A142" s="387" t="n">
        <v>127067</v>
      </c>
      <c r="B142" s="387" t="inlineStr">
        <is>
          <t>恒逸转2</t>
        </is>
      </c>
      <c r="C142" s="387" t="n">
        <v>108.02</v>
      </c>
      <c r="D142" s="387" t="n">
        <v>2</v>
      </c>
    </row>
    <row r="143">
      <c r="A143" s="387" t="n">
        <v>301398</v>
      </c>
      <c r="B143" s="387" t="inlineStr">
        <is>
          <t>星源卓镁</t>
        </is>
      </c>
      <c r="C143" s="387" t="n">
        <v>107.53</v>
      </c>
      <c r="D143" s="387" t="n">
        <v>25</v>
      </c>
    </row>
    <row r="144" hidden="1" s="386">
      <c r="A144" s="387" t="n">
        <v>113686</v>
      </c>
      <c r="B144" s="387" t="inlineStr">
        <is>
          <t>泰瑞转债</t>
        </is>
      </c>
      <c r="C144" s="387" t="n">
        <v>105.47</v>
      </c>
      <c r="D144" s="387" t="n">
        <v>1</v>
      </c>
    </row>
    <row r="145" hidden="1" s="386">
      <c r="A145" s="387" t="n">
        <v>123199</v>
      </c>
      <c r="B145" s="387" t="inlineStr">
        <is>
          <t>山河转债</t>
        </is>
      </c>
      <c r="C145" s="387" t="n">
        <v>102.06</v>
      </c>
      <c r="D145" s="387" t="n">
        <v>6</v>
      </c>
    </row>
    <row r="146">
      <c r="A146" s="387" t="n">
        <v>300351</v>
      </c>
      <c r="B146" s="387" t="inlineStr">
        <is>
          <t>永贵电器</t>
        </is>
      </c>
      <c r="C146" s="387" t="n">
        <v>101</v>
      </c>
      <c r="D146" s="387" t="n">
        <v>31</v>
      </c>
    </row>
    <row r="147" hidden="1" s="386">
      <c r="A147" s="387" t="n">
        <v>688066</v>
      </c>
      <c r="B147" s="387" t="inlineStr">
        <is>
          <t>*ST航天宏图</t>
        </is>
      </c>
      <c r="C147" s="387" t="n">
        <v>96.39</v>
      </c>
      <c r="D147" s="387" t="n">
        <v>1</v>
      </c>
    </row>
    <row r="148" hidden="1" s="386">
      <c r="A148" s="387" t="n">
        <v>123171</v>
      </c>
      <c r="B148" s="387" t="inlineStr">
        <is>
          <t>共同转债</t>
        </is>
      </c>
      <c r="C148" s="387" t="n">
        <v>95.69</v>
      </c>
      <c r="D148" s="387" t="n">
        <v>22</v>
      </c>
    </row>
    <row r="149">
      <c r="A149" s="387" t="n">
        <v>2034</v>
      </c>
      <c r="B149" s="387" t="inlineStr">
        <is>
          <t>旺能环境</t>
        </is>
      </c>
      <c r="C149" s="387" t="n">
        <v>91.86</v>
      </c>
      <c r="D149" s="387" t="n">
        <v>25</v>
      </c>
    </row>
    <row r="150" hidden="1" s="386">
      <c r="A150" s="387" t="n">
        <v>2598</v>
      </c>
      <c r="B150" s="387" t="inlineStr">
        <is>
          <t>ST章鼓</t>
        </is>
      </c>
      <c r="C150" s="387" t="n">
        <v>89.69</v>
      </c>
      <c r="D150" s="387" t="n">
        <v>1</v>
      </c>
    </row>
    <row r="151" hidden="1" s="386">
      <c r="A151" s="387" t="n">
        <v>2883</v>
      </c>
      <c r="B151" s="387" t="inlineStr">
        <is>
          <t>*ST中设</t>
        </is>
      </c>
      <c r="C151" s="387" t="n">
        <v>86.88</v>
      </c>
      <c r="D151" s="387" t="n">
        <v>1</v>
      </c>
    </row>
    <row r="152">
      <c r="A152" s="387" t="n">
        <v>2714</v>
      </c>
      <c r="B152" s="387" t="inlineStr">
        <is>
          <t>牧原股份</t>
        </is>
      </c>
      <c r="C152" s="387" t="n">
        <v>77.97</v>
      </c>
      <c r="D152" s="387" t="n">
        <v>31</v>
      </c>
    </row>
    <row r="153">
      <c r="A153" s="387" t="n">
        <v>600609</v>
      </c>
      <c r="B153" s="387" t="inlineStr">
        <is>
          <t>金杯汽车</t>
        </is>
      </c>
      <c r="C153" s="387" t="n">
        <v>72.72</v>
      </c>
      <c r="D153" s="387" t="n">
        <v>31</v>
      </c>
    </row>
    <row r="154">
      <c r="A154" s="387" t="n">
        <v>603639</v>
      </c>
      <c r="B154" s="387" t="inlineStr">
        <is>
          <t>海利尔</t>
        </is>
      </c>
      <c r="C154" s="387" t="n">
        <v>62.06</v>
      </c>
      <c r="D154" s="387" t="n">
        <v>31</v>
      </c>
    </row>
    <row r="155" hidden="1" s="386">
      <c r="A155" s="387" t="n">
        <v>2691</v>
      </c>
      <c r="B155" s="387" t="inlineStr">
        <is>
          <t>*ST冀凯</t>
        </is>
      </c>
      <c r="C155" s="387" t="n">
        <v>62</v>
      </c>
      <c r="D155" s="387" t="n">
        <v>31</v>
      </c>
    </row>
    <row r="156">
      <c r="A156" s="387" t="n">
        <v>688755</v>
      </c>
      <c r="B156" s="387" t="inlineStr">
        <is>
          <t>汉邦科技</t>
        </is>
      </c>
      <c r="C156" s="387" t="n">
        <v>51.74</v>
      </c>
      <c r="D156" s="387" t="n">
        <v>31</v>
      </c>
    </row>
    <row r="157">
      <c r="A157" s="387" t="n">
        <v>688750</v>
      </c>
      <c r="B157" s="387" t="inlineStr">
        <is>
          <t>湘投金天钛业</t>
        </is>
      </c>
      <c r="C157" s="387" t="n">
        <v>41.23</v>
      </c>
      <c r="D157" s="387" t="n">
        <v>30</v>
      </c>
    </row>
    <row r="158">
      <c r="A158" s="387" t="n">
        <v>2078</v>
      </c>
      <c r="B158" s="387" t="inlineStr">
        <is>
          <t>太阳纸业</t>
        </is>
      </c>
      <c r="C158" s="387" t="n">
        <v>35</v>
      </c>
      <c r="D158" s="387" t="n">
        <v>31</v>
      </c>
    </row>
    <row r="159" hidden="1" s="386">
      <c r="A159" s="387" t="n">
        <v>113066</v>
      </c>
      <c r="B159" s="387" t="inlineStr">
        <is>
          <t>平煤转债</t>
        </is>
      </c>
      <c r="C159" s="387" t="n">
        <v>26.88</v>
      </c>
      <c r="D159" s="387" t="n">
        <v>1</v>
      </c>
    </row>
    <row r="160">
      <c r="A160" s="387" t="n">
        <v>605333</v>
      </c>
      <c r="B160" s="387" t="inlineStr">
        <is>
          <t>沪光股份</t>
        </is>
      </c>
      <c r="C160" s="387" t="n">
        <v>23.68</v>
      </c>
      <c r="D160" s="387" t="n">
        <v>3</v>
      </c>
    </row>
    <row r="161">
      <c r="A161" s="387" t="n">
        <v>301565</v>
      </c>
      <c r="B161" s="387" t="inlineStr">
        <is>
          <t>中仑新材</t>
        </is>
      </c>
      <c r="C161" s="387" t="n">
        <v>23.23</v>
      </c>
      <c r="D161" s="387" t="n">
        <v>18</v>
      </c>
    </row>
    <row r="162">
      <c r="A162" s="387" t="n">
        <v>512480</v>
      </c>
      <c r="B162" s="387" t="inlineStr">
        <is>
          <t>半导体ETF国联安</t>
        </is>
      </c>
      <c r="C162" s="387" t="n">
        <v>7.96</v>
      </c>
      <c r="D162" s="387" t="n">
        <v>1</v>
      </c>
    </row>
    <row r="163" hidden="1" s="386">
      <c r="A163" s="387" t="n">
        <v>2634</v>
      </c>
      <c r="B163" s="387" t="inlineStr">
        <is>
          <t>*ST棒杰</t>
        </is>
      </c>
      <c r="C163" s="387" t="n">
        <v>5</v>
      </c>
      <c r="D163" s="387" t="n">
        <v>31</v>
      </c>
    </row>
    <row r="164">
      <c r="A164" s="387" t="n">
        <v>605300</v>
      </c>
      <c r="B164" s="387" t="inlineStr">
        <is>
          <t>佳禾食品</t>
        </is>
      </c>
      <c r="C164" s="387" t="n">
        <v>4.41</v>
      </c>
      <c r="D164" s="387" t="n">
        <v>2</v>
      </c>
    </row>
    <row r="165">
      <c r="A165" s="387" t="n">
        <v>2946</v>
      </c>
      <c r="B165" s="387" t="inlineStr">
        <is>
          <t>新乳业</t>
        </is>
      </c>
      <c r="C165" s="387" t="n">
        <v>-0.13</v>
      </c>
      <c r="D165" s="387" t="n">
        <v>0</v>
      </c>
    </row>
    <row r="166">
      <c r="A166" s="387" t="n">
        <v>688793</v>
      </c>
      <c r="B166" s="387" t="inlineStr">
        <is>
          <t>倍轻松科技</t>
        </is>
      </c>
      <c r="C166" s="387" t="n">
        <v>-0.17</v>
      </c>
      <c r="D166" s="387" t="n">
        <v>0</v>
      </c>
    </row>
    <row r="167">
      <c r="A167" s="387" t="n">
        <v>301575</v>
      </c>
      <c r="B167" s="387" t="inlineStr">
        <is>
          <t>艾芬达</t>
        </is>
      </c>
      <c r="C167" s="387" t="n">
        <v>-4.74</v>
      </c>
      <c r="D167" s="387" t="n">
        <v>5</v>
      </c>
    </row>
    <row r="168">
      <c r="A168" s="387" t="n">
        <v>600011</v>
      </c>
      <c r="B168" s="387" t="inlineStr">
        <is>
          <t>华能国际</t>
        </is>
      </c>
      <c r="C168" s="387" t="n">
        <v>-6.05</v>
      </c>
      <c r="D168" s="387" t="n">
        <v>5</v>
      </c>
    </row>
    <row r="169">
      <c r="A169" s="387" t="n">
        <v>600029</v>
      </c>
      <c r="B169" s="387" t="inlineStr">
        <is>
          <t>南方航空</t>
        </is>
      </c>
      <c r="C169" s="387" t="n">
        <v>-24</v>
      </c>
      <c r="D169" s="387" t="n">
        <v>31</v>
      </c>
    </row>
    <row r="170">
      <c r="A170" s="387" t="n">
        <v>2893</v>
      </c>
      <c r="B170" s="387" t="inlineStr">
        <is>
          <t>京能热力</t>
        </is>
      </c>
      <c r="C170" s="387" t="n">
        <v>-29.38</v>
      </c>
      <c r="D170" s="387" t="n">
        <v>11</v>
      </c>
    </row>
    <row r="171">
      <c r="A171" s="387" t="n">
        <v>688639</v>
      </c>
      <c r="B171" s="387" t="inlineStr">
        <is>
          <t>华恒生物</t>
        </is>
      </c>
      <c r="C171" s="387" t="n">
        <v>-62.33</v>
      </c>
      <c r="D171" s="387" t="n">
        <v>31</v>
      </c>
    </row>
    <row r="172">
      <c r="A172" s="387" t="n">
        <v>300498</v>
      </c>
      <c r="B172" s="387" t="inlineStr">
        <is>
          <t>温氏股份</t>
        </is>
      </c>
      <c r="C172" s="387" t="n">
        <v>-65.62</v>
      </c>
      <c r="D172" s="387" t="n">
        <v>31</v>
      </c>
    </row>
    <row r="173">
      <c r="A173" s="387" t="n">
        <v>300284</v>
      </c>
      <c r="B173" s="387" t="inlineStr">
        <is>
          <t>苏交科</t>
        </is>
      </c>
      <c r="C173" s="387" t="n">
        <v>-92.34</v>
      </c>
      <c r="D173" s="387" t="n">
        <v>4</v>
      </c>
    </row>
    <row r="174">
      <c r="A174" s="387" t="n">
        <v>300525</v>
      </c>
      <c r="B174" s="387" t="inlineStr">
        <is>
          <t>博思软件</t>
        </is>
      </c>
      <c r="C174" s="387" t="n">
        <v>-96.91</v>
      </c>
      <c r="D174" s="387" t="n">
        <v>14</v>
      </c>
    </row>
    <row r="175">
      <c r="A175" s="387" t="n">
        <v>603896</v>
      </c>
      <c r="B175" s="387" t="inlineStr">
        <is>
          <t>寿仙谷</t>
        </is>
      </c>
      <c r="C175" s="387" t="n">
        <v>-102</v>
      </c>
      <c r="D175" s="387" t="n">
        <v>31</v>
      </c>
    </row>
    <row r="176" hidden="1" s="386">
      <c r="A176" s="387" t="n">
        <v>127098</v>
      </c>
      <c r="B176" s="387" t="inlineStr">
        <is>
          <t>欧晶转债</t>
        </is>
      </c>
      <c r="C176" s="387" t="n">
        <v>-112.45</v>
      </c>
      <c r="D176" s="387" t="n">
        <v>7</v>
      </c>
    </row>
    <row r="177">
      <c r="A177" s="387" t="n">
        <v>1390</v>
      </c>
      <c r="B177" s="387" t="inlineStr">
        <is>
          <t>古麒绒材</t>
        </is>
      </c>
      <c r="C177" s="387" t="n">
        <v>-121.01</v>
      </c>
      <c r="D177" s="387" t="n">
        <v>12</v>
      </c>
    </row>
    <row r="178" hidden="1" s="386">
      <c r="A178" s="387" t="n">
        <v>110092</v>
      </c>
      <c r="B178" s="387" t="inlineStr">
        <is>
          <t>三房转债</t>
        </is>
      </c>
      <c r="C178" s="387" t="n">
        <v>-128.54</v>
      </c>
      <c r="D178" s="387" t="n">
        <v>31</v>
      </c>
    </row>
    <row r="179">
      <c r="A179" s="387" t="n">
        <v>300908</v>
      </c>
      <c r="B179" s="387" t="inlineStr">
        <is>
          <t>仲景食品</t>
        </is>
      </c>
      <c r="C179" s="387" t="n">
        <v>-152.16</v>
      </c>
      <c r="D179" s="387" t="n">
        <v>3</v>
      </c>
    </row>
    <row r="180" hidden="1" s="386">
      <c r="A180" s="387" t="n">
        <v>110081</v>
      </c>
      <c r="B180" s="387" t="inlineStr">
        <is>
          <t>闻泰转债</t>
        </is>
      </c>
      <c r="C180" s="387" t="n">
        <v>-188.27</v>
      </c>
      <c r="D180" s="387" t="n">
        <v>6</v>
      </c>
    </row>
    <row r="181" hidden="1" s="386">
      <c r="A181" s="387" t="n">
        <v>123222</v>
      </c>
      <c r="B181" s="387" t="inlineStr">
        <is>
          <t>博俊转债</t>
        </is>
      </c>
      <c r="C181" s="387" t="n">
        <v>-294.18</v>
      </c>
      <c r="D181" s="387" t="n">
        <v>8</v>
      </c>
    </row>
    <row r="182">
      <c r="A182" s="387" t="n">
        <v>601096</v>
      </c>
      <c r="B182" s="387" t="inlineStr">
        <is>
          <t>宏盛华源铁塔集团</t>
        </is>
      </c>
      <c r="C182" s="387" t="n">
        <v>-367.63</v>
      </c>
      <c r="D182" s="387" t="n">
        <v>21</v>
      </c>
    </row>
    <row r="183">
      <c r="A183" s="387" t="n">
        <v>301459</v>
      </c>
      <c r="B183" s="387" t="inlineStr">
        <is>
          <t>丰茂股份</t>
        </is>
      </c>
      <c r="C183" s="387" t="n">
        <v>-378.89</v>
      </c>
      <c r="D183" s="387" t="n">
        <v>13</v>
      </c>
    </row>
    <row r="184">
      <c r="A184" s="387" t="n">
        <v>603309</v>
      </c>
      <c r="B184" s="387" t="inlineStr">
        <is>
          <t>维力医疗</t>
        </is>
      </c>
      <c r="C184" s="387" t="n">
        <v>-388.07</v>
      </c>
      <c r="D184" s="387" t="n">
        <v>20</v>
      </c>
    </row>
    <row r="185">
      <c r="A185" s="387" t="n">
        <v>300482</v>
      </c>
      <c r="B185" s="387" t="inlineStr">
        <is>
          <t>万孚生物</t>
        </is>
      </c>
      <c r="C185" s="387" t="n">
        <v>-417.8</v>
      </c>
      <c r="D185" s="387" t="n">
        <v>31</v>
      </c>
    </row>
    <row r="186">
      <c r="A186" s="387" t="n">
        <v>513</v>
      </c>
      <c r="B186" s="387" t="inlineStr">
        <is>
          <t>丽珠集团</t>
        </is>
      </c>
      <c r="C186" s="387" t="n">
        <v>-422.26</v>
      </c>
      <c r="D186" s="387" t="n">
        <v>18</v>
      </c>
    </row>
    <row r="187">
      <c r="A187" s="387" t="n">
        <v>603262</v>
      </c>
      <c r="B187" s="387" t="inlineStr">
        <is>
          <t>技源集团</t>
        </is>
      </c>
      <c r="C187" s="387" t="n">
        <v>-431.27</v>
      </c>
      <c r="D187" s="387" t="n">
        <v>25</v>
      </c>
    </row>
    <row r="188">
      <c r="A188" s="387" t="n">
        <v>301622</v>
      </c>
      <c r="B188" s="387" t="inlineStr">
        <is>
          <t>英思特</t>
        </is>
      </c>
      <c r="C188" s="387" t="n">
        <v>-477.66</v>
      </c>
      <c r="D188" s="387" t="n">
        <v>31</v>
      </c>
    </row>
    <row r="189">
      <c r="A189" s="387" t="n">
        <v>2035</v>
      </c>
      <c r="B189" s="387" t="inlineStr">
        <is>
          <t>华帝股份</t>
        </is>
      </c>
      <c r="C189" s="387" t="n">
        <v>-502.79</v>
      </c>
      <c r="D189" s="387" t="n">
        <v>18</v>
      </c>
    </row>
    <row r="190">
      <c r="A190" s="387" t="n">
        <v>603786</v>
      </c>
      <c r="B190" s="387" t="inlineStr">
        <is>
          <t>科博达</t>
        </is>
      </c>
      <c r="C190" s="387" t="n">
        <v>-571.01</v>
      </c>
      <c r="D190" s="387" t="n">
        <v>18</v>
      </c>
    </row>
    <row r="191">
      <c r="A191" s="387" t="n">
        <v>600027</v>
      </c>
      <c r="B191" s="387" t="inlineStr">
        <is>
          <t>华电国际</t>
        </is>
      </c>
      <c r="C191" s="387" t="n">
        <v>-629.38</v>
      </c>
      <c r="D191" s="387" t="n">
        <v>21</v>
      </c>
    </row>
    <row r="192">
      <c r="A192" s="387" t="n">
        <v>600578</v>
      </c>
      <c r="B192" s="387" t="inlineStr">
        <is>
          <t>京能电力</t>
        </is>
      </c>
      <c r="C192" s="387" t="n">
        <v>-742.51</v>
      </c>
      <c r="D192" s="387" t="n">
        <v>15</v>
      </c>
    </row>
    <row r="193">
      <c r="A193" s="387" t="n">
        <v>600416</v>
      </c>
      <c r="B193" s="387" t="inlineStr">
        <is>
          <t>湘电股份</t>
        </is>
      </c>
      <c r="C193" s="387" t="n">
        <v>-756</v>
      </c>
      <c r="D193" s="387" t="n">
        <v>31</v>
      </c>
    </row>
    <row r="194">
      <c r="A194" s="387" t="n">
        <v>300294</v>
      </c>
      <c r="B194" s="387" t="inlineStr">
        <is>
          <t>博雅生物</t>
        </is>
      </c>
      <c r="C194" s="387" t="n">
        <v>-789.9400000000001</v>
      </c>
      <c r="D194" s="387" t="n">
        <v>31</v>
      </c>
    </row>
    <row r="195">
      <c r="A195" s="387" t="n">
        <v>688303</v>
      </c>
      <c r="B195" s="387" t="inlineStr">
        <is>
          <t>大全能源</t>
        </is>
      </c>
      <c r="C195" s="387" t="n">
        <v>-904.12</v>
      </c>
      <c r="D195" s="387" t="n">
        <v>12</v>
      </c>
    </row>
    <row r="196">
      <c r="A196" s="387" t="n">
        <v>2294</v>
      </c>
      <c r="B196" s="387" t="inlineStr">
        <is>
          <t>信立泰</t>
        </is>
      </c>
      <c r="C196" s="387" t="n">
        <v>-945.23</v>
      </c>
      <c r="D196" s="387" t="n">
        <v>12</v>
      </c>
    </row>
    <row r="197">
      <c r="A197" s="387" t="n">
        <v>688366</v>
      </c>
      <c r="B197" s="387" t="inlineStr">
        <is>
          <t>昊海生物科技</t>
        </is>
      </c>
      <c r="C197" s="387" t="n">
        <v>-950.52</v>
      </c>
      <c r="D197" s="387" t="n">
        <v>31</v>
      </c>
    </row>
    <row r="198">
      <c r="A198" s="387" t="n">
        <v>543</v>
      </c>
      <c r="B198" s="387" t="inlineStr">
        <is>
          <t>皖能电力</t>
        </is>
      </c>
      <c r="C198" s="387" t="n">
        <v>-992</v>
      </c>
      <c r="D198" s="387" t="n">
        <v>21</v>
      </c>
    </row>
    <row r="199">
      <c r="A199" s="387" t="n">
        <v>688223</v>
      </c>
      <c r="B199" s="387" t="inlineStr">
        <is>
          <t>晶科能源</t>
        </is>
      </c>
      <c r="C199" s="387" t="n">
        <v>-1001.79</v>
      </c>
      <c r="D199" s="387" t="n">
        <v>31</v>
      </c>
    </row>
    <row r="200" hidden="1" s="386">
      <c r="A200" s="387" t="n">
        <v>16</v>
      </c>
      <c r="B200" s="387" t="inlineStr">
        <is>
          <t>*ST康佳A</t>
        </is>
      </c>
      <c r="C200" s="387" t="n">
        <v>-1050.75</v>
      </c>
      <c r="D200" s="387" t="n">
        <v>27</v>
      </c>
    </row>
    <row r="201">
      <c r="A201" s="387" t="n">
        <v>1286</v>
      </c>
      <c r="B201" s="387" t="inlineStr">
        <is>
          <t>陕西能源</t>
        </is>
      </c>
      <c r="C201" s="387" t="n">
        <v>-1102.38</v>
      </c>
      <c r="D201" s="387" t="n">
        <v>20</v>
      </c>
    </row>
    <row r="202">
      <c r="A202" s="387" t="n">
        <v>688408</v>
      </c>
      <c r="B202" s="387" t="inlineStr">
        <is>
          <t>中信博新能源</t>
        </is>
      </c>
      <c r="C202" s="387" t="n">
        <v>-1346.46</v>
      </c>
      <c r="D202" s="387" t="n">
        <v>22</v>
      </c>
    </row>
    <row r="203">
      <c r="A203" s="387" t="n">
        <v>300705</v>
      </c>
      <c r="B203" s="387" t="inlineStr">
        <is>
          <t>九典制药</t>
        </is>
      </c>
      <c r="C203" s="387" t="n">
        <v>-1381.22</v>
      </c>
      <c r="D203" s="387" t="n">
        <v>12</v>
      </c>
    </row>
    <row r="204">
      <c r="A204" s="387" t="n">
        <v>2755</v>
      </c>
      <c r="B204" s="387" t="inlineStr">
        <is>
          <t>奥赛康</t>
        </is>
      </c>
      <c r="C204" s="387" t="n">
        <v>-2279.31</v>
      </c>
      <c r="D204" s="387" t="n">
        <v>12</v>
      </c>
    </row>
  </sheetData>
  <autoFilter ref="A1:E204">
    <filterColumn colId="1" hiddenButton="0" showButton="1">
      <customFilters and="1">
        <customFilter val="*转*" operator="notEqual"/>
        <customFilter val="*ST*" operator="notEqual"/>
      </customFilters>
    </filterColumn>
  </autoFilter>
  <pageMargins left="0.7" right="0.7" top="0.75" bottom="0.75" header="0.3" footer="0.3"/>
</worksheet>
</file>

<file path=xl/worksheets/sheet12.xml><?xml version="1.0" encoding="utf-8"?>
<worksheet xmlns="http://schemas.openxmlformats.org/spreadsheetml/2006/main">
  <sheetPr codeName="Sheet6">
    <outlinePr summaryBelow="1" summaryRight="1"/>
    <pageSetUpPr/>
  </sheetPr>
  <dimension ref="A1:T100"/>
  <sheetViews>
    <sheetView workbookViewId="0">
      <pane ySplit="1" topLeftCell="A2" activePane="bottomLeft" state="frozen"/>
      <selection pane="bottomLeft" activeCell="I27" sqref="I27"/>
    </sheetView>
  </sheetViews>
  <sheetFormatPr baseColWidth="8" defaultRowHeight="14"/>
  <cols>
    <col width="9.08203125" bestFit="1" customWidth="1" style="386" min="1" max="1"/>
    <col width="7.08203125" customWidth="1" style="386" min="3" max="3"/>
    <col width="10.08203125" bestFit="1" customWidth="1" style="386" min="10" max="10"/>
    <col width="9.08203125" bestFit="1" customWidth="1" style="386" min="11" max="11"/>
    <col width="9" bestFit="1" customWidth="1" style="386" min="12" max="12"/>
    <col width="11.75" bestFit="1" customWidth="1" style="386" min="13" max="13"/>
    <col width="7.83203125" customWidth="1" style="386" min="14" max="14"/>
    <col width="11.33203125" customWidth="1" style="386" min="15" max="15"/>
    <col width="8.33203125" customWidth="1" style="386" min="16" max="16"/>
    <col width="9.33203125" customWidth="1" style="386" min="17" max="17"/>
    <col width="12.33203125" bestFit="1" customWidth="1" style="386" min="19" max="19"/>
  </cols>
  <sheetData>
    <row r="1" ht="28" customFormat="1" customHeight="1" s="8">
      <c r="A1" s="8" t="inlineStr">
        <is>
          <t>溢价率</t>
        </is>
      </c>
      <c r="B1" s="8" t="inlineStr">
        <is>
          <t>强赎空间</t>
        </is>
      </c>
      <c r="C1" s="8" t="inlineStr">
        <is>
          <t>满足强赎天数</t>
        </is>
      </c>
      <c r="D1" s="8" t="inlineStr">
        <is>
          <t>市价</t>
        </is>
      </c>
      <c r="E1" s="8" t="inlineStr">
        <is>
          <t>证券代码</t>
        </is>
      </c>
      <c r="F1" s="8" t="inlineStr">
        <is>
          <t>证券名称</t>
        </is>
      </c>
      <c r="G1" s="8" t="inlineStr">
        <is>
          <t>到期价格</t>
        </is>
      </c>
      <c r="H1" s="8" t="inlineStr">
        <is>
          <t>到期收益率</t>
        </is>
      </c>
      <c r="I1" s="8" t="inlineStr">
        <is>
          <t>正股涨幅</t>
        </is>
      </c>
      <c r="J1" s="8" t="inlineStr">
        <is>
          <t>涨幅</t>
        </is>
      </c>
      <c r="K1" s="8" t="inlineStr">
        <is>
          <t>转股价格</t>
        </is>
      </c>
      <c r="L1" s="8" t="inlineStr">
        <is>
          <t>强赎价格</t>
        </is>
      </c>
      <c r="M1" s="8" t="inlineStr">
        <is>
          <t>正股价格</t>
        </is>
      </c>
      <c r="N1" s="8" t="inlineStr">
        <is>
          <t>下修价格</t>
        </is>
      </c>
      <c r="O1" s="8" t="inlineStr">
        <is>
          <t>到期日期</t>
        </is>
      </c>
      <c r="P1" s="8" t="inlineStr">
        <is>
          <t>余额</t>
        </is>
      </c>
      <c r="Q1" s="8" t="inlineStr">
        <is>
          <t>下修倒计时</t>
        </is>
      </c>
      <c r="R1" s="8" t="inlineStr">
        <is>
          <t>强赎状态</t>
        </is>
      </c>
      <c r="S1" s="8" t="inlineStr">
        <is>
          <t>连续日</t>
        </is>
      </c>
      <c r="T1" s="8" t="inlineStr">
        <is>
          <t>重数</t>
        </is>
      </c>
    </row>
    <row r="2">
      <c r="A2" s="387">
        <f>VLOOKUP($F2,全部可转债!$A:$S,9,0)</f>
        <v/>
      </c>
      <c r="B2" s="459">
        <f>L2*100/M2-100</f>
        <v/>
      </c>
      <c r="C2" s="387" t="n">
        <v>0</v>
      </c>
      <c r="D2" s="387">
        <f>VLOOKUP(F2,全部可转债!$A:$S,16,0)</f>
        <v/>
      </c>
      <c r="E2" s="387">
        <f>VLOOKUP($F2,全部可转债!$A:$S,2,0)</f>
        <v/>
      </c>
      <c r="F2" s="387" t="inlineStr">
        <is>
          <t>三房转债</t>
        </is>
      </c>
      <c r="G2" s="387">
        <f>VLOOKUP($F2,全部可转债!$A:$S,7,0)</f>
        <v/>
      </c>
      <c r="H2" s="460">
        <f>G2/D2-1</f>
        <v/>
      </c>
      <c r="I2" s="387">
        <f>VLOOKUP($F2,全部可转债!$A:$S,19,0)</f>
        <v/>
      </c>
      <c r="J2" s="387">
        <f>VLOOKUP($F2,全部可转债!$A:$S,17,0)</f>
        <v/>
      </c>
      <c r="K2" s="387">
        <f>VLOOKUP($F2,全部可转债!$A:$S,5,0)</f>
        <v/>
      </c>
      <c r="L2" s="387">
        <f>VLOOKUP($F2,全部可转债!$A:$S,6,0)</f>
        <v/>
      </c>
      <c r="M2" s="387">
        <f>VLOOKUP($F2,全部可转债!$A:$S,18,0)</f>
        <v/>
      </c>
      <c r="N2" s="387">
        <f>VLOOKUP($F2,全部可转债!$A:$S,8,0)</f>
        <v/>
      </c>
      <c r="O2" s="387">
        <f>VLOOKUP($F2,全部可转债!$A:$S,15,0)</f>
        <v/>
      </c>
      <c r="P2" s="387">
        <f>VLOOKUP($F2,全部可转债!$A:$S,14,0)</f>
        <v/>
      </c>
      <c r="Q2" s="387" t="n">
        <v>703</v>
      </c>
      <c r="R2" s="387">
        <f>VLOOKUP($F2,全部可转债!$A:$S,11,0)</f>
        <v/>
      </c>
    </row>
    <row r="3">
      <c r="A3" s="387">
        <f>VLOOKUP($F3,全部可转债!$A:$S,9,0)</f>
        <v/>
      </c>
      <c r="B3" s="459">
        <f>L3*100/M3-100</f>
        <v/>
      </c>
      <c r="C3" s="387" t="n">
        <v>0</v>
      </c>
      <c r="D3" s="387">
        <f>VLOOKUP(F3,全部可转债!$A:$S,16,0)</f>
        <v/>
      </c>
      <c r="E3" s="387">
        <f>VLOOKUP($F3,全部可转债!$A:$S,2,0)</f>
        <v/>
      </c>
      <c r="F3" s="387" t="inlineStr">
        <is>
          <t>闻泰转债</t>
        </is>
      </c>
      <c r="G3" s="387">
        <f>VLOOKUP($F3,全部可转债!$A:$S,7,0)</f>
        <v/>
      </c>
      <c r="H3" s="460">
        <f>G3/D3-1</f>
        <v/>
      </c>
      <c r="I3" s="387">
        <f>VLOOKUP($F3,全部可转债!$A:$S,19,0)</f>
        <v/>
      </c>
      <c r="J3" s="387">
        <f>VLOOKUP($F3,全部可转债!$A:$S,17,0)</f>
        <v/>
      </c>
      <c r="K3" s="387">
        <f>VLOOKUP($F3,全部可转债!$A:$S,5,0)</f>
        <v/>
      </c>
      <c r="L3" s="387">
        <f>VLOOKUP($F3,全部可转债!$A:$S,6,0)</f>
        <v/>
      </c>
      <c r="M3" s="387">
        <f>VLOOKUP($F3,全部可转债!$A:$S,18,0)</f>
        <v/>
      </c>
      <c r="N3" s="387">
        <f>VLOOKUP($F3,全部可转债!$A:$S,8,0)</f>
        <v/>
      </c>
      <c r="O3" s="387">
        <f>VLOOKUP($F3,全部可转债!$A:$S,15,0)</f>
        <v/>
      </c>
      <c r="P3" s="387">
        <f>VLOOKUP($F3,全部可转债!$A:$S,14,0)</f>
        <v/>
      </c>
      <c r="Q3" s="387" t="n">
        <v>-1</v>
      </c>
      <c r="R3" s="387">
        <f>VLOOKUP($F3,全部可转债!$A:$S,11,0)</f>
        <v/>
      </c>
    </row>
    <row r="4">
      <c r="A4" s="387">
        <f>VLOOKUP($F4,全部可转债!$A:$S,9,0)</f>
        <v/>
      </c>
      <c r="B4" s="459">
        <f>L4*100/M4-100</f>
        <v/>
      </c>
      <c r="C4" s="387" t="n">
        <v>0</v>
      </c>
      <c r="D4" s="387">
        <f>VLOOKUP(F4,全部可转债!$A:$S,16,0)</f>
        <v/>
      </c>
      <c r="E4" s="387">
        <f>VLOOKUP($F4,全部可转债!$A:$S,2,0)</f>
        <v/>
      </c>
      <c r="F4" s="387" t="inlineStr">
        <is>
          <t>镇洋转债</t>
        </is>
      </c>
      <c r="G4" s="387">
        <f>VLOOKUP($F4,全部可转债!$A:$S,7,0)</f>
        <v/>
      </c>
      <c r="H4" s="460">
        <f>G4/D4-1</f>
        <v/>
      </c>
      <c r="I4" s="387">
        <f>VLOOKUP($F4,全部可转债!$A:$S,19,0)</f>
        <v/>
      </c>
      <c r="J4" s="387">
        <f>VLOOKUP($F4,全部可转债!$A:$S,17,0)</f>
        <v/>
      </c>
      <c r="K4" s="387">
        <f>VLOOKUP($F4,全部可转债!$A:$S,5,0)</f>
        <v/>
      </c>
      <c r="L4" s="387">
        <f>VLOOKUP($F4,全部可转债!$A:$S,6,0)</f>
        <v/>
      </c>
      <c r="M4" s="387">
        <f>VLOOKUP($F4,全部可转债!$A:$S,18,0)</f>
        <v/>
      </c>
      <c r="N4" s="387">
        <f>VLOOKUP($F4,全部可转债!$A:$S,8,0)</f>
        <v/>
      </c>
      <c r="O4" s="387">
        <f>VLOOKUP($F4,全部可转债!$A:$S,15,0)</f>
        <v/>
      </c>
      <c r="P4" s="387">
        <f>VLOOKUP($F4,全部可转债!$A:$S,14,0)</f>
        <v/>
      </c>
      <c r="Q4" s="387" t="n">
        <v>0</v>
      </c>
      <c r="R4" s="387">
        <f>VLOOKUP($F4,全部可转债!$A:$S,11,0)</f>
        <v/>
      </c>
    </row>
    <row r="7" ht="13.5" customHeight="1" s="386">
      <c r="A7" s="387">
        <f>VLOOKUP($F7,全部可转债!$A:$S,9,0)</f>
        <v/>
      </c>
      <c r="B7" s="459">
        <f>L7*100/M7-100</f>
        <v/>
      </c>
      <c r="C7" s="387" t="n">
        <v>0</v>
      </c>
      <c r="D7" s="387">
        <f>VLOOKUP(F7,全部可转债!$A:$S,16,0)</f>
        <v/>
      </c>
      <c r="E7" s="387">
        <f>VLOOKUP($F7,全部可转债!$A:$S,2,0)</f>
        <v/>
      </c>
      <c r="F7" s="387" t="inlineStr">
        <is>
          <t>天业转债</t>
        </is>
      </c>
      <c r="G7" s="387">
        <f>VLOOKUP($F7,全部可转债!$A:$S,7,0)</f>
        <v/>
      </c>
      <c r="H7" s="460">
        <f>G7/D7-1</f>
        <v/>
      </c>
      <c r="I7" s="387">
        <f>VLOOKUP($F7,全部可转债!$A:$S,19,0)</f>
        <v/>
      </c>
      <c r="J7" s="387">
        <f>VLOOKUP($F7,全部可转债!$A:$S,17,0)</f>
        <v/>
      </c>
      <c r="K7" s="387">
        <f>VLOOKUP($F7,全部可转债!$A:$S,5,0)</f>
        <v/>
      </c>
      <c r="L7" s="387">
        <f>VLOOKUP($F7,全部可转债!$A:$S,6,0)</f>
        <v/>
      </c>
      <c r="M7" s="387">
        <f>VLOOKUP($F7,全部可转债!$A:$S,18,0)</f>
        <v/>
      </c>
      <c r="N7" s="387">
        <f>VLOOKUP($F7,全部可转债!$A:$S,8,0)</f>
        <v/>
      </c>
      <c r="O7" s="387">
        <f>VLOOKUP($F7,全部可转债!$A:$S,15,0)</f>
        <v/>
      </c>
      <c r="P7" s="387">
        <f>VLOOKUP($F7,全部可转债!$A:$S,14,0)</f>
        <v/>
      </c>
      <c r="Q7" s="387" t="n"/>
      <c r="R7" s="387">
        <f>VLOOKUP($F7,全部可转债!$A:$S,11,0)</f>
        <v/>
      </c>
    </row>
    <row r="8">
      <c r="A8" s="387">
        <f>VLOOKUP($F8,全部可转债!$A:$S,9,0)</f>
        <v/>
      </c>
      <c r="B8" s="459">
        <f>L8*100/M8-100</f>
        <v/>
      </c>
      <c r="C8" s="387" t="n">
        <v>0</v>
      </c>
      <c r="D8" s="387">
        <f>VLOOKUP(F8,全部可转债!$A:$S,16,0)</f>
        <v/>
      </c>
      <c r="E8" s="387">
        <f>VLOOKUP($F8,全部可转债!$A:$S,2,0)</f>
        <v/>
      </c>
      <c r="F8" s="387" t="inlineStr">
        <is>
          <t>天23转债</t>
        </is>
      </c>
      <c r="G8" s="387">
        <f>VLOOKUP($F8,全部可转债!$A:$S,7,0)</f>
        <v/>
      </c>
      <c r="H8" s="460">
        <f>G8/D8-1</f>
        <v/>
      </c>
      <c r="I8" s="387">
        <f>VLOOKUP($F8,全部可转债!$A:$S,19,0)</f>
        <v/>
      </c>
      <c r="J8" s="387">
        <f>VLOOKUP($F8,全部可转债!$A:$S,17,0)</f>
        <v/>
      </c>
      <c r="K8" s="387">
        <f>VLOOKUP($F8,全部可转债!$A:$S,5,0)</f>
        <v/>
      </c>
      <c r="L8" s="387">
        <f>VLOOKUP($F8,全部可转债!$A:$S,6,0)</f>
        <v/>
      </c>
      <c r="M8" s="387">
        <f>VLOOKUP($F8,全部可转债!$A:$S,18,0)</f>
        <v/>
      </c>
      <c r="N8" s="387">
        <f>VLOOKUP($F8,全部可转债!$A:$S,8,0)</f>
        <v/>
      </c>
      <c r="O8" s="387">
        <f>VLOOKUP($F8,全部可转债!$A:$S,15,0)</f>
        <v/>
      </c>
      <c r="P8" s="387">
        <f>VLOOKUP($F8,全部可转债!$A:$S,14,0)</f>
        <v/>
      </c>
      <c r="Q8" s="387" t="n"/>
      <c r="R8" s="387">
        <f>VLOOKUP($F8,全部可转债!$A:$S,11,0)</f>
        <v/>
      </c>
    </row>
    <row r="9" ht="13.5" customHeight="1" s="386">
      <c r="A9" s="387">
        <f>VLOOKUP($F9,全部可转债!$A:$S,9,0)</f>
        <v/>
      </c>
      <c r="B9" s="459">
        <f>L9*100/M9-100</f>
        <v/>
      </c>
      <c r="C9" s="387" t="n">
        <v>0</v>
      </c>
      <c r="D9" s="387">
        <f>VLOOKUP(F9,全部可转债!$A:$S,16,0)</f>
        <v/>
      </c>
      <c r="E9" s="387">
        <f>VLOOKUP($F9,全部可转债!$A:$S,2,0)</f>
        <v/>
      </c>
      <c r="F9" s="387" t="inlineStr">
        <is>
          <t>晶能转债</t>
        </is>
      </c>
      <c r="G9" s="387">
        <f>VLOOKUP($F9,全部可转债!$A:$S,7,0)</f>
        <v/>
      </c>
      <c r="H9" s="460">
        <f>G9/D9-1</f>
        <v/>
      </c>
      <c r="I9" s="387">
        <f>VLOOKUP($F9,全部可转债!$A:$S,19,0)</f>
        <v/>
      </c>
      <c r="J9" s="387">
        <f>VLOOKUP($F9,全部可转债!$A:$S,17,0)</f>
        <v/>
      </c>
      <c r="K9" s="387">
        <f>VLOOKUP($F9,全部可转债!$A:$S,5,0)</f>
        <v/>
      </c>
      <c r="L9" s="387">
        <f>VLOOKUP($F9,全部可转债!$A:$S,6,0)</f>
        <v/>
      </c>
      <c r="M9" s="387">
        <f>VLOOKUP($F9,全部可转债!$A:$S,18,0)</f>
        <v/>
      </c>
      <c r="N9" s="387">
        <f>VLOOKUP($F9,全部可转债!$A:$S,8,0)</f>
        <v/>
      </c>
      <c r="O9" s="387">
        <f>VLOOKUP($F9,全部可转债!$A:$S,15,0)</f>
        <v/>
      </c>
      <c r="P9" s="387">
        <f>VLOOKUP($F9,全部可转债!$A:$S,14,0)</f>
        <v/>
      </c>
      <c r="Q9" s="387" t="n"/>
      <c r="R9" s="387">
        <f>VLOOKUP($F9,全部可转债!$A:$S,11,0)</f>
        <v/>
      </c>
    </row>
    <row r="10">
      <c r="A10" s="387">
        <f>VLOOKUP($F10,全部可转债!$A:$S,9,0)</f>
        <v/>
      </c>
      <c r="B10" s="459">
        <f>L10*100/M10-100</f>
        <v/>
      </c>
      <c r="C10" s="387" t="n">
        <v>0</v>
      </c>
      <c r="D10" s="387">
        <f>VLOOKUP(F10,全部可转债!$A:$S,16,0)</f>
        <v/>
      </c>
      <c r="E10" s="387">
        <f>VLOOKUP($F10,全部可转债!$A:$S,2,0)</f>
        <v/>
      </c>
      <c r="F10" s="387" t="inlineStr">
        <is>
          <t>太能转债</t>
        </is>
      </c>
      <c r="G10" s="387">
        <f>VLOOKUP($F10,全部可转债!$A:$S,7,0)</f>
        <v/>
      </c>
      <c r="H10" s="460">
        <f>G10/D10-1</f>
        <v/>
      </c>
      <c r="I10" s="387">
        <f>VLOOKUP($F10,全部可转债!$A:$S,19,0)</f>
        <v/>
      </c>
      <c r="J10" s="387">
        <f>VLOOKUP($F10,全部可转债!$A:$S,17,0)</f>
        <v/>
      </c>
      <c r="K10" s="387">
        <f>VLOOKUP($F10,全部可转债!$A:$S,5,0)</f>
        <v/>
      </c>
      <c r="L10" s="387">
        <f>VLOOKUP($F10,全部可转债!$A:$S,6,0)</f>
        <v/>
      </c>
      <c r="M10" s="387">
        <f>VLOOKUP($F10,全部可转债!$A:$S,18,0)</f>
        <v/>
      </c>
      <c r="N10" s="387">
        <f>VLOOKUP($F10,全部可转债!$A:$S,8,0)</f>
        <v/>
      </c>
      <c r="O10" s="387">
        <f>VLOOKUP($F10,全部可转债!$A:$S,15,0)</f>
        <v/>
      </c>
      <c r="P10" s="387">
        <f>VLOOKUP($F10,全部可转债!$A:$S,14,0)</f>
        <v/>
      </c>
      <c r="Q10" s="387" t="n">
        <v>820</v>
      </c>
      <c r="R10" s="387">
        <f>VLOOKUP($F10,全部可转债!$A:$S,11,0)</f>
        <v/>
      </c>
    </row>
    <row r="11">
      <c r="A11" s="387">
        <f>VLOOKUP($F11,全部可转债!$A:$S,9,0)</f>
        <v/>
      </c>
      <c r="B11" s="459">
        <f>L11*100/M11-100</f>
        <v/>
      </c>
      <c r="C11" s="387" t="n">
        <v>0</v>
      </c>
      <c r="D11" s="387">
        <f>VLOOKUP(F11,全部可转债!$A:$S,16,0)</f>
        <v/>
      </c>
      <c r="E11" s="387">
        <f>VLOOKUP($F11,全部可转债!$A:$S,2,0)</f>
        <v/>
      </c>
      <c r="F11" s="387" t="inlineStr">
        <is>
          <t>通裕转债</t>
        </is>
      </c>
      <c r="G11" s="387">
        <f>VLOOKUP($F11,全部可转债!$A:$S,7,0)</f>
        <v/>
      </c>
      <c r="H11" s="460">
        <f>G11/D11-1</f>
        <v/>
      </c>
      <c r="I11" s="387">
        <f>VLOOKUP($F11,全部可转债!$A:$S,19,0)</f>
        <v/>
      </c>
      <c r="J11" s="387">
        <f>VLOOKUP($F11,全部可转债!$A:$S,17,0)</f>
        <v/>
      </c>
      <c r="K11" s="387">
        <f>VLOOKUP($F11,全部可转债!$A:$S,5,0)</f>
        <v/>
      </c>
      <c r="L11" s="387">
        <f>VLOOKUP($F11,全部可转债!$A:$S,6,0)</f>
        <v/>
      </c>
      <c r="M11" s="387">
        <f>VLOOKUP($F11,全部可转债!$A:$S,18,0)</f>
        <v/>
      </c>
      <c r="N11" s="387">
        <f>VLOOKUP($F11,全部可转债!$A:$S,8,0)</f>
        <v/>
      </c>
      <c r="O11" s="387">
        <f>VLOOKUP($F11,全部可转债!$A:$S,15,0)</f>
        <v/>
      </c>
      <c r="P11" s="387">
        <f>VLOOKUP($F11,全部可转债!$A:$S,14,0)</f>
        <v/>
      </c>
      <c r="Q11" s="387" t="n"/>
      <c r="R11" s="387">
        <f>VLOOKUP($F11,全部可转债!$A:$S,11,0)</f>
        <v/>
      </c>
      <c r="S11" s="387" t="n">
        <v>13</v>
      </c>
    </row>
    <row r="12">
      <c r="A12" s="387">
        <f>VLOOKUP($F12,全部可转债!$A:$S,9,0)</f>
        <v/>
      </c>
      <c r="B12" s="459">
        <f>L12*100/M12-100</f>
        <v/>
      </c>
      <c r="C12" s="387" t="n">
        <v>15</v>
      </c>
      <c r="D12" s="387">
        <f>VLOOKUP(F12,全部可转债!$A:$S,16,0)</f>
        <v/>
      </c>
      <c r="E12" s="387">
        <f>VLOOKUP($F12,全部可转债!$A:$S,2,0)</f>
        <v/>
      </c>
      <c r="F12" s="387" t="inlineStr">
        <is>
          <t>金埔转债</t>
        </is>
      </c>
      <c r="G12" s="387">
        <f>VLOOKUP($F12,全部可转债!$A:$S,7,0)</f>
        <v/>
      </c>
      <c r="H12" s="460">
        <f>G12/D12-1</f>
        <v/>
      </c>
      <c r="I12" s="387">
        <f>VLOOKUP($F12,全部可转债!$A:$S,19,0)</f>
        <v/>
      </c>
      <c r="J12" s="387">
        <f>VLOOKUP($F12,全部可转债!$A:$S,17,0)</f>
        <v/>
      </c>
      <c r="K12" s="387">
        <f>VLOOKUP($F12,全部可转债!$A:$S,5,0)</f>
        <v/>
      </c>
      <c r="L12" s="387">
        <f>VLOOKUP($F12,全部可转债!$A:$S,6,0)</f>
        <v/>
      </c>
      <c r="M12" s="387">
        <f>VLOOKUP($F12,全部可转债!$A:$S,18,0)</f>
        <v/>
      </c>
      <c r="N12" s="387">
        <f>VLOOKUP($F12,全部可转债!$A:$S,8,0)</f>
        <v/>
      </c>
      <c r="O12" s="387">
        <f>VLOOKUP($F12,全部可转债!$A:$S,15,0)</f>
        <v/>
      </c>
      <c r="P12" s="387">
        <f>VLOOKUP($F12,全部可转债!$A:$S,14,0)</f>
        <v/>
      </c>
      <c r="Q12" s="387" t="n"/>
      <c r="R12" s="387">
        <f>VLOOKUP($F12,全部可转债!$A:$S,11,0)</f>
        <v/>
      </c>
    </row>
    <row r="13">
      <c r="A13" s="387">
        <f>VLOOKUP($F13,全部可转债!$A:$S,9,0)</f>
        <v/>
      </c>
      <c r="B13" s="459">
        <f>L13*100/M13-100</f>
        <v/>
      </c>
      <c r="C13" s="387" t="n">
        <v>10</v>
      </c>
      <c r="D13" s="387">
        <f>VLOOKUP(F13,全部可转债!$A:$S,16,0)</f>
        <v/>
      </c>
      <c r="E13" s="387">
        <f>VLOOKUP($F13,全部可转债!$A:$S,2,0)</f>
        <v/>
      </c>
      <c r="F13" s="387" t="inlineStr">
        <is>
          <t>苏利转债</t>
        </is>
      </c>
      <c r="G13" s="387">
        <f>VLOOKUP($F13,全部可转债!$A:$S,7,0)</f>
        <v/>
      </c>
      <c r="H13" s="460">
        <f>G13/D13-1</f>
        <v/>
      </c>
      <c r="I13" s="387">
        <f>VLOOKUP($F13,全部可转债!$A:$S,19,0)</f>
        <v/>
      </c>
      <c r="J13" s="387">
        <f>VLOOKUP($F13,全部可转债!$A:$S,17,0)</f>
        <v/>
      </c>
      <c r="K13" s="387">
        <f>VLOOKUP($F13,全部可转债!$A:$S,5,0)</f>
        <v/>
      </c>
      <c r="L13" s="387">
        <f>VLOOKUP($F13,全部可转债!$A:$S,6,0)</f>
        <v/>
      </c>
      <c r="M13" s="387">
        <f>VLOOKUP($F13,全部可转债!$A:$S,18,0)</f>
        <v/>
      </c>
      <c r="N13" s="387">
        <f>VLOOKUP($F13,全部可转债!$A:$S,8,0)</f>
        <v/>
      </c>
      <c r="O13" s="387">
        <f>VLOOKUP($F13,全部可转债!$A:$S,15,0)</f>
        <v/>
      </c>
      <c r="P13" s="387">
        <f>VLOOKUP($F13,全部可转债!$A:$S,14,0)</f>
        <v/>
      </c>
      <c r="Q13" s="387" t="n"/>
      <c r="R13" s="387">
        <f>VLOOKUP($F13,全部可转债!$A:$S,11,0)</f>
        <v/>
      </c>
    </row>
    <row r="14">
      <c r="A14" s="387">
        <f>VLOOKUP($F14,全部可转债!$A:$S,9,0)</f>
        <v/>
      </c>
      <c r="B14" s="459">
        <f>L14*100/M14-100</f>
        <v/>
      </c>
      <c r="C14" s="387" t="n">
        <v>0</v>
      </c>
      <c r="D14" s="387">
        <f>VLOOKUP(F14,全部可转债!$A:$S,16,0)</f>
        <v/>
      </c>
      <c r="E14" s="387">
        <f>VLOOKUP($F14,全部可转债!$A:$S,2,0)</f>
        <v/>
      </c>
      <c r="F14" s="387" t="inlineStr">
        <is>
          <t>花园转债</t>
        </is>
      </c>
      <c r="G14" s="387">
        <f>VLOOKUP($F14,全部可转债!$A:$S,7,0)</f>
        <v/>
      </c>
      <c r="H14" s="460">
        <f>G14/D14-1</f>
        <v/>
      </c>
      <c r="I14" s="387">
        <f>VLOOKUP($F14,全部可转债!$A:$S,19,0)</f>
        <v/>
      </c>
      <c r="J14" s="387">
        <f>VLOOKUP($F14,全部可转债!$A:$S,17,0)</f>
        <v/>
      </c>
      <c r="K14" s="387">
        <f>VLOOKUP($F14,全部可转债!$A:$S,5,0)</f>
        <v/>
      </c>
      <c r="L14" s="387">
        <f>VLOOKUP($F14,全部可转债!$A:$S,6,0)</f>
        <v/>
      </c>
      <c r="M14" s="387">
        <f>VLOOKUP($F14,全部可转债!$A:$S,18,0)</f>
        <v/>
      </c>
      <c r="N14" s="387">
        <f>VLOOKUP($F14,全部可转债!$A:$S,8,0)</f>
        <v/>
      </c>
      <c r="O14" s="387">
        <f>VLOOKUP($F14,全部可转债!$A:$S,15,0)</f>
        <v/>
      </c>
      <c r="P14" s="387">
        <f>VLOOKUP($F14,全部可转债!$A:$S,14,0)</f>
        <v/>
      </c>
      <c r="Q14" s="387" t="n"/>
      <c r="R14" s="387">
        <f>VLOOKUP($F14,全部可转债!$A:$S,11,0)</f>
        <v/>
      </c>
    </row>
    <row r="15">
      <c r="A15" s="387">
        <f>VLOOKUP($F15,全部可转债!$A:$S,9,0)</f>
        <v/>
      </c>
      <c r="B15" s="459">
        <f>L15*100/M15-100</f>
        <v/>
      </c>
      <c r="C15" s="387" t="n">
        <v>0</v>
      </c>
      <c r="D15" s="387">
        <f>VLOOKUP(F15,全部可转债!$A:$S,16,0)</f>
        <v/>
      </c>
      <c r="E15" s="387">
        <f>VLOOKUP($F15,全部可转债!$A:$S,2,0)</f>
        <v/>
      </c>
      <c r="F15" s="387" t="inlineStr">
        <is>
          <t>汇通转债</t>
        </is>
      </c>
      <c r="G15" s="387">
        <f>VLOOKUP($F15,全部可转债!$A:$S,7,0)</f>
        <v/>
      </c>
      <c r="H15" s="460">
        <f>G15/D15-1</f>
        <v/>
      </c>
      <c r="I15" s="387">
        <f>VLOOKUP($F15,全部可转债!$A:$S,19,0)</f>
        <v/>
      </c>
      <c r="J15" s="387">
        <f>VLOOKUP($F15,全部可转债!$A:$S,17,0)</f>
        <v/>
      </c>
      <c r="K15" s="387">
        <f>VLOOKUP($F15,全部可转债!$A:$S,5,0)</f>
        <v/>
      </c>
      <c r="L15" s="387">
        <f>VLOOKUP($F15,全部可转债!$A:$S,6,0)</f>
        <v/>
      </c>
      <c r="M15" s="387">
        <f>VLOOKUP($F15,全部可转债!$A:$S,18,0)</f>
        <v/>
      </c>
      <c r="N15" s="387">
        <f>VLOOKUP($F15,全部可转债!$A:$S,8,0)</f>
        <v/>
      </c>
      <c r="O15" s="387">
        <f>VLOOKUP($F15,全部可转债!$A:$S,15,0)</f>
        <v/>
      </c>
      <c r="P15" s="387">
        <f>VLOOKUP($F15,全部可转债!$A:$S,14,0)</f>
        <v/>
      </c>
      <c r="R15" s="387">
        <f>VLOOKUP($F15,全部可转债!$A:$S,11,0)</f>
        <v/>
      </c>
    </row>
    <row r="16">
      <c r="A16" s="387">
        <f>VLOOKUP($F16,全部可转债!$A:$S,9,0)</f>
        <v/>
      </c>
      <c r="B16" s="459">
        <f>L16*100/M16-100</f>
        <v/>
      </c>
      <c r="C16" s="387" t="n">
        <v>0</v>
      </c>
      <c r="D16" s="387">
        <f>VLOOKUP(F16,全部可转债!$A:$S,16,0)</f>
        <v/>
      </c>
      <c r="E16" s="387">
        <f>VLOOKUP($F16,全部可转债!$A:$S,2,0)</f>
        <v/>
      </c>
      <c r="F16" s="387" t="inlineStr">
        <is>
          <t>芳源转债</t>
        </is>
      </c>
      <c r="G16" s="387">
        <f>VLOOKUP($F16,全部可转债!$A:$S,7,0)</f>
        <v/>
      </c>
      <c r="H16" s="460">
        <f>G16/D16-1</f>
        <v/>
      </c>
      <c r="I16" s="387">
        <f>VLOOKUP($F16,全部可转债!$A:$S,19,0)</f>
        <v/>
      </c>
      <c r="J16" s="387">
        <f>VLOOKUP($F16,全部可转债!$A:$S,17,0)</f>
        <v/>
      </c>
      <c r="K16" s="387">
        <f>VLOOKUP($F16,全部可转债!$A:$S,5,0)</f>
        <v/>
      </c>
      <c r="L16" s="387">
        <f>VLOOKUP($F16,全部可转债!$A:$S,6,0)</f>
        <v/>
      </c>
      <c r="M16" s="387">
        <f>VLOOKUP($F16,全部可转债!$A:$S,18,0)</f>
        <v/>
      </c>
      <c r="N16" s="387">
        <f>VLOOKUP($F16,全部可转债!$A:$S,8,0)</f>
        <v/>
      </c>
      <c r="O16" s="387">
        <f>VLOOKUP($F16,全部可转债!$A:$S,15,0)</f>
        <v/>
      </c>
      <c r="P16" s="387">
        <f>VLOOKUP($F16,全部可转债!$A:$S,14,0)</f>
        <v/>
      </c>
      <c r="Q16" s="387" t="n">
        <v>716</v>
      </c>
      <c r="R16" s="387">
        <f>VLOOKUP($F16,全部可转债!$A:$S,11,0)</f>
        <v/>
      </c>
    </row>
    <row r="17">
      <c r="A17" s="387">
        <f>VLOOKUP($F17,全部可转债!$A:$S,9,0)</f>
        <v/>
      </c>
      <c r="B17" s="459">
        <f>L17*100/M17-100</f>
        <v/>
      </c>
      <c r="C17" s="387" t="n">
        <v>0</v>
      </c>
      <c r="D17" s="387">
        <f>VLOOKUP(F17,全部可转债!$A:$S,16,0)</f>
        <v/>
      </c>
      <c r="E17" s="387">
        <f>VLOOKUP($F17,全部可转债!$A:$S,2,0)</f>
        <v/>
      </c>
      <c r="F17" s="387" t="inlineStr">
        <is>
          <t>垒知转债</t>
        </is>
      </c>
      <c r="G17" s="387">
        <f>VLOOKUP($F17,全部可转债!$A:$S,7,0)</f>
        <v/>
      </c>
      <c r="H17" s="460">
        <f>G17/D17-1</f>
        <v/>
      </c>
      <c r="I17" s="387">
        <f>VLOOKUP($F17,全部可转债!$A:$S,19,0)</f>
        <v/>
      </c>
      <c r="J17" s="387">
        <f>VLOOKUP($F17,全部可转债!$A:$S,17,0)</f>
        <v/>
      </c>
      <c r="K17" s="387">
        <f>VLOOKUP($F17,全部可转债!$A:$S,5,0)</f>
        <v/>
      </c>
      <c r="L17" s="387">
        <f>VLOOKUP($F17,全部可转债!$A:$S,6,0)</f>
        <v/>
      </c>
      <c r="M17" s="387">
        <f>VLOOKUP($F17,全部可转债!$A:$S,18,0)</f>
        <v/>
      </c>
      <c r="N17" s="387">
        <f>VLOOKUP($F17,全部可转债!$A:$S,8,0)</f>
        <v/>
      </c>
      <c r="O17" s="387">
        <f>VLOOKUP($F17,全部可转债!$A:$S,15,0)</f>
        <v/>
      </c>
      <c r="P17" s="387">
        <f>VLOOKUP($F17,全部可转债!$A:$S,14,0)</f>
        <v/>
      </c>
      <c r="Q17" s="387" t="n">
        <v>12</v>
      </c>
      <c r="R17" s="387">
        <f>VLOOKUP($F17,全部可转债!$A:$S,11,0)</f>
        <v/>
      </c>
    </row>
    <row r="18" ht="13.5" customHeight="1" s="386">
      <c r="A18" s="387">
        <f>VLOOKUP($F18,全部可转债!$A:$S,9,0)</f>
        <v/>
      </c>
      <c r="B18" s="459">
        <f>L18*100/M18-100</f>
        <v/>
      </c>
      <c r="C18" s="387" t="n">
        <v>0</v>
      </c>
      <c r="D18" s="387">
        <f>VLOOKUP(F18,全部可转债!$A:$S,16,0)</f>
        <v/>
      </c>
      <c r="E18" s="387">
        <f>VLOOKUP($F18,全部可转债!$A:$S,2,0)</f>
        <v/>
      </c>
      <c r="F18" s="387" t="inlineStr">
        <is>
          <t>共同转债</t>
        </is>
      </c>
      <c r="G18" s="387">
        <f>VLOOKUP($F18,全部可转债!$A:$S,7,0)</f>
        <v/>
      </c>
      <c r="H18" s="460">
        <f>G18/D18-1</f>
        <v/>
      </c>
      <c r="I18" s="387">
        <f>VLOOKUP($F18,全部可转债!$A:$S,19,0)</f>
        <v/>
      </c>
      <c r="J18" s="387">
        <f>VLOOKUP($F18,全部可转债!$A:$S,17,0)</f>
        <v/>
      </c>
      <c r="K18" s="387">
        <f>VLOOKUP($F18,全部可转债!$A:$S,5,0)</f>
        <v/>
      </c>
      <c r="L18" s="387">
        <f>VLOOKUP($F18,全部可转债!$A:$S,6,0)</f>
        <v/>
      </c>
      <c r="M18" s="387">
        <f>VLOOKUP($F18,全部可转债!$A:$S,18,0)</f>
        <v/>
      </c>
      <c r="N18" s="387">
        <f>VLOOKUP($F18,全部可转债!$A:$S,8,0)</f>
        <v/>
      </c>
      <c r="O18" s="387">
        <f>VLOOKUP($F18,全部可转债!$A:$S,15,0)</f>
        <v/>
      </c>
      <c r="P18" s="387">
        <f>VLOOKUP($F18,全部可转债!$A:$S,14,0)</f>
        <v/>
      </c>
      <c r="Q18" s="387" t="n"/>
      <c r="R18" s="387">
        <f>VLOOKUP($F18,全部可转债!$A:$S,11,0)</f>
        <v/>
      </c>
    </row>
    <row r="19">
      <c r="A19" s="387">
        <f>VLOOKUP($F19,全部可转债!$A:$S,9,0)</f>
        <v/>
      </c>
      <c r="B19" s="459">
        <f>L19*100/M19-100</f>
        <v/>
      </c>
      <c r="C19" s="387" t="n">
        <v>0</v>
      </c>
      <c r="D19" s="387">
        <f>VLOOKUP(F19,全部可转债!$A:$S,16,0)</f>
        <v/>
      </c>
      <c r="E19" s="387">
        <f>VLOOKUP($F19,全部可转债!$A:$S,2,0)</f>
        <v/>
      </c>
      <c r="F19" s="387" t="inlineStr">
        <is>
          <t>上声转债</t>
        </is>
      </c>
      <c r="G19" s="387">
        <f>VLOOKUP($F19,全部可转债!$A:$S,7,0)</f>
        <v/>
      </c>
      <c r="H19" s="460">
        <f>G19/D19-1</f>
        <v/>
      </c>
      <c r="I19" s="387">
        <f>VLOOKUP($F19,全部可转债!$A:$S,19,0)</f>
        <v/>
      </c>
      <c r="J19" s="387">
        <f>VLOOKUP($F19,全部可转债!$A:$S,17,0)</f>
        <v/>
      </c>
      <c r="K19" s="387">
        <f>VLOOKUP($F19,全部可转债!$A:$S,5,0)</f>
        <v/>
      </c>
      <c r="L19" s="387">
        <f>VLOOKUP($F19,全部可转债!$A:$S,6,0)</f>
        <v/>
      </c>
      <c r="M19" s="387">
        <f>VLOOKUP($F19,全部可转债!$A:$S,18,0)</f>
        <v/>
      </c>
      <c r="N19" s="387">
        <f>VLOOKUP($F19,全部可转债!$A:$S,8,0)</f>
        <v/>
      </c>
      <c r="O19" s="387">
        <f>VLOOKUP($F19,全部可转债!$A:$S,15,0)</f>
        <v/>
      </c>
      <c r="P19" s="387">
        <f>VLOOKUP($F19,全部可转债!$A:$S,14,0)</f>
        <v/>
      </c>
      <c r="Q19" s="387" t="n"/>
      <c r="R19" s="387">
        <f>VLOOKUP($F19,全部可转债!$A:$S,11,0)</f>
        <v/>
      </c>
    </row>
    <row r="20">
      <c r="A20" s="387">
        <f>VLOOKUP($F20,全部可转债!$A:$S,9,0)</f>
        <v/>
      </c>
      <c r="B20" s="459">
        <f>L20*100/M20-100</f>
        <v/>
      </c>
      <c r="C20" s="387" t="n">
        <v>0</v>
      </c>
      <c r="D20" s="387">
        <f>VLOOKUP(F20,全部可转债!$A:$S,16,0)</f>
        <v/>
      </c>
      <c r="E20" s="387">
        <f>VLOOKUP($F20,全部可转债!$A:$S,2,0)</f>
        <v/>
      </c>
      <c r="F20" s="387" t="inlineStr">
        <is>
          <t>万讯转债</t>
        </is>
      </c>
      <c r="G20" s="387">
        <f>VLOOKUP($F20,全部可转债!$A:$S,7,0)</f>
        <v/>
      </c>
      <c r="H20" s="460">
        <f>G20/D20-1</f>
        <v/>
      </c>
      <c r="I20" s="387">
        <f>VLOOKUP($F20,全部可转债!$A:$S,19,0)</f>
        <v/>
      </c>
      <c r="J20" s="387">
        <f>VLOOKUP($F20,全部可转债!$A:$S,17,0)</f>
        <v/>
      </c>
      <c r="K20" s="387">
        <f>VLOOKUP($F20,全部可转债!$A:$S,5,0)</f>
        <v/>
      </c>
      <c r="L20" s="387">
        <f>VLOOKUP($F20,全部可转债!$A:$S,6,0)</f>
        <v/>
      </c>
      <c r="M20" s="387">
        <f>VLOOKUP($F20,全部可转债!$A:$S,18,0)</f>
        <v/>
      </c>
      <c r="N20" s="387">
        <f>VLOOKUP($F20,全部可转债!$A:$S,8,0)</f>
        <v/>
      </c>
      <c r="O20" s="387">
        <f>VLOOKUP($F20,全部可转债!$A:$S,15,0)</f>
        <v/>
      </c>
      <c r="P20" s="387">
        <f>VLOOKUP($F20,全部可转债!$A:$S,14,0)</f>
        <v/>
      </c>
      <c r="Q20" s="387" t="n"/>
      <c r="R20" s="387">
        <f>VLOOKUP($F20,全部可转债!$A:$S,11,0)</f>
        <v/>
      </c>
    </row>
    <row r="21">
      <c r="A21" s="387">
        <f>VLOOKUP($F21,全部可转债!$A:$S,9,0)</f>
        <v/>
      </c>
      <c r="B21" s="459">
        <f>L21*100/M21-100</f>
        <v/>
      </c>
      <c r="C21" s="387" t="n">
        <v>0</v>
      </c>
      <c r="D21" s="387">
        <f>VLOOKUP(F21,全部可转债!$A:$S,16,0)</f>
        <v/>
      </c>
      <c r="E21" s="387">
        <f>VLOOKUP($F21,全部可转债!$A:$S,2,0)</f>
        <v/>
      </c>
      <c r="F21" s="387" t="inlineStr">
        <is>
          <t>晓鸣转债</t>
        </is>
      </c>
      <c r="G21" s="387">
        <f>VLOOKUP($F21,全部可转债!$A:$S,7,0)</f>
        <v/>
      </c>
      <c r="H21" s="460">
        <f>G21/D21-1</f>
        <v/>
      </c>
      <c r="I21" s="387">
        <f>VLOOKUP($F21,全部可转债!$A:$S,19,0)</f>
        <v/>
      </c>
      <c r="J21" s="387">
        <f>VLOOKUP($F21,全部可转债!$A:$S,17,0)</f>
        <v/>
      </c>
      <c r="K21" s="387">
        <f>VLOOKUP($F21,全部可转债!$A:$S,5,0)</f>
        <v/>
      </c>
      <c r="L21" s="387">
        <f>VLOOKUP($F21,全部可转债!$A:$S,6,0)</f>
        <v/>
      </c>
      <c r="M21" s="387">
        <f>VLOOKUP($F21,全部可转债!$A:$S,18,0)</f>
        <v/>
      </c>
      <c r="N21" s="387">
        <f>VLOOKUP($F21,全部可转债!$A:$S,8,0)</f>
        <v/>
      </c>
      <c r="O21" s="387">
        <f>VLOOKUP($F21,全部可转债!$A:$S,15,0)</f>
        <v/>
      </c>
      <c r="P21" s="387">
        <f>VLOOKUP($F21,全部可转债!$A:$S,14,0)</f>
        <v/>
      </c>
      <c r="R21" s="387">
        <f>VLOOKUP($F21,全部可转债!$A:$S,11,0)</f>
        <v/>
      </c>
    </row>
    <row r="22">
      <c r="A22" s="387">
        <f>VLOOKUP($F22,全部可转债!$A:$S,9,0)</f>
        <v/>
      </c>
      <c r="B22" s="459">
        <f>L22*100/M22-100</f>
        <v/>
      </c>
      <c r="C22" s="387" t="n">
        <v>0</v>
      </c>
      <c r="D22" s="387">
        <f>VLOOKUP(F22,全部可转债!$A:$S,16,0)</f>
        <v/>
      </c>
      <c r="E22" s="387">
        <f>VLOOKUP($F22,全部可转债!$A:$S,2,0)</f>
        <v/>
      </c>
      <c r="F22" s="387" t="inlineStr">
        <is>
          <t>绿动转债</t>
        </is>
      </c>
      <c r="G22" s="387">
        <f>VLOOKUP($F22,全部可转债!$A:$S,7,0)</f>
        <v/>
      </c>
      <c r="H22" s="460">
        <f>G22/D22-1</f>
        <v/>
      </c>
      <c r="I22" s="387">
        <f>VLOOKUP($F22,全部可转债!$A:$S,19,0)</f>
        <v/>
      </c>
      <c r="J22" s="387">
        <f>VLOOKUP($F22,全部可转债!$A:$S,17,0)</f>
        <v/>
      </c>
      <c r="K22" s="387">
        <f>VLOOKUP($F22,全部可转债!$A:$S,5,0)</f>
        <v/>
      </c>
      <c r="L22" s="387">
        <f>VLOOKUP($F22,全部可转债!$A:$S,6,0)</f>
        <v/>
      </c>
      <c r="M22" s="387">
        <f>VLOOKUP($F22,全部可转债!$A:$S,18,0)</f>
        <v/>
      </c>
      <c r="N22" s="387">
        <f>VLOOKUP($F22,全部可转债!$A:$S,8,0)</f>
        <v/>
      </c>
      <c r="O22" s="387">
        <f>VLOOKUP($F22,全部可转债!$A:$S,15,0)</f>
        <v/>
      </c>
      <c r="P22" s="387">
        <f>VLOOKUP($F22,全部可转债!$A:$S,14,0)</f>
        <v/>
      </c>
      <c r="R22" s="387">
        <f>VLOOKUP($F22,全部可转债!$A:$S,11,0)</f>
        <v/>
      </c>
    </row>
    <row r="23" ht="13.5" customHeight="1" s="386">
      <c r="A23" s="387">
        <f>VLOOKUP($F23,全部可转债!$A:$S,9,0)</f>
        <v/>
      </c>
      <c r="B23" s="459">
        <f>L23*100/M23-100</f>
        <v/>
      </c>
      <c r="C23" s="387" t="n">
        <v>0</v>
      </c>
      <c r="D23" s="387">
        <f>VLOOKUP(F23,全部可转债!$A:$S,16,0)</f>
        <v/>
      </c>
      <c r="E23" s="387">
        <f>VLOOKUP($F23,全部可转债!$A:$S,2,0)</f>
        <v/>
      </c>
      <c r="F23" s="387" t="inlineStr">
        <is>
          <t>申昊转债</t>
        </is>
      </c>
      <c r="G23" s="387">
        <f>VLOOKUP($F23,全部可转债!$A:$S,7,0)</f>
        <v/>
      </c>
      <c r="H23" s="460">
        <f>G23/D23-1</f>
        <v/>
      </c>
      <c r="I23" s="387">
        <f>VLOOKUP($F23,全部可转债!$A:$S,19,0)</f>
        <v/>
      </c>
      <c r="J23" s="387">
        <f>VLOOKUP($F23,全部可转债!$A:$S,17,0)</f>
        <v/>
      </c>
      <c r="K23" s="387">
        <f>VLOOKUP($F23,全部可转债!$A:$S,5,0)</f>
        <v/>
      </c>
      <c r="L23" s="387">
        <f>VLOOKUP($F23,全部可转债!$A:$S,6,0)</f>
        <v/>
      </c>
      <c r="M23" s="387">
        <f>VLOOKUP($F23,全部可转债!$A:$S,18,0)</f>
        <v/>
      </c>
      <c r="N23" s="387">
        <f>VLOOKUP($F23,全部可转债!$A:$S,8,0)</f>
        <v/>
      </c>
      <c r="O23" s="387">
        <f>VLOOKUP($F23,全部可转债!$A:$S,15,0)</f>
        <v/>
      </c>
      <c r="P23" s="387">
        <f>VLOOKUP($F23,全部可转债!$A:$S,14,0)</f>
        <v/>
      </c>
      <c r="Q23" s="387" t="n"/>
      <c r="R23" s="387">
        <f>VLOOKUP($F23,全部可转债!$A:$S,11,0)</f>
        <v/>
      </c>
    </row>
    <row r="24" ht="13.5" customHeight="1" s="386">
      <c r="A24" s="387">
        <f>VLOOKUP($F24,全部可转债!$A:$S,9,0)</f>
        <v/>
      </c>
      <c r="B24" s="459">
        <f>L24*100/M24-100</f>
        <v/>
      </c>
      <c r="C24" s="387" t="n">
        <v>0</v>
      </c>
      <c r="D24" s="387">
        <f>VLOOKUP(F24,全部可转债!$A:$S,16,0)</f>
        <v/>
      </c>
      <c r="E24" s="387">
        <f>VLOOKUP($F24,全部可转债!$A:$S,2,0)</f>
        <v/>
      </c>
      <c r="F24" s="387" t="inlineStr">
        <is>
          <t>伟22转债</t>
        </is>
      </c>
      <c r="G24" s="387">
        <f>VLOOKUP($F24,全部可转债!$A:$S,7,0)</f>
        <v/>
      </c>
      <c r="H24" s="460">
        <f>G24/D24-1</f>
        <v/>
      </c>
      <c r="I24" s="387">
        <f>VLOOKUP($F24,全部可转债!$A:$S,19,0)</f>
        <v/>
      </c>
      <c r="J24" s="387">
        <f>VLOOKUP($F24,全部可转债!$A:$S,17,0)</f>
        <v/>
      </c>
      <c r="K24" s="387">
        <f>VLOOKUP($F24,全部可转债!$A:$S,5,0)</f>
        <v/>
      </c>
      <c r="L24" s="387">
        <f>VLOOKUP($F24,全部可转债!$A:$S,6,0)</f>
        <v/>
      </c>
      <c r="M24" s="387">
        <f>VLOOKUP($F24,全部可转债!$A:$S,18,0)</f>
        <v/>
      </c>
      <c r="N24" s="387">
        <f>VLOOKUP($F24,全部可转债!$A:$S,8,0)</f>
        <v/>
      </c>
      <c r="O24" s="387">
        <f>VLOOKUP($F24,全部可转债!$A:$S,15,0)</f>
        <v/>
      </c>
      <c r="P24" s="387">
        <f>VLOOKUP($F24,全部可转债!$A:$S,14,0)</f>
        <v/>
      </c>
      <c r="Q24" s="387" t="n"/>
      <c r="R24" s="387">
        <f>VLOOKUP($F24,全部可转债!$A:$S,11,0)</f>
        <v/>
      </c>
    </row>
    <row r="25">
      <c r="A25" s="387">
        <f>VLOOKUP($F25,全部可转债!$A:$S,9,0)</f>
        <v/>
      </c>
      <c r="B25" s="459">
        <f>L25*100/M25-100</f>
        <v/>
      </c>
      <c r="C25" s="387" t="n">
        <v>0</v>
      </c>
      <c r="D25" s="387">
        <f>VLOOKUP(F25,全部可转债!$A:$S,16,0)</f>
        <v/>
      </c>
      <c r="E25" s="387">
        <f>VLOOKUP($F25,全部可转债!$A:$S,2,0)</f>
        <v/>
      </c>
      <c r="F25" s="387" t="inlineStr">
        <is>
          <t>东亚转债</t>
        </is>
      </c>
      <c r="G25" s="387">
        <f>VLOOKUP($F25,全部可转债!$A:$S,7,0)</f>
        <v/>
      </c>
      <c r="H25" s="460">
        <f>G25/D25-1</f>
        <v/>
      </c>
      <c r="I25" s="387">
        <f>VLOOKUP($F25,全部可转债!$A:$S,19,0)</f>
        <v/>
      </c>
      <c r="J25" s="387">
        <f>VLOOKUP($F25,全部可转债!$A:$S,17,0)</f>
        <v/>
      </c>
      <c r="K25" s="387">
        <f>VLOOKUP($F25,全部可转债!$A:$S,5,0)</f>
        <v/>
      </c>
      <c r="L25" s="387">
        <f>VLOOKUP($F25,全部可转债!$A:$S,6,0)</f>
        <v/>
      </c>
      <c r="M25" s="387">
        <f>VLOOKUP($F25,全部可转债!$A:$S,18,0)</f>
        <v/>
      </c>
      <c r="N25" s="387">
        <f>VLOOKUP($F25,全部可转债!$A:$S,8,0)</f>
        <v/>
      </c>
      <c r="O25" s="387">
        <f>VLOOKUP($F25,全部可转债!$A:$S,15,0)</f>
        <v/>
      </c>
      <c r="P25" s="387">
        <f>VLOOKUP($F25,全部可转债!$A:$S,14,0)</f>
        <v/>
      </c>
      <c r="Q25" s="387" t="n"/>
      <c r="R25" s="387">
        <f>VLOOKUP($F25,全部可转债!$A:$S,11,0)</f>
        <v/>
      </c>
    </row>
    <row r="26">
      <c r="A26" s="387">
        <f>VLOOKUP($F26,全部可转债!$A:$S,9,0)</f>
        <v/>
      </c>
      <c r="B26" s="459">
        <f>L26*100/M26-100</f>
        <v/>
      </c>
      <c r="C26" s="387" t="n">
        <v>0</v>
      </c>
      <c r="D26" s="387">
        <f>VLOOKUP(F26,全部可转债!$A:$S,16,0)</f>
        <v/>
      </c>
      <c r="E26" s="387">
        <f>VLOOKUP($F26,全部可转债!$A:$S,2,0)</f>
        <v/>
      </c>
      <c r="F26" s="387" t="inlineStr">
        <is>
          <t>美锦转债</t>
        </is>
      </c>
      <c r="G26" s="387">
        <f>VLOOKUP($F26,全部可转债!$A:$S,7,0)</f>
        <v/>
      </c>
      <c r="H26" s="460">
        <f>G26/D26-1</f>
        <v/>
      </c>
      <c r="I26" s="387">
        <f>VLOOKUP($F26,全部可转债!$A:$S,19,0)</f>
        <v/>
      </c>
      <c r="J26" s="387">
        <f>VLOOKUP($F26,全部可转债!$A:$S,17,0)</f>
        <v/>
      </c>
      <c r="K26" s="387">
        <f>VLOOKUP($F26,全部可转债!$A:$S,5,0)</f>
        <v/>
      </c>
      <c r="L26" s="387">
        <f>VLOOKUP($F26,全部可转债!$A:$S,6,0)</f>
        <v/>
      </c>
      <c r="M26" s="387">
        <f>VLOOKUP($F26,全部可转债!$A:$S,18,0)</f>
        <v/>
      </c>
      <c r="N26" s="387">
        <f>VLOOKUP($F26,全部可转债!$A:$S,8,0)</f>
        <v/>
      </c>
      <c r="O26" s="387">
        <f>VLOOKUP($F26,全部可转债!$A:$S,15,0)</f>
        <v/>
      </c>
      <c r="P26" s="387">
        <f>VLOOKUP($F26,全部可转债!$A:$S,14,0)</f>
        <v/>
      </c>
      <c r="Q26" s="387" t="n">
        <v>7</v>
      </c>
      <c r="R26" s="387">
        <f>VLOOKUP($F26,全部可转债!$A:$S,11,0)</f>
        <v/>
      </c>
    </row>
    <row r="27">
      <c r="A27" s="387">
        <f>VLOOKUP($F27,全部可转债!$A:$S,9,0)</f>
        <v/>
      </c>
      <c r="B27" s="459">
        <f>L27*100/M27-100</f>
        <v/>
      </c>
      <c r="C27" s="387" t="n">
        <v>0</v>
      </c>
      <c r="D27" s="387">
        <f>VLOOKUP(F27,全部可转债!$A:$S,16,0)</f>
        <v/>
      </c>
      <c r="E27" s="387">
        <f>VLOOKUP($F27,全部可转债!$A:$S,2,0)</f>
        <v/>
      </c>
      <c r="F27" s="387" t="inlineStr">
        <is>
          <t>富瀚转债</t>
        </is>
      </c>
      <c r="G27" s="387">
        <f>VLOOKUP($F27,全部可转债!$A:$S,7,0)</f>
        <v/>
      </c>
      <c r="H27" s="460">
        <f>G27/D27-1</f>
        <v/>
      </c>
      <c r="I27" s="387">
        <f>VLOOKUP($F27,全部可转债!$A:$S,19,0)</f>
        <v/>
      </c>
      <c r="J27" s="387">
        <f>VLOOKUP($F27,全部可转债!$A:$S,17,0)</f>
        <v/>
      </c>
      <c r="K27" s="387">
        <f>VLOOKUP($F27,全部可转债!$A:$S,5,0)</f>
        <v/>
      </c>
      <c r="L27" s="387">
        <f>VLOOKUP($F27,全部可转债!$A:$S,6,0)</f>
        <v/>
      </c>
      <c r="M27" s="387">
        <f>VLOOKUP($F27,全部可转债!$A:$S,18,0)</f>
        <v/>
      </c>
      <c r="N27" s="387">
        <f>VLOOKUP($F27,全部可转债!$A:$S,8,0)</f>
        <v/>
      </c>
      <c r="O27" s="387">
        <f>VLOOKUP($F27,全部可转债!$A:$S,15,0)</f>
        <v/>
      </c>
      <c r="P27" s="387">
        <f>VLOOKUP($F27,全部可转债!$A:$S,14,0)</f>
        <v/>
      </c>
      <c r="Q27" s="387" t="n">
        <v>1119</v>
      </c>
      <c r="R27" s="387">
        <f>VLOOKUP($F27,全部可转债!$A:$S,11,0)</f>
        <v/>
      </c>
    </row>
    <row r="28">
      <c r="A28" s="387">
        <f>VLOOKUP($F28,全部可转债!$A:$S,9,0)</f>
        <v/>
      </c>
      <c r="B28" s="459">
        <f>L28*100/M28-100</f>
        <v/>
      </c>
      <c r="C28" s="387" t="n">
        <v>0</v>
      </c>
      <c r="D28" s="387">
        <f>VLOOKUP(F28,全部可转债!$A:$S,16,0)</f>
        <v/>
      </c>
      <c r="E28" s="387">
        <f>VLOOKUP($F28,全部可转债!$A:$S,2,0)</f>
        <v/>
      </c>
      <c r="F28" s="387" t="inlineStr">
        <is>
          <t>宝莱转债</t>
        </is>
      </c>
      <c r="G28" s="387">
        <f>VLOOKUP($F28,全部可转债!$A:$S,7,0)</f>
        <v/>
      </c>
      <c r="H28" s="460">
        <f>G28/D28-1</f>
        <v/>
      </c>
      <c r="I28" s="387">
        <f>VLOOKUP($F28,全部可转债!$A:$S,19,0)</f>
        <v/>
      </c>
      <c r="J28" s="387">
        <f>VLOOKUP($F28,全部可转债!$A:$S,17,0)</f>
        <v/>
      </c>
      <c r="K28" s="387">
        <f>VLOOKUP($F28,全部可转债!$A:$S,5,0)</f>
        <v/>
      </c>
      <c r="L28" s="387">
        <f>VLOOKUP($F28,全部可转债!$A:$S,6,0)</f>
        <v/>
      </c>
      <c r="M28" s="387">
        <f>VLOOKUP($F28,全部可转债!$A:$S,18,0)</f>
        <v/>
      </c>
      <c r="N28" s="387">
        <f>VLOOKUP($F28,全部可转债!$A:$S,8,0)</f>
        <v/>
      </c>
      <c r="O28" s="387">
        <f>VLOOKUP($F28,全部可转债!$A:$S,15,0)</f>
        <v/>
      </c>
      <c r="P28" s="387">
        <f>VLOOKUP($F28,全部可转债!$A:$S,14,0)</f>
        <v/>
      </c>
      <c r="Q28" s="387" t="n">
        <v>3</v>
      </c>
      <c r="R28" s="387">
        <f>VLOOKUP($F28,全部可转债!$A:$S,11,0)</f>
        <v/>
      </c>
    </row>
    <row r="29">
      <c r="A29" s="387">
        <f>VLOOKUP($F29,全部可转债!$A:$S,9,0)</f>
        <v/>
      </c>
      <c r="B29" s="459">
        <f>L29*100/M29-100</f>
        <v/>
      </c>
      <c r="C29" s="387" t="n">
        <v>0</v>
      </c>
      <c r="D29" s="387">
        <f>VLOOKUP(F29,全部可转债!$A:$S,16,0)</f>
        <v/>
      </c>
      <c r="E29" s="387">
        <f>VLOOKUP($F29,全部可转债!$A:$S,2,0)</f>
        <v/>
      </c>
      <c r="F29" s="387" t="inlineStr">
        <is>
          <t>正川转债</t>
        </is>
      </c>
      <c r="G29" s="387">
        <f>VLOOKUP($F29,全部可转债!$A:$S,7,0)</f>
        <v/>
      </c>
      <c r="H29" s="460">
        <f>G29/D29-1</f>
        <v/>
      </c>
      <c r="I29" s="387">
        <f>VLOOKUP($F29,全部可转债!$A:$S,19,0)</f>
        <v/>
      </c>
      <c r="J29" s="387">
        <f>VLOOKUP($F29,全部可转债!$A:$S,17,0)</f>
        <v/>
      </c>
      <c r="K29" s="387">
        <f>VLOOKUP($F29,全部可转债!$A:$S,5,0)</f>
        <v/>
      </c>
      <c r="L29" s="387">
        <f>VLOOKUP($F29,全部可转债!$A:$S,6,0)</f>
        <v/>
      </c>
      <c r="M29" s="387">
        <f>VLOOKUP($F29,全部可转债!$A:$S,18,0)</f>
        <v/>
      </c>
      <c r="N29" s="387">
        <f>VLOOKUP($F29,全部可转债!$A:$S,8,0)</f>
        <v/>
      </c>
      <c r="O29" s="387">
        <f>VLOOKUP($F29,全部可转债!$A:$S,15,0)</f>
        <v/>
      </c>
      <c r="P29" s="387">
        <f>VLOOKUP($F29,全部可转债!$A:$S,14,0)</f>
        <v/>
      </c>
      <c r="Q29" s="387" t="n"/>
      <c r="R29" s="387">
        <f>VLOOKUP($F29,全部可转债!$A:$S,11,0)</f>
        <v/>
      </c>
    </row>
    <row r="30">
      <c r="A30" s="387">
        <f>VLOOKUP($F30,全部可转债!$A:$S,9,0)</f>
        <v/>
      </c>
      <c r="B30" s="459">
        <f>L30*100/M30-100</f>
        <v/>
      </c>
      <c r="C30" s="387" t="n">
        <v>0</v>
      </c>
      <c r="D30" s="387">
        <f>VLOOKUP(F30,全部可转债!$A:$S,16,0)</f>
        <v/>
      </c>
      <c r="E30" s="387">
        <f>VLOOKUP($F30,全部可转债!$A:$S,2,0)</f>
        <v/>
      </c>
      <c r="F30" s="387" t="inlineStr">
        <is>
          <t>科顺转债</t>
        </is>
      </c>
      <c r="G30" s="387">
        <f>VLOOKUP($F30,全部可转债!$A:$S,7,0)</f>
        <v/>
      </c>
      <c r="H30" s="460">
        <f>G30/D30-1</f>
        <v/>
      </c>
      <c r="I30" s="387">
        <f>VLOOKUP($F30,全部可转债!$A:$S,19,0)</f>
        <v/>
      </c>
      <c r="J30" s="387">
        <f>VLOOKUP($F30,全部可转债!$A:$S,17,0)</f>
        <v/>
      </c>
      <c r="K30" s="387">
        <f>VLOOKUP($F30,全部可转债!$A:$S,5,0)</f>
        <v/>
      </c>
      <c r="L30" s="387">
        <f>VLOOKUP($F30,全部可转债!$A:$S,6,0)</f>
        <v/>
      </c>
      <c r="M30" s="387">
        <f>VLOOKUP($F30,全部可转债!$A:$S,18,0)</f>
        <v/>
      </c>
      <c r="N30" s="387">
        <f>VLOOKUP($F30,全部可转债!$A:$S,8,0)</f>
        <v/>
      </c>
      <c r="O30" s="387">
        <f>VLOOKUP($F30,全部可转债!$A:$S,15,0)</f>
        <v/>
      </c>
      <c r="P30" s="387">
        <f>VLOOKUP($F30,全部可转债!$A:$S,14,0)</f>
        <v/>
      </c>
      <c r="R30" s="387">
        <f>VLOOKUP($F30,全部可转债!$A:$S,11,0)</f>
        <v/>
      </c>
    </row>
    <row r="31">
      <c r="A31" s="387">
        <f>VLOOKUP($F31,全部可转债!$A:$S,9,0)</f>
        <v/>
      </c>
      <c r="B31" s="459">
        <f>L31*100/M31-100</f>
        <v/>
      </c>
      <c r="C31" s="387" t="n">
        <v>0</v>
      </c>
      <c r="D31" s="387">
        <f>VLOOKUP(F31,全部可转债!$A:$S,16,0)</f>
        <v/>
      </c>
      <c r="E31" s="387">
        <f>VLOOKUP($F31,全部可转债!$A:$S,2,0)</f>
        <v/>
      </c>
      <c r="F31" s="387" t="inlineStr">
        <is>
          <t>力合转债</t>
        </is>
      </c>
      <c r="G31" s="387">
        <f>VLOOKUP($F31,全部可转债!$A:$S,7,0)</f>
        <v/>
      </c>
      <c r="H31" s="460">
        <f>G31/D31-1</f>
        <v/>
      </c>
      <c r="I31" s="387">
        <f>VLOOKUP($F31,全部可转债!$A:$S,19,0)</f>
        <v/>
      </c>
      <c r="J31" s="387">
        <f>VLOOKUP($F31,全部可转债!$A:$S,17,0)</f>
        <v/>
      </c>
      <c r="K31" s="387">
        <f>VLOOKUP($F31,全部可转债!$A:$S,5,0)</f>
        <v/>
      </c>
      <c r="L31" s="387">
        <f>VLOOKUP($F31,全部可转债!$A:$S,6,0)</f>
        <v/>
      </c>
      <c r="M31" s="387">
        <f>VLOOKUP($F31,全部可转债!$A:$S,18,0)</f>
        <v/>
      </c>
      <c r="N31" s="387">
        <f>VLOOKUP($F31,全部可转债!$A:$S,8,0)</f>
        <v/>
      </c>
      <c r="O31" s="387">
        <f>VLOOKUP($F31,全部可转债!$A:$S,15,0)</f>
        <v/>
      </c>
      <c r="P31" s="387">
        <f>VLOOKUP($F31,全部可转债!$A:$S,14,0)</f>
        <v/>
      </c>
      <c r="Q31" s="387" t="n"/>
      <c r="R31" s="387">
        <f>VLOOKUP($F31,全部可转债!$A:$S,11,0)</f>
        <v/>
      </c>
      <c r="S31" s="387" t="n">
        <v>0</v>
      </c>
    </row>
    <row r="32">
      <c r="A32" s="387">
        <f>VLOOKUP($F32,全部可转债!$A:$S,9,0)</f>
        <v/>
      </c>
      <c r="B32" s="459">
        <f>L32*100/M32-100</f>
        <v/>
      </c>
      <c r="C32" s="387" t="n">
        <v>0</v>
      </c>
      <c r="D32" s="387">
        <f>VLOOKUP(F32,全部可转债!$A:$S,16,0)</f>
        <v/>
      </c>
      <c r="E32" s="387">
        <f>VLOOKUP($F32,全部可转债!$A:$S,2,0)</f>
        <v/>
      </c>
      <c r="F32" s="387" t="inlineStr">
        <is>
          <t>小熊转债</t>
        </is>
      </c>
      <c r="G32" s="387">
        <f>VLOOKUP($F32,全部可转债!$A:$S,7,0)</f>
        <v/>
      </c>
      <c r="H32" s="460">
        <f>G32/D32-1</f>
        <v/>
      </c>
      <c r="I32" s="387">
        <f>VLOOKUP($F32,全部可转债!$A:$S,19,0)</f>
        <v/>
      </c>
      <c r="J32" s="387">
        <f>VLOOKUP($F32,全部可转债!$A:$S,17,0)</f>
        <v/>
      </c>
      <c r="K32" s="387">
        <f>VLOOKUP($F32,全部可转债!$A:$S,5,0)</f>
        <v/>
      </c>
      <c r="L32" s="387">
        <f>VLOOKUP($F32,全部可转债!$A:$S,6,0)</f>
        <v/>
      </c>
      <c r="M32" s="387">
        <f>VLOOKUP($F32,全部可转债!$A:$S,18,0)</f>
        <v/>
      </c>
      <c r="N32" s="387">
        <f>VLOOKUP($F32,全部可转债!$A:$S,8,0)</f>
        <v/>
      </c>
      <c r="O32" s="387">
        <f>VLOOKUP($F32,全部可转债!$A:$S,15,0)</f>
        <v/>
      </c>
      <c r="P32" s="387">
        <f>VLOOKUP($F32,全部可转债!$A:$S,14,0)</f>
        <v/>
      </c>
      <c r="Q32" s="387" t="n"/>
      <c r="R32" s="387">
        <f>VLOOKUP($F32,全部可转债!$A:$S,11,0)</f>
        <v/>
      </c>
      <c r="S32" s="387" t="n"/>
    </row>
    <row r="33">
      <c r="A33" s="387">
        <f>VLOOKUP($F33,全部可转债!$A:$S,9,0)</f>
        <v/>
      </c>
      <c r="B33" s="459">
        <f>L33*100/M33-100</f>
        <v/>
      </c>
      <c r="C33" s="387" t="n">
        <v>0</v>
      </c>
      <c r="D33" s="387">
        <f>VLOOKUP(F33,全部可转债!$A:$S,16,0)</f>
        <v/>
      </c>
      <c r="E33" s="387">
        <f>VLOOKUP($F33,全部可转债!$A:$S,2,0)</f>
        <v/>
      </c>
      <c r="F33" s="387" t="inlineStr">
        <is>
          <t>晶澳转债</t>
        </is>
      </c>
      <c r="G33" s="387">
        <f>VLOOKUP($F33,全部可转债!$A:$S,7,0)</f>
        <v/>
      </c>
      <c r="H33" s="460">
        <f>G33/D33-1</f>
        <v/>
      </c>
      <c r="I33" s="387">
        <f>VLOOKUP($F33,全部可转债!$A:$S,19,0)</f>
        <v/>
      </c>
      <c r="J33" s="387">
        <f>VLOOKUP($F33,全部可转债!$A:$S,17,0)</f>
        <v/>
      </c>
      <c r="K33" s="387">
        <f>VLOOKUP($F33,全部可转债!$A:$S,5,0)</f>
        <v/>
      </c>
      <c r="L33" s="387">
        <f>VLOOKUP($F33,全部可转债!$A:$S,6,0)</f>
        <v/>
      </c>
      <c r="M33" s="387">
        <f>VLOOKUP($F33,全部可转债!$A:$S,18,0)</f>
        <v/>
      </c>
      <c r="N33" s="387">
        <f>VLOOKUP($F33,全部可转债!$A:$S,8,0)</f>
        <v/>
      </c>
      <c r="O33" s="387">
        <f>VLOOKUP($F33,全部可转债!$A:$S,15,0)</f>
        <v/>
      </c>
      <c r="P33" s="387">
        <f>VLOOKUP($F33,全部可转债!$A:$S,14,0)</f>
        <v/>
      </c>
      <c r="Q33" s="387" t="n"/>
      <c r="R33" s="387">
        <f>VLOOKUP($F33,全部可转债!$A:$S,11,0)</f>
        <v/>
      </c>
    </row>
    <row r="34">
      <c r="A34" s="387">
        <f>VLOOKUP($F34,全部可转债!$A:$S,9,0)</f>
        <v/>
      </c>
      <c r="B34" s="459">
        <f>L34*100/M34-100</f>
        <v/>
      </c>
      <c r="C34" s="387" t="n">
        <v>3</v>
      </c>
      <c r="D34" s="387">
        <f>VLOOKUP(F34,全部可转债!$A:$S,16,0)</f>
        <v/>
      </c>
      <c r="E34" s="387">
        <f>VLOOKUP($F34,全部可转债!$A:$S,2,0)</f>
        <v/>
      </c>
      <c r="F34" s="387" t="inlineStr">
        <is>
          <t>福22转债</t>
        </is>
      </c>
      <c r="G34" s="387">
        <f>VLOOKUP($F34,全部可转债!$A:$S,7,0)</f>
        <v/>
      </c>
      <c r="H34" s="460">
        <f>G34/D34-1</f>
        <v/>
      </c>
      <c r="I34" s="387">
        <f>VLOOKUP($F34,全部可转债!$A:$S,19,0)</f>
        <v/>
      </c>
      <c r="J34" s="387">
        <f>VLOOKUP($F34,全部可转债!$A:$S,17,0)</f>
        <v/>
      </c>
      <c r="K34" s="387">
        <f>VLOOKUP($F34,全部可转债!$A:$S,5,0)</f>
        <v/>
      </c>
      <c r="L34" s="387">
        <f>VLOOKUP($F34,全部可转债!$A:$S,6,0)</f>
        <v/>
      </c>
      <c r="M34" s="387">
        <f>VLOOKUP($F34,全部可转债!$A:$S,18,0)</f>
        <v/>
      </c>
      <c r="N34" s="387">
        <f>VLOOKUP($F34,全部可转债!$A:$S,8,0)</f>
        <v/>
      </c>
      <c r="O34" s="387">
        <f>VLOOKUP($F34,全部可转债!$A:$S,15,0)</f>
        <v/>
      </c>
      <c r="P34" s="387">
        <f>VLOOKUP($F34,全部可转债!$A:$S,14,0)</f>
        <v/>
      </c>
      <c r="Q34" s="387" t="n"/>
      <c r="R34" s="387">
        <f>VLOOKUP($F34,全部可转债!$A:$S,11,0)</f>
        <v/>
      </c>
    </row>
    <row r="35">
      <c r="A35" s="387">
        <f>VLOOKUP($F35,全部可转债!$A:$S,9,0)</f>
        <v/>
      </c>
      <c r="B35" s="459">
        <f>L35*100/M35-100</f>
        <v/>
      </c>
      <c r="C35" s="387" t="n">
        <v>8</v>
      </c>
      <c r="D35" s="387">
        <f>VLOOKUP(F35,全部可转债!$A:$S,16,0)</f>
        <v/>
      </c>
      <c r="E35" s="387">
        <f>VLOOKUP($F35,全部可转债!$A:$S,2,0)</f>
        <v/>
      </c>
      <c r="F35" s="387" t="inlineStr">
        <is>
          <t>贵燃转债</t>
        </is>
      </c>
      <c r="G35" s="387">
        <f>VLOOKUP($F35,全部可转债!$A:$S,7,0)</f>
        <v/>
      </c>
      <c r="H35" s="460">
        <f>G35/D35-1</f>
        <v/>
      </c>
      <c r="I35" s="387">
        <f>VLOOKUP($F35,全部可转债!$A:$S,19,0)</f>
        <v/>
      </c>
      <c r="J35" s="387">
        <f>VLOOKUP($F35,全部可转债!$A:$S,17,0)</f>
        <v/>
      </c>
      <c r="K35" s="387">
        <f>VLOOKUP($F35,全部可转债!$A:$S,5,0)</f>
        <v/>
      </c>
      <c r="L35" s="387">
        <f>VLOOKUP($F35,全部可转债!$A:$S,6,0)</f>
        <v/>
      </c>
      <c r="M35" s="387">
        <f>VLOOKUP($F35,全部可转债!$A:$S,18,0)</f>
        <v/>
      </c>
      <c r="N35" s="387">
        <f>VLOOKUP($F35,全部可转债!$A:$S,8,0)</f>
        <v/>
      </c>
      <c r="O35" s="387">
        <f>VLOOKUP($F35,全部可转债!$A:$S,15,0)</f>
        <v/>
      </c>
      <c r="P35" s="387">
        <f>VLOOKUP($F35,全部可转债!$A:$S,14,0)</f>
        <v/>
      </c>
      <c r="Q35" s="387" t="n"/>
      <c r="R35" s="387">
        <f>VLOOKUP($F35,全部可转债!$A:$S,11,0)</f>
        <v/>
      </c>
    </row>
    <row r="36">
      <c r="A36" s="387">
        <f>VLOOKUP($F36,全部可转债!$A:$S,9,0)</f>
        <v/>
      </c>
      <c r="B36" s="459">
        <f>L36*100/M36-100</f>
        <v/>
      </c>
      <c r="C36" s="387" t="n">
        <v>-1</v>
      </c>
      <c r="D36" s="387">
        <f>VLOOKUP(F36,全部可转债!$A:$S,16,0)</f>
        <v/>
      </c>
      <c r="E36" s="387">
        <f>VLOOKUP($F36,全部可转债!$A:$S,2,0)</f>
        <v/>
      </c>
      <c r="F36" s="387" t="inlineStr">
        <is>
          <t>艾迪转债</t>
        </is>
      </c>
      <c r="G36" s="387">
        <f>VLOOKUP($F36,全部可转债!$A:$S,7,0)</f>
        <v/>
      </c>
      <c r="H36" s="460">
        <f>G36/D36-1</f>
        <v/>
      </c>
      <c r="I36" s="387">
        <f>VLOOKUP($F36,全部可转债!$A:$S,19,0)</f>
        <v/>
      </c>
      <c r="J36" s="387">
        <f>VLOOKUP($F36,全部可转债!$A:$S,17,0)</f>
        <v/>
      </c>
      <c r="K36" s="387">
        <f>VLOOKUP($F36,全部可转债!$A:$S,5,0)</f>
        <v/>
      </c>
      <c r="L36" s="387">
        <f>VLOOKUP($F36,全部可转债!$A:$S,6,0)</f>
        <v/>
      </c>
      <c r="M36" s="387">
        <f>VLOOKUP($F36,全部可转债!$A:$S,18,0)</f>
        <v/>
      </c>
      <c r="N36" s="387">
        <f>VLOOKUP($F36,全部可转债!$A:$S,8,0)</f>
        <v/>
      </c>
      <c r="O36" s="387">
        <f>VLOOKUP($F36,全部可转债!$A:$S,15,0)</f>
        <v/>
      </c>
      <c r="P36" s="387">
        <f>VLOOKUP($F36,全部可转债!$A:$S,14,0)</f>
        <v/>
      </c>
      <c r="Q36" s="387" t="n"/>
      <c r="R36" s="387">
        <f>VLOOKUP($F36,全部可转债!$A:$S,11,0)</f>
        <v/>
      </c>
    </row>
    <row r="37">
      <c r="A37" s="387">
        <f>VLOOKUP($F37,全部可转债!$A:$S,9,0)</f>
        <v/>
      </c>
      <c r="B37" s="459">
        <f>L37*100/M37-100</f>
        <v/>
      </c>
      <c r="C37" s="387" t="n">
        <v>0</v>
      </c>
      <c r="D37" s="387">
        <f>VLOOKUP(F37,全部可转债!$A:$S,16,0)</f>
        <v/>
      </c>
      <c r="E37" s="387">
        <f>VLOOKUP($F37,全部可转债!$A:$S,2,0)</f>
        <v/>
      </c>
      <c r="F37" s="387" t="inlineStr">
        <is>
          <t>漱玉转债</t>
        </is>
      </c>
      <c r="G37" s="387">
        <f>VLOOKUP($F37,全部可转债!$A:$S,7,0)</f>
        <v/>
      </c>
      <c r="H37" s="460">
        <f>G37/D37-1</f>
        <v/>
      </c>
      <c r="I37" s="387">
        <f>VLOOKUP($F37,全部可转债!$A:$S,19,0)</f>
        <v/>
      </c>
      <c r="J37" s="387">
        <f>VLOOKUP($F37,全部可转债!$A:$S,17,0)</f>
        <v/>
      </c>
      <c r="K37" s="387">
        <f>VLOOKUP($F37,全部可转债!$A:$S,5,0)</f>
        <v/>
      </c>
      <c r="L37" s="387">
        <f>VLOOKUP($F37,全部可转债!$A:$S,6,0)</f>
        <v/>
      </c>
      <c r="M37" s="387">
        <f>VLOOKUP($F37,全部可转债!$A:$S,18,0)</f>
        <v/>
      </c>
      <c r="N37" s="387">
        <f>VLOOKUP($F37,全部可转债!$A:$S,8,0)</f>
        <v/>
      </c>
      <c r="O37" s="387">
        <f>VLOOKUP($F37,全部可转债!$A:$S,15,0)</f>
        <v/>
      </c>
      <c r="P37" s="387">
        <f>VLOOKUP($F37,全部可转债!$A:$S,14,0)</f>
        <v/>
      </c>
      <c r="Q37" s="387" t="n"/>
      <c r="R37" s="387">
        <f>VLOOKUP($F37,全部可转债!$A:$S,11,0)</f>
        <v/>
      </c>
    </row>
    <row r="38">
      <c r="A38" s="387">
        <f>VLOOKUP($F38,全部可转债!$A:$S,9,0)</f>
        <v/>
      </c>
      <c r="B38" s="459">
        <f>L38*100/M38-100</f>
        <v/>
      </c>
      <c r="C38" s="387" t="n">
        <v>0</v>
      </c>
      <c r="D38" s="387">
        <f>VLOOKUP(F38,全部可转债!$A:$S,16,0)</f>
        <v/>
      </c>
      <c r="E38" s="387">
        <f>VLOOKUP($F38,全部可转债!$A:$S,2,0)</f>
        <v/>
      </c>
      <c r="F38" s="387" t="inlineStr">
        <is>
          <t>宇邦转债</t>
        </is>
      </c>
      <c r="G38" s="387">
        <f>VLOOKUP($F38,全部可转债!$A:$S,7,0)</f>
        <v/>
      </c>
      <c r="H38" s="460">
        <f>G38/D38-1</f>
        <v/>
      </c>
      <c r="I38" s="387">
        <f>VLOOKUP($F38,全部可转债!$A:$S,19,0)</f>
        <v/>
      </c>
      <c r="J38" s="387">
        <f>VLOOKUP($F38,全部可转债!$A:$S,17,0)</f>
        <v/>
      </c>
      <c r="K38" s="387">
        <f>VLOOKUP($F38,全部可转债!$A:$S,5,0)</f>
        <v/>
      </c>
      <c r="L38" s="387">
        <f>VLOOKUP($F38,全部可转债!$A:$S,6,0)</f>
        <v/>
      </c>
      <c r="M38" s="387">
        <f>VLOOKUP($F38,全部可转债!$A:$S,18,0)</f>
        <v/>
      </c>
      <c r="N38" s="387">
        <f>VLOOKUP($F38,全部可转债!$A:$S,8,0)</f>
        <v/>
      </c>
      <c r="O38" s="387">
        <f>VLOOKUP($F38,全部可转债!$A:$S,15,0)</f>
        <v/>
      </c>
      <c r="P38" s="387">
        <f>VLOOKUP($F38,全部可转债!$A:$S,14,0)</f>
        <v/>
      </c>
      <c r="Q38" s="387" t="n"/>
      <c r="R38" s="387">
        <f>VLOOKUP($F38,全部可转债!$A:$S,11,0)</f>
        <v/>
      </c>
    </row>
    <row r="39">
      <c r="A39" s="387">
        <f>VLOOKUP($F39,全部可转债!$A:$S,9,0)</f>
        <v/>
      </c>
      <c r="B39" s="459">
        <f>L39*100/M39-100</f>
        <v/>
      </c>
      <c r="C39" s="387" t="n">
        <v>0</v>
      </c>
      <c r="D39" s="387">
        <f>VLOOKUP(F39,全部可转债!$A:$S,16,0)</f>
        <v/>
      </c>
      <c r="E39" s="387">
        <f>VLOOKUP($F39,全部可转债!$A:$S,2,0)</f>
        <v/>
      </c>
      <c r="F39" s="387" t="inlineStr">
        <is>
          <t>三角转债</t>
        </is>
      </c>
      <c r="G39" s="387">
        <f>VLOOKUP($F39,全部可转债!$A:$S,7,0)</f>
        <v/>
      </c>
      <c r="H39" s="460">
        <f>G39/D39-1</f>
        <v/>
      </c>
      <c r="I39" s="387">
        <f>VLOOKUP($F39,全部可转债!$A:$S,19,0)</f>
        <v/>
      </c>
      <c r="J39" s="387">
        <f>VLOOKUP($F39,全部可转债!$A:$S,17,0)</f>
        <v/>
      </c>
      <c r="K39" s="387">
        <f>VLOOKUP($F39,全部可转债!$A:$S,5,0)</f>
        <v/>
      </c>
      <c r="L39" s="387">
        <f>VLOOKUP($F39,全部可转债!$A:$S,6,0)</f>
        <v/>
      </c>
      <c r="M39" s="387">
        <f>VLOOKUP($F39,全部可转债!$A:$S,18,0)</f>
        <v/>
      </c>
      <c r="N39" s="387">
        <f>VLOOKUP($F39,全部可转债!$A:$S,8,0)</f>
        <v/>
      </c>
      <c r="O39" s="387">
        <f>VLOOKUP($F39,全部可转债!$A:$S,15,0)</f>
        <v/>
      </c>
      <c r="P39" s="387">
        <f>VLOOKUP($F39,全部可转债!$A:$S,14,0)</f>
        <v/>
      </c>
      <c r="Q39" s="387" t="n"/>
      <c r="R39" s="387">
        <f>VLOOKUP($F39,全部可转债!$A:$S,11,0)</f>
        <v/>
      </c>
    </row>
    <row r="40">
      <c r="A40" s="387">
        <f>VLOOKUP($F40,全部可转债!$A:$S,9,0)</f>
        <v/>
      </c>
      <c r="B40" s="459">
        <f>L40*100/M40-100</f>
        <v/>
      </c>
      <c r="C40" s="387" t="n">
        <v>0</v>
      </c>
      <c r="D40" s="387">
        <f>VLOOKUP(F40,全部可转债!$A:$S,16,0)</f>
        <v/>
      </c>
      <c r="E40" s="387">
        <f>VLOOKUP($F40,全部可转债!$A:$S,2,0)</f>
        <v/>
      </c>
      <c r="F40" s="387" t="inlineStr">
        <is>
          <t>百润转债</t>
        </is>
      </c>
      <c r="G40" s="387">
        <f>VLOOKUP($F40,全部可转债!$A:$S,7,0)</f>
        <v/>
      </c>
      <c r="H40" s="460">
        <f>G40/D40-1</f>
        <v/>
      </c>
      <c r="I40" s="387">
        <f>VLOOKUP($F40,全部可转债!$A:$S,19,0)</f>
        <v/>
      </c>
      <c r="J40" s="387">
        <f>VLOOKUP($F40,全部可转债!$A:$S,17,0)</f>
        <v/>
      </c>
      <c r="K40" s="387">
        <f>VLOOKUP($F40,全部可转债!$A:$S,5,0)</f>
        <v/>
      </c>
      <c r="L40" s="387">
        <f>VLOOKUP($F40,全部可转债!$A:$S,6,0)</f>
        <v/>
      </c>
      <c r="M40" s="387">
        <f>VLOOKUP($F40,全部可转债!$A:$S,18,0)</f>
        <v/>
      </c>
      <c r="N40" s="387">
        <f>VLOOKUP($F40,全部可转债!$A:$S,8,0)</f>
        <v/>
      </c>
      <c r="O40" s="387">
        <f>VLOOKUP($F40,全部可转债!$A:$S,15,0)</f>
        <v/>
      </c>
      <c r="P40" s="387">
        <f>VLOOKUP($F40,全部可转债!$A:$S,14,0)</f>
        <v/>
      </c>
      <c r="Q40" s="387" t="n"/>
      <c r="R40" s="387">
        <f>VLOOKUP($F40,全部可转债!$A:$S,11,0)</f>
        <v/>
      </c>
      <c r="S40" s="387" t="n"/>
    </row>
    <row r="41">
      <c r="A41" s="387">
        <f>VLOOKUP($F41,全部可转债!$A:$S,9,0)</f>
        <v/>
      </c>
      <c r="B41" s="459">
        <f>L41*100/M41-100</f>
        <v/>
      </c>
      <c r="C41" s="387" t="n">
        <v>0</v>
      </c>
      <c r="D41" s="387">
        <f>VLOOKUP(F41,全部可转债!$A:$S,16,0)</f>
        <v/>
      </c>
      <c r="E41" s="387">
        <f>VLOOKUP($F41,全部可转债!$A:$S,2,0)</f>
        <v/>
      </c>
      <c r="F41" s="387" t="inlineStr">
        <is>
          <t>神马转债</t>
        </is>
      </c>
      <c r="G41" s="387">
        <f>VLOOKUP($F41,全部可转债!$A:$S,7,0)</f>
        <v/>
      </c>
      <c r="H41" s="460">
        <f>G41/D41-1</f>
        <v/>
      </c>
      <c r="I41" s="387">
        <f>VLOOKUP($F41,全部可转债!$A:$S,19,0)</f>
        <v/>
      </c>
      <c r="J41" s="387">
        <f>VLOOKUP($F41,全部可转债!$A:$S,17,0)</f>
        <v/>
      </c>
      <c r="K41" s="387">
        <f>VLOOKUP($F41,全部可转债!$A:$S,5,0)</f>
        <v/>
      </c>
      <c r="L41" s="387">
        <f>VLOOKUP($F41,全部可转债!$A:$S,6,0)</f>
        <v/>
      </c>
      <c r="M41" s="387">
        <f>VLOOKUP($F41,全部可转债!$A:$S,18,0)</f>
        <v/>
      </c>
      <c r="N41" s="387">
        <f>VLOOKUP($F41,全部可转债!$A:$S,8,0)</f>
        <v/>
      </c>
      <c r="O41" s="387">
        <f>VLOOKUP($F41,全部可转债!$A:$S,15,0)</f>
        <v/>
      </c>
      <c r="P41" s="387">
        <f>VLOOKUP($F41,全部可转债!$A:$S,14,0)</f>
        <v/>
      </c>
      <c r="Q41" s="387" t="n"/>
      <c r="R41" s="387">
        <f>VLOOKUP($F41,全部可转债!$A:$S,11,0)</f>
        <v/>
      </c>
    </row>
    <row r="42">
      <c r="A42" s="387">
        <f>VLOOKUP($F42,全部可转债!$A:$S,9,0)</f>
        <v/>
      </c>
      <c r="B42" s="459">
        <f>L42*100/M42-100</f>
        <v/>
      </c>
      <c r="C42" s="387" t="n">
        <v>0</v>
      </c>
      <c r="D42" s="387">
        <f>VLOOKUP(F42,全部可转债!$A:$S,16,0)</f>
        <v/>
      </c>
      <c r="E42" s="387">
        <f>VLOOKUP($F42,全部可转债!$A:$S,2,0)</f>
        <v/>
      </c>
      <c r="F42" s="387" t="inlineStr">
        <is>
          <t>双良转债</t>
        </is>
      </c>
      <c r="G42" s="387">
        <f>VLOOKUP($F42,全部可转债!$A:$S,7,0)</f>
        <v/>
      </c>
      <c r="H42" s="460">
        <f>G42/D42-1</f>
        <v/>
      </c>
      <c r="I42" s="387">
        <f>VLOOKUP($F42,全部可转债!$A:$S,19,0)</f>
        <v/>
      </c>
      <c r="J42" s="387">
        <f>VLOOKUP($F42,全部可转债!$A:$S,17,0)</f>
        <v/>
      </c>
      <c r="K42" s="387">
        <f>VLOOKUP($F42,全部可转债!$A:$S,5,0)</f>
        <v/>
      </c>
      <c r="L42" s="387">
        <f>VLOOKUP($F42,全部可转债!$A:$S,6,0)</f>
        <v/>
      </c>
      <c r="M42" s="387">
        <f>VLOOKUP($F42,全部可转债!$A:$S,18,0)</f>
        <v/>
      </c>
      <c r="N42" s="387">
        <f>VLOOKUP($F42,全部可转债!$A:$S,8,0)</f>
        <v/>
      </c>
      <c r="O42" s="387">
        <f>VLOOKUP($F42,全部可转债!$A:$S,15,0)</f>
        <v/>
      </c>
      <c r="P42" s="387">
        <f>VLOOKUP($F42,全部可转债!$A:$S,14,0)</f>
        <v/>
      </c>
      <c r="Q42" s="387" t="n"/>
      <c r="R42" s="387">
        <f>VLOOKUP($F42,全部可转债!$A:$S,11,0)</f>
        <v/>
      </c>
    </row>
    <row r="43">
      <c r="A43" s="387">
        <f>VLOOKUP($F43,全部可转债!$A:$S,9,0)</f>
        <v/>
      </c>
      <c r="B43" s="459">
        <f>L43*100/M43-100</f>
        <v/>
      </c>
      <c r="C43" s="387" t="n">
        <v>0</v>
      </c>
      <c r="D43" s="387">
        <f>VLOOKUP(F43,全部可转债!$A:$S,16,0)</f>
        <v/>
      </c>
      <c r="E43" s="387">
        <f>VLOOKUP($F43,全部可转债!$A:$S,2,0)</f>
        <v/>
      </c>
      <c r="F43" s="387" t="inlineStr">
        <is>
          <t>东宝转债</t>
        </is>
      </c>
      <c r="G43" s="387">
        <f>VLOOKUP($F43,全部可转债!$A:$S,7,0)</f>
        <v/>
      </c>
      <c r="H43" s="460">
        <f>G43/D43-1</f>
        <v/>
      </c>
      <c r="I43" s="387">
        <f>VLOOKUP($F43,全部可转债!$A:$S,19,0)</f>
        <v/>
      </c>
      <c r="J43" s="387">
        <f>VLOOKUP($F43,全部可转债!$A:$S,17,0)</f>
        <v/>
      </c>
      <c r="K43" s="387">
        <f>VLOOKUP($F43,全部可转债!$A:$S,5,0)</f>
        <v/>
      </c>
      <c r="L43" s="387">
        <f>VLOOKUP($F43,全部可转债!$A:$S,6,0)</f>
        <v/>
      </c>
      <c r="M43" s="387">
        <f>VLOOKUP($F43,全部可转债!$A:$S,18,0)</f>
        <v/>
      </c>
      <c r="N43" s="387">
        <f>VLOOKUP($F43,全部可转债!$A:$S,8,0)</f>
        <v/>
      </c>
      <c r="O43" s="387">
        <f>VLOOKUP($F43,全部可转债!$A:$S,15,0)</f>
        <v/>
      </c>
      <c r="P43" s="387">
        <f>VLOOKUP($F43,全部可转债!$A:$S,14,0)</f>
        <v/>
      </c>
      <c r="Q43" s="387" t="n">
        <v>1111</v>
      </c>
      <c r="R43" s="387">
        <f>VLOOKUP($F43,全部可转债!$A:$S,11,0)</f>
        <v/>
      </c>
    </row>
    <row r="44">
      <c r="A44" s="387">
        <f>VLOOKUP($F44,全部可转债!$A:$S,9,0)</f>
        <v/>
      </c>
      <c r="B44" s="459">
        <f>L44*100/M44-100</f>
        <v/>
      </c>
      <c r="C44" s="387" t="n">
        <v>0</v>
      </c>
      <c r="D44" s="387">
        <f>VLOOKUP(F44,全部可转债!$A:$S,16,0)</f>
        <v/>
      </c>
      <c r="E44" s="387">
        <f>VLOOKUP($F44,全部可转债!$A:$S,2,0)</f>
        <v/>
      </c>
      <c r="F44" s="387" t="inlineStr">
        <is>
          <t>百洋转债</t>
        </is>
      </c>
      <c r="G44" s="387">
        <f>VLOOKUP($F44,全部可转债!$A:$S,7,0)</f>
        <v/>
      </c>
      <c r="H44" s="460">
        <f>G44/D44-1</f>
        <v/>
      </c>
      <c r="I44" s="387">
        <f>VLOOKUP($F44,全部可转债!$A:$S,19,0)</f>
        <v/>
      </c>
      <c r="J44" s="387">
        <f>VLOOKUP($F44,全部可转债!$A:$S,17,0)</f>
        <v/>
      </c>
      <c r="K44" s="387">
        <f>VLOOKUP($F44,全部可转债!$A:$S,5,0)</f>
        <v/>
      </c>
      <c r="L44" s="387">
        <f>VLOOKUP($F44,全部可转债!$A:$S,6,0)</f>
        <v/>
      </c>
      <c r="M44" s="387">
        <f>VLOOKUP($F44,全部可转债!$A:$S,18,0)</f>
        <v/>
      </c>
      <c r="N44" s="387">
        <f>VLOOKUP($F44,全部可转债!$A:$S,8,0)</f>
        <v/>
      </c>
      <c r="O44" s="387">
        <f>VLOOKUP($F44,全部可转债!$A:$S,15,0)</f>
        <v/>
      </c>
      <c r="P44" s="387">
        <f>VLOOKUP($F44,全部可转债!$A:$S,14,0)</f>
        <v/>
      </c>
      <c r="Q44" s="387" t="n"/>
      <c r="R44" s="387">
        <f>VLOOKUP($F44,全部可转债!$A:$S,11,0)</f>
        <v/>
      </c>
    </row>
    <row r="45">
      <c r="A45" s="387">
        <f>VLOOKUP($F45,全部可转债!$A:$S,9,0)</f>
        <v/>
      </c>
      <c r="B45" s="459">
        <f>L45*100/M45-100</f>
        <v/>
      </c>
      <c r="C45" s="387" t="n">
        <v>-1</v>
      </c>
      <c r="D45" s="387">
        <f>VLOOKUP(F45,全部可转债!$A:$S,16,0)</f>
        <v/>
      </c>
      <c r="E45" s="387">
        <f>VLOOKUP($F45,全部可转债!$A:$S,2,0)</f>
        <v/>
      </c>
      <c r="F45" s="387" t="inlineStr">
        <is>
          <t>立昂转债</t>
        </is>
      </c>
      <c r="G45" s="387">
        <f>VLOOKUP($F45,全部可转债!$A:$S,7,0)</f>
        <v/>
      </c>
      <c r="H45" s="460">
        <f>G45/D45-1</f>
        <v/>
      </c>
      <c r="I45" s="387">
        <f>VLOOKUP($F45,全部可转债!$A:$S,19,0)</f>
        <v/>
      </c>
      <c r="J45" s="387">
        <f>VLOOKUP($F45,全部可转债!$A:$S,17,0)</f>
        <v/>
      </c>
      <c r="K45" s="387">
        <f>VLOOKUP($F45,全部可转债!$A:$S,5,0)</f>
        <v/>
      </c>
      <c r="L45" s="387">
        <f>VLOOKUP($F45,全部可转债!$A:$S,6,0)</f>
        <v/>
      </c>
      <c r="M45" s="387">
        <f>VLOOKUP($F45,全部可转债!$A:$S,18,0)</f>
        <v/>
      </c>
      <c r="N45" s="387">
        <f>VLOOKUP($F45,全部可转债!$A:$S,8,0)</f>
        <v/>
      </c>
      <c r="O45" s="387">
        <f>VLOOKUP($F45,全部可转债!$A:$S,15,0)</f>
        <v/>
      </c>
      <c r="P45" s="387">
        <f>VLOOKUP($F45,全部可转债!$A:$S,14,0)</f>
        <v/>
      </c>
      <c r="R45" s="387">
        <f>VLOOKUP($F45,全部可转债!$A:$S,11,0)</f>
        <v/>
      </c>
    </row>
    <row r="46">
      <c r="A46" s="387">
        <f>VLOOKUP($F46,全部可转债!$A:$S,9,0)</f>
        <v/>
      </c>
      <c r="B46" s="459">
        <f>L46*100/M46-100</f>
        <v/>
      </c>
      <c r="C46" s="387" t="n">
        <v>-1</v>
      </c>
      <c r="D46" s="387">
        <f>VLOOKUP(F46,全部可转债!$A:$S,16,0)</f>
        <v/>
      </c>
      <c r="E46" s="387">
        <f>VLOOKUP($F46,全部可转债!$A:$S,2,0)</f>
        <v/>
      </c>
      <c r="F46" s="387" t="inlineStr">
        <is>
          <t>瑞科转债</t>
        </is>
      </c>
      <c r="G46" s="387">
        <f>VLOOKUP($F46,全部可转债!$A:$S,7,0)</f>
        <v/>
      </c>
      <c r="H46" s="460">
        <f>G46/D46-1</f>
        <v/>
      </c>
      <c r="I46" s="387">
        <f>VLOOKUP($F46,全部可转债!$A:$S,19,0)</f>
        <v/>
      </c>
      <c r="J46" s="387">
        <f>VLOOKUP($F46,全部可转债!$A:$S,17,0)</f>
        <v/>
      </c>
      <c r="K46" s="387">
        <f>VLOOKUP($F46,全部可转债!$A:$S,5,0)</f>
        <v/>
      </c>
      <c r="L46" s="387">
        <f>VLOOKUP($F46,全部可转债!$A:$S,6,0)</f>
        <v/>
      </c>
      <c r="M46" s="387">
        <f>VLOOKUP($F46,全部可转债!$A:$S,18,0)</f>
        <v/>
      </c>
      <c r="N46" s="387">
        <f>VLOOKUP($F46,全部可转债!$A:$S,8,0)</f>
        <v/>
      </c>
      <c r="O46" s="387">
        <f>VLOOKUP($F46,全部可转债!$A:$S,15,0)</f>
        <v/>
      </c>
      <c r="P46" s="387">
        <f>VLOOKUP($F46,全部可转债!$A:$S,14,0)</f>
        <v/>
      </c>
      <c r="Q46" s="387" t="n"/>
      <c r="R46" s="387">
        <f>VLOOKUP($F46,全部可转债!$A:$S,11,0)</f>
        <v/>
      </c>
    </row>
    <row r="47">
      <c r="A47" s="387">
        <f>VLOOKUP($F47,全部可转债!$A:$S,9,0)</f>
        <v/>
      </c>
      <c r="B47" s="459">
        <f>L47*100/M47-100</f>
        <v/>
      </c>
      <c r="C47" s="387" t="n">
        <v>6</v>
      </c>
      <c r="D47" s="387">
        <f>VLOOKUP(F47,全部可转债!$A:$S,16,0)</f>
        <v/>
      </c>
      <c r="E47" s="387">
        <f>VLOOKUP($F47,全部可转债!$A:$S,2,0)</f>
        <v/>
      </c>
      <c r="F47" s="387" t="inlineStr">
        <is>
          <t>丽岛转债</t>
        </is>
      </c>
      <c r="G47" s="387">
        <f>VLOOKUP($F47,全部可转债!$A:$S,7,0)</f>
        <v/>
      </c>
      <c r="H47" s="460">
        <f>G47/D47-1</f>
        <v/>
      </c>
      <c r="I47" s="387">
        <f>VLOOKUP($F47,全部可转债!$A:$S,19,0)</f>
        <v/>
      </c>
      <c r="J47" s="387">
        <f>VLOOKUP($F47,全部可转债!$A:$S,17,0)</f>
        <v/>
      </c>
      <c r="K47" s="387">
        <f>VLOOKUP($F47,全部可转债!$A:$S,5,0)</f>
        <v/>
      </c>
      <c r="L47" s="387">
        <f>VLOOKUP($F47,全部可转债!$A:$S,6,0)</f>
        <v/>
      </c>
      <c r="M47" s="387">
        <f>VLOOKUP($F47,全部可转债!$A:$S,18,0)</f>
        <v/>
      </c>
      <c r="N47" s="387">
        <f>VLOOKUP($F47,全部可转债!$A:$S,8,0)</f>
        <v/>
      </c>
      <c r="O47" s="387">
        <f>VLOOKUP($F47,全部可转债!$A:$S,15,0)</f>
        <v/>
      </c>
      <c r="P47" s="387">
        <f>VLOOKUP($F47,全部可转债!$A:$S,14,0)</f>
        <v/>
      </c>
      <c r="Q47" s="387" t="n"/>
      <c r="R47" s="387">
        <f>VLOOKUP($F47,全部可转债!$A:$S,11,0)</f>
        <v/>
      </c>
    </row>
    <row r="48">
      <c r="A48" s="387">
        <f>VLOOKUP($F48,全部可转债!$A:$S,9,0)</f>
        <v/>
      </c>
      <c r="B48" s="459">
        <f>L48*100/M48-100</f>
        <v/>
      </c>
      <c r="C48" s="387" t="n">
        <v>11</v>
      </c>
      <c r="D48" s="387">
        <f>VLOOKUP(F48,全部可转债!$A:$S,16,0)</f>
        <v/>
      </c>
      <c r="E48" s="387">
        <f>VLOOKUP($F48,全部可转债!$A:$S,2,0)</f>
        <v/>
      </c>
      <c r="F48" s="387" t="inlineStr">
        <is>
          <t>永贵转债</t>
        </is>
      </c>
      <c r="G48" s="387">
        <f>VLOOKUP($F48,全部可转债!$A:$S,7,0)</f>
        <v/>
      </c>
      <c r="H48" s="460">
        <f>G48/D48-1</f>
        <v/>
      </c>
      <c r="I48" s="387">
        <f>VLOOKUP($F48,全部可转债!$A:$S,19,0)</f>
        <v/>
      </c>
      <c r="J48" s="387">
        <f>VLOOKUP($F48,全部可转债!$A:$S,17,0)</f>
        <v/>
      </c>
      <c r="K48" s="387">
        <f>VLOOKUP($F48,全部可转债!$A:$S,5,0)</f>
        <v/>
      </c>
      <c r="L48" s="387">
        <f>VLOOKUP($F48,全部可转债!$A:$S,6,0)</f>
        <v/>
      </c>
      <c r="M48" s="387">
        <f>VLOOKUP($F48,全部可转债!$A:$S,18,0)</f>
        <v/>
      </c>
      <c r="N48" s="387">
        <f>VLOOKUP($F48,全部可转债!$A:$S,8,0)</f>
        <v/>
      </c>
      <c r="O48" s="387">
        <f>VLOOKUP($F48,全部可转债!$A:$S,15,0)</f>
        <v/>
      </c>
      <c r="P48" s="387">
        <f>VLOOKUP($F48,全部可转债!$A:$S,14,0)</f>
        <v/>
      </c>
      <c r="Q48" s="387" t="n"/>
      <c r="R48" s="387">
        <f>VLOOKUP($F48,全部可转债!$A:$S,11,0)</f>
        <v/>
      </c>
    </row>
    <row r="49">
      <c r="A49" s="387">
        <f>VLOOKUP($F49,全部可转债!$A:$S,9,0)</f>
        <v/>
      </c>
      <c r="B49" s="459">
        <f>L49*100/M49-100</f>
        <v/>
      </c>
      <c r="C49" s="387" t="n">
        <v>0</v>
      </c>
      <c r="D49" s="387">
        <f>VLOOKUP(F49,全部可转债!$A:$S,16,0)</f>
        <v/>
      </c>
      <c r="E49" s="387">
        <f>VLOOKUP($F49,全部可转债!$A:$S,2,0)</f>
        <v/>
      </c>
      <c r="F49" s="387" t="inlineStr">
        <is>
          <t>伟22转债</t>
        </is>
      </c>
      <c r="G49" s="387">
        <f>VLOOKUP($F49,全部可转债!$A:$S,7,0)</f>
        <v/>
      </c>
      <c r="H49" s="460">
        <f>G49/D49-1</f>
        <v/>
      </c>
      <c r="I49" s="387">
        <f>VLOOKUP($F49,全部可转债!$A:$S,19,0)</f>
        <v/>
      </c>
      <c r="J49" s="387">
        <f>VLOOKUP($F49,全部可转债!$A:$S,17,0)</f>
        <v/>
      </c>
      <c r="K49" s="387">
        <f>VLOOKUP($F49,全部可转债!$A:$S,5,0)</f>
        <v/>
      </c>
      <c r="L49" s="387">
        <f>VLOOKUP($F49,全部可转债!$A:$S,6,0)</f>
        <v/>
      </c>
      <c r="M49" s="387">
        <f>VLOOKUP($F49,全部可转债!$A:$S,18,0)</f>
        <v/>
      </c>
      <c r="N49" s="387">
        <f>VLOOKUP($F49,全部可转债!$A:$S,8,0)</f>
        <v/>
      </c>
      <c r="O49" s="387">
        <f>VLOOKUP($F49,全部可转债!$A:$S,15,0)</f>
        <v/>
      </c>
      <c r="P49" s="387">
        <f>VLOOKUP($F49,全部可转债!$A:$S,14,0)</f>
        <v/>
      </c>
      <c r="Q49" s="387" t="n">
        <v>-1</v>
      </c>
      <c r="R49" s="387">
        <f>VLOOKUP($F49,全部可转债!$A:$S,11,0)</f>
        <v/>
      </c>
    </row>
    <row r="50">
      <c r="A50" s="387">
        <f>VLOOKUP($F50,全部可转债!$A:$S,9,0)</f>
        <v/>
      </c>
      <c r="B50" s="459">
        <f>L50*100/M50-100</f>
        <v/>
      </c>
      <c r="C50" s="387" t="n">
        <v>0</v>
      </c>
      <c r="D50" s="387">
        <f>VLOOKUP(F50,全部可转债!$A:$S,16,0)</f>
        <v/>
      </c>
      <c r="E50" s="387">
        <f>VLOOKUP($F50,全部可转债!$A:$S,2,0)</f>
        <v/>
      </c>
      <c r="F50" s="387" t="inlineStr">
        <is>
          <t>健帆转债</t>
        </is>
      </c>
      <c r="G50" s="387">
        <f>VLOOKUP($F50,全部可转债!$A:$S,7,0)</f>
        <v/>
      </c>
      <c r="H50" s="460">
        <f>G50/D50-1</f>
        <v/>
      </c>
      <c r="I50" s="387">
        <f>VLOOKUP($F50,全部可转债!$A:$S,19,0)</f>
        <v/>
      </c>
      <c r="J50" s="387">
        <f>VLOOKUP($F50,全部可转债!$A:$S,17,0)</f>
        <v/>
      </c>
      <c r="K50" s="387">
        <f>VLOOKUP($F50,全部可转债!$A:$S,5,0)</f>
        <v/>
      </c>
      <c r="L50" s="387">
        <f>VLOOKUP($F50,全部可转债!$A:$S,6,0)</f>
        <v/>
      </c>
      <c r="M50" s="387">
        <f>VLOOKUP($F50,全部可转债!$A:$S,18,0)</f>
        <v/>
      </c>
      <c r="N50" s="387">
        <f>VLOOKUP($F50,全部可转债!$A:$S,8,0)</f>
        <v/>
      </c>
      <c r="O50" s="387">
        <f>VLOOKUP($F50,全部可转债!$A:$S,15,0)</f>
        <v/>
      </c>
      <c r="P50" s="387">
        <f>VLOOKUP($F50,全部可转债!$A:$S,14,0)</f>
        <v/>
      </c>
      <c r="Q50" s="387" t="n">
        <v>817</v>
      </c>
      <c r="R50" s="387">
        <f>VLOOKUP($F50,全部可转债!$A:$S,11,0)</f>
        <v/>
      </c>
    </row>
    <row r="51">
      <c r="A51" s="387">
        <f>VLOOKUP($F51,全部可转债!$A:$S,9,0)</f>
        <v/>
      </c>
      <c r="B51" s="459">
        <f>L51*100/M51-100</f>
        <v/>
      </c>
      <c r="C51" s="387" t="n">
        <v>0</v>
      </c>
      <c r="D51" s="387">
        <f>VLOOKUP(F51,全部可转债!$A:$S,16,0)</f>
        <v/>
      </c>
      <c r="E51" s="387">
        <f>VLOOKUP($F51,全部可转债!$A:$S,2,0)</f>
        <v/>
      </c>
      <c r="F51" s="387" t="inlineStr">
        <is>
          <t>国泰转债</t>
        </is>
      </c>
      <c r="G51" s="387">
        <f>VLOOKUP($F51,全部可转债!$A:$S,7,0)</f>
        <v/>
      </c>
      <c r="H51" s="460">
        <f>G51/D51-1</f>
        <v/>
      </c>
      <c r="I51" s="387">
        <f>VLOOKUP($F51,全部可转债!$A:$S,19,0)</f>
        <v/>
      </c>
      <c r="J51" s="387">
        <f>VLOOKUP($F51,全部可转债!$A:$S,17,0)</f>
        <v/>
      </c>
      <c r="K51" s="387">
        <f>VLOOKUP($F51,全部可转债!$A:$S,5,0)</f>
        <v/>
      </c>
      <c r="L51" s="387">
        <f>VLOOKUP($F51,全部可转债!$A:$S,6,0)</f>
        <v/>
      </c>
      <c r="M51" s="387">
        <f>VLOOKUP($F51,全部可转债!$A:$S,18,0)</f>
        <v/>
      </c>
      <c r="N51" s="387">
        <f>VLOOKUP($F51,全部可转债!$A:$S,8,0)</f>
        <v/>
      </c>
      <c r="O51" s="387">
        <f>VLOOKUP($F51,全部可转债!$A:$S,15,0)</f>
        <v/>
      </c>
      <c r="P51" s="387">
        <f>VLOOKUP($F51,全部可转债!$A:$S,14,0)</f>
        <v/>
      </c>
      <c r="Q51" s="387" t="n"/>
      <c r="R51" s="387">
        <f>VLOOKUP($F51,全部可转债!$A:$S,11,0)</f>
        <v/>
      </c>
    </row>
    <row r="52">
      <c r="A52" s="387">
        <f>VLOOKUP($F52,全部可转债!$A:$S,9,0)</f>
        <v/>
      </c>
      <c r="B52" s="459">
        <f>L52*100/M52-100</f>
        <v/>
      </c>
      <c r="C52" s="387" t="n">
        <v>0</v>
      </c>
      <c r="D52" s="387">
        <f>VLOOKUP(F52,全部可转债!$A:$S,16,0)</f>
        <v/>
      </c>
      <c r="E52" s="387">
        <f>VLOOKUP($F52,全部可转债!$A:$S,2,0)</f>
        <v/>
      </c>
      <c r="F52" s="387" t="inlineStr">
        <is>
          <t>温氏转债</t>
        </is>
      </c>
      <c r="G52" s="387">
        <f>VLOOKUP($F52,全部可转债!$A:$S,7,0)</f>
        <v/>
      </c>
      <c r="H52" s="460">
        <f>G52/D52-1</f>
        <v/>
      </c>
      <c r="I52" s="387">
        <f>VLOOKUP($F52,全部可转债!$A:$S,19,0)</f>
        <v/>
      </c>
      <c r="J52" s="387">
        <f>VLOOKUP($F52,全部可转债!$A:$S,17,0)</f>
        <v/>
      </c>
      <c r="K52" s="387">
        <f>VLOOKUP($F52,全部可转债!$A:$S,5,0)</f>
        <v/>
      </c>
      <c r="L52" s="387">
        <f>VLOOKUP($F52,全部可转债!$A:$S,6,0)</f>
        <v/>
      </c>
      <c r="M52" s="387">
        <f>VLOOKUP($F52,全部可转债!$A:$S,18,0)</f>
        <v/>
      </c>
      <c r="N52" s="387">
        <f>VLOOKUP($F52,全部可转债!$A:$S,8,0)</f>
        <v/>
      </c>
      <c r="O52" s="387">
        <f>VLOOKUP($F52,全部可转债!$A:$S,15,0)</f>
        <v/>
      </c>
      <c r="P52" s="387">
        <f>VLOOKUP($F52,全部可转债!$A:$S,14,0)</f>
        <v/>
      </c>
      <c r="Q52" s="387" t="n"/>
      <c r="R52" s="387">
        <f>VLOOKUP($F52,全部可转债!$A:$S,11,0)</f>
        <v/>
      </c>
    </row>
    <row r="53">
      <c r="A53" s="387">
        <f>VLOOKUP($F53,全部可转债!$A:$S,9,0)</f>
        <v/>
      </c>
      <c r="B53" s="459">
        <f>L53*100/M53-100</f>
        <v/>
      </c>
      <c r="C53" s="387" t="n">
        <v>4</v>
      </c>
      <c r="D53" s="387">
        <f>VLOOKUP(F53,全部可转债!$A:$S,16,0)</f>
        <v/>
      </c>
      <c r="E53" s="387">
        <f>VLOOKUP($F53,全部可转债!$A:$S,2,0)</f>
        <v/>
      </c>
      <c r="F53" s="387" t="inlineStr">
        <is>
          <t>金田转债</t>
        </is>
      </c>
      <c r="G53" s="387">
        <f>VLOOKUP($F53,全部可转债!$A:$S,7,0)</f>
        <v/>
      </c>
      <c r="H53" s="460">
        <f>G53/D53-1</f>
        <v/>
      </c>
      <c r="I53" s="387">
        <f>VLOOKUP($F53,全部可转债!$A:$S,19,0)</f>
        <v/>
      </c>
      <c r="J53" s="387">
        <f>VLOOKUP($F53,全部可转债!$A:$S,17,0)</f>
        <v/>
      </c>
      <c r="K53" s="387">
        <f>VLOOKUP($F53,全部可转债!$A:$S,5,0)</f>
        <v/>
      </c>
      <c r="L53" s="387">
        <f>VLOOKUP($F53,全部可转债!$A:$S,6,0)</f>
        <v/>
      </c>
      <c r="M53" s="387">
        <f>VLOOKUP($F53,全部可转债!$A:$S,18,0)</f>
        <v/>
      </c>
      <c r="N53" s="387">
        <f>VLOOKUP($F53,全部可转债!$A:$S,8,0)</f>
        <v/>
      </c>
      <c r="O53" s="387">
        <f>VLOOKUP($F53,全部可转债!$A:$S,15,0)</f>
        <v/>
      </c>
      <c r="P53" s="387">
        <f>VLOOKUP($F53,全部可转债!$A:$S,14,0)</f>
        <v/>
      </c>
      <c r="Q53" s="387" t="n"/>
      <c r="R53" s="387">
        <f>VLOOKUP($F53,全部可转债!$A:$S,11,0)</f>
        <v/>
      </c>
    </row>
    <row r="54">
      <c r="A54" s="387">
        <f>VLOOKUP($F54,全部可转债!$A:$S,9,0)</f>
        <v/>
      </c>
      <c r="B54" s="459">
        <f>L54*100/M54-100</f>
        <v/>
      </c>
      <c r="C54" s="387" t="n">
        <v>0</v>
      </c>
      <c r="D54" s="387">
        <f>VLOOKUP(F54,全部可转债!$A:$S,16,0)</f>
        <v/>
      </c>
      <c r="E54" s="387">
        <f>VLOOKUP($F54,全部可转债!$A:$S,2,0)</f>
        <v/>
      </c>
      <c r="F54" s="387" t="inlineStr">
        <is>
          <t>立高转债</t>
        </is>
      </c>
      <c r="G54" s="387">
        <f>VLOOKUP($F54,全部可转债!$A:$S,7,0)</f>
        <v/>
      </c>
      <c r="H54" s="460">
        <f>G54/D54-1</f>
        <v/>
      </c>
      <c r="I54" s="387">
        <f>VLOOKUP($F54,全部可转债!$A:$S,19,0)</f>
        <v/>
      </c>
      <c r="J54" s="387">
        <f>VLOOKUP($F54,全部可转债!$A:$S,17,0)</f>
        <v/>
      </c>
      <c r="K54" s="387">
        <f>VLOOKUP($F54,全部可转债!$A:$S,5,0)</f>
        <v/>
      </c>
      <c r="L54" s="387">
        <f>VLOOKUP($F54,全部可转债!$A:$S,6,0)</f>
        <v/>
      </c>
      <c r="M54" s="387">
        <f>VLOOKUP($F54,全部可转债!$A:$S,18,0)</f>
        <v/>
      </c>
      <c r="N54" s="387">
        <f>VLOOKUP($F54,全部可转债!$A:$S,8,0)</f>
        <v/>
      </c>
      <c r="O54" s="387">
        <f>VLOOKUP($F54,全部可转债!$A:$S,15,0)</f>
        <v/>
      </c>
      <c r="P54" s="387">
        <f>VLOOKUP($F54,全部可转债!$A:$S,14,0)</f>
        <v/>
      </c>
      <c r="Q54" s="387" t="n">
        <v>1107</v>
      </c>
      <c r="R54" s="387">
        <f>VLOOKUP($F54,全部可转债!$A:$S,11,0)</f>
        <v/>
      </c>
    </row>
    <row r="55">
      <c r="A55" s="387">
        <f>VLOOKUP($F55,全部可转债!$A:$S,9,0)</f>
        <v/>
      </c>
      <c r="B55" s="459">
        <f>L55*100/M55-100</f>
        <v/>
      </c>
      <c r="C55" s="387" t="n">
        <v>0</v>
      </c>
      <c r="D55" s="387">
        <f>VLOOKUP(F55,全部可转债!$A:$S,16,0)</f>
        <v/>
      </c>
      <c r="E55" s="387">
        <f>VLOOKUP($F55,全部可转债!$A:$S,2,0)</f>
        <v/>
      </c>
      <c r="F55" s="387" t="inlineStr">
        <is>
          <t>康医转债</t>
        </is>
      </c>
      <c r="G55" s="387">
        <f>VLOOKUP($F55,全部可转债!$A:$S,7,0)</f>
        <v/>
      </c>
      <c r="H55" s="460">
        <f>G55/D55-1</f>
        <v/>
      </c>
      <c r="I55" s="387">
        <f>VLOOKUP($F55,全部可转债!$A:$S,19,0)</f>
        <v/>
      </c>
      <c r="J55" s="387">
        <f>VLOOKUP($F55,全部可转债!$A:$S,17,0)</f>
        <v/>
      </c>
      <c r="K55" s="387">
        <f>VLOOKUP($F55,全部可转债!$A:$S,5,0)</f>
        <v/>
      </c>
      <c r="L55" s="387">
        <f>VLOOKUP($F55,全部可转债!$A:$S,6,0)</f>
        <v/>
      </c>
      <c r="M55" s="387">
        <f>VLOOKUP($F55,全部可转债!$A:$S,18,0)</f>
        <v/>
      </c>
      <c r="N55" s="387">
        <f>VLOOKUP($F55,全部可转债!$A:$S,8,0)</f>
        <v/>
      </c>
      <c r="O55" s="387">
        <f>VLOOKUP($F55,全部可转债!$A:$S,15,0)</f>
        <v/>
      </c>
      <c r="P55" s="387">
        <f>VLOOKUP($F55,全部可转债!$A:$S,14,0)</f>
        <v/>
      </c>
      <c r="Q55" s="387" t="n">
        <v>1019</v>
      </c>
      <c r="R55" s="387">
        <f>VLOOKUP($F55,全部可转债!$A:$S,11,0)</f>
        <v/>
      </c>
    </row>
    <row r="56">
      <c r="A56" s="387">
        <f>VLOOKUP($F56,全部可转债!$A:$S,9,0)</f>
        <v/>
      </c>
      <c r="B56" s="459">
        <f>L56*100/M56-100</f>
        <v/>
      </c>
      <c r="C56" s="387" t="n">
        <v>0</v>
      </c>
      <c r="D56" s="387">
        <f>VLOOKUP(F56,全部可转债!$A:$S,16,0)</f>
        <v/>
      </c>
      <c r="E56" s="387">
        <f>VLOOKUP($F56,全部可转债!$A:$S,2,0)</f>
        <v/>
      </c>
      <c r="F56" s="387" t="inlineStr">
        <is>
          <t>裕兴转债</t>
        </is>
      </c>
      <c r="G56" s="387">
        <f>VLOOKUP($F56,全部可转债!$A:$S,7,0)</f>
        <v/>
      </c>
      <c r="H56" s="460">
        <f>G56/D56-1</f>
        <v/>
      </c>
      <c r="I56" s="387">
        <f>VLOOKUP($F56,全部可转债!$A:$S,19,0)</f>
        <v/>
      </c>
      <c r="J56" s="387">
        <f>VLOOKUP($F56,全部可转债!$A:$S,17,0)</f>
        <v/>
      </c>
      <c r="K56" s="387">
        <f>VLOOKUP($F56,全部可转债!$A:$S,5,0)</f>
        <v/>
      </c>
      <c r="L56" s="387">
        <f>VLOOKUP($F56,全部可转债!$A:$S,6,0)</f>
        <v/>
      </c>
      <c r="M56" s="387">
        <f>VLOOKUP($F56,全部可转债!$A:$S,18,0)</f>
        <v/>
      </c>
      <c r="N56" s="387">
        <f>VLOOKUP($F56,全部可转债!$A:$S,8,0)</f>
        <v/>
      </c>
      <c r="O56" s="387">
        <f>VLOOKUP($F56,全部可转债!$A:$S,15,0)</f>
        <v/>
      </c>
      <c r="P56" s="387">
        <f>VLOOKUP($F56,全部可转债!$A:$S,14,0)</f>
        <v/>
      </c>
      <c r="Q56" s="387" t="n">
        <v>707</v>
      </c>
      <c r="R56" s="387">
        <f>VLOOKUP($F56,全部可转债!$A:$S,11,0)</f>
        <v/>
      </c>
    </row>
    <row r="57">
      <c r="A57" s="387">
        <f>VLOOKUP($F57,全部可转债!$A:$S,9,0)</f>
        <v/>
      </c>
      <c r="B57" s="459">
        <f>L57*100/M57-100</f>
        <v/>
      </c>
      <c r="C57" s="387" t="n">
        <v>0</v>
      </c>
      <c r="D57" s="387">
        <f>VLOOKUP(F57,全部可转债!$A:$S,16,0)</f>
        <v/>
      </c>
      <c r="E57" s="387">
        <f>VLOOKUP($F57,全部可转债!$A:$S,2,0)</f>
        <v/>
      </c>
      <c r="F57" s="387" t="inlineStr">
        <is>
          <t>百畅转债</t>
        </is>
      </c>
      <c r="G57" s="387">
        <f>VLOOKUP($F57,全部可转债!$A:$S,7,0)</f>
        <v/>
      </c>
      <c r="H57" s="460">
        <f>G57/D57-1</f>
        <v/>
      </c>
      <c r="I57" s="387">
        <f>VLOOKUP($F57,全部可转债!$A:$S,19,0)</f>
        <v/>
      </c>
      <c r="J57" s="387">
        <f>VLOOKUP($F57,全部可转债!$A:$S,17,0)</f>
        <v/>
      </c>
      <c r="K57" s="387">
        <f>VLOOKUP($F57,全部可转债!$A:$S,5,0)</f>
        <v/>
      </c>
      <c r="L57" s="387">
        <f>VLOOKUP($F57,全部可转债!$A:$S,6,0)</f>
        <v/>
      </c>
      <c r="M57" s="387">
        <f>VLOOKUP($F57,全部可转债!$A:$S,18,0)</f>
        <v/>
      </c>
      <c r="N57" s="387">
        <f>VLOOKUP($F57,全部可转债!$A:$S,8,0)</f>
        <v/>
      </c>
      <c r="O57" s="387">
        <f>VLOOKUP($F57,全部可转债!$A:$S,15,0)</f>
        <v/>
      </c>
      <c r="P57" s="387">
        <f>VLOOKUP($F57,全部可转债!$A:$S,14,0)</f>
        <v/>
      </c>
      <c r="Q57" s="387" t="n">
        <v>714</v>
      </c>
      <c r="R57" s="387">
        <f>VLOOKUP($F57,全部可转债!$A:$S,11,0)</f>
        <v/>
      </c>
    </row>
    <row r="58">
      <c r="A58" s="387">
        <f>VLOOKUP($F58,全部可转债!$A:$S,9,0)</f>
        <v/>
      </c>
      <c r="B58" s="459">
        <f>L58*100/M58-100</f>
        <v/>
      </c>
      <c r="C58" s="387" t="n">
        <v>11</v>
      </c>
      <c r="D58" s="387">
        <f>VLOOKUP(F58,全部可转债!$A:$S,16,0)</f>
        <v/>
      </c>
      <c r="E58" s="387">
        <f>VLOOKUP($F58,全部可转债!$A:$S,2,0)</f>
        <v/>
      </c>
      <c r="F58" s="387" t="inlineStr">
        <is>
          <t>兴瑞转债</t>
        </is>
      </c>
      <c r="G58" s="387">
        <f>VLOOKUP($F58,全部可转债!$A:$S,7,0)</f>
        <v/>
      </c>
      <c r="H58" s="460">
        <f>G58/D58-1</f>
        <v/>
      </c>
      <c r="I58" s="387">
        <f>VLOOKUP($F58,全部可转债!$A:$S,19,0)</f>
        <v/>
      </c>
      <c r="J58" s="387">
        <f>VLOOKUP($F58,全部可转债!$A:$S,17,0)</f>
        <v/>
      </c>
      <c r="K58" s="387">
        <f>VLOOKUP($F58,全部可转债!$A:$S,5,0)</f>
        <v/>
      </c>
      <c r="L58" s="387">
        <f>VLOOKUP($F58,全部可转债!$A:$S,6,0)</f>
        <v/>
      </c>
      <c r="M58" s="387">
        <f>VLOOKUP($F58,全部可转债!$A:$S,18,0)</f>
        <v/>
      </c>
      <c r="N58" s="387">
        <f>VLOOKUP($F58,全部可转债!$A:$S,8,0)</f>
        <v/>
      </c>
      <c r="O58" s="387">
        <f>VLOOKUP($F58,全部可转债!$A:$S,15,0)</f>
        <v/>
      </c>
      <c r="P58" s="387">
        <f>VLOOKUP($F58,全部可转债!$A:$S,14,0)</f>
        <v/>
      </c>
      <c r="Q58" s="387" t="n"/>
      <c r="R58" s="387">
        <f>VLOOKUP($F58,全部可转债!$A:$S,11,0)</f>
        <v/>
      </c>
    </row>
    <row r="59">
      <c r="A59" s="387">
        <f>VLOOKUP($F59,全部可转债!$A:$S,9,0)</f>
        <v/>
      </c>
      <c r="B59" s="459">
        <f>L59*100/M59-100</f>
        <v/>
      </c>
      <c r="C59" s="387" t="n">
        <v>15</v>
      </c>
      <c r="D59" s="387">
        <f>VLOOKUP(F59,全部可转债!$A:$S,16,0)</f>
        <v/>
      </c>
      <c r="E59" s="387">
        <f>VLOOKUP($F59,全部可转债!$A:$S,2,0)</f>
        <v/>
      </c>
      <c r="F59" s="387" t="inlineStr">
        <is>
          <t>泰福转债</t>
        </is>
      </c>
      <c r="G59" s="387">
        <f>VLOOKUP($F59,全部可转债!$A:$S,7,0)</f>
        <v/>
      </c>
      <c r="H59" s="460">
        <f>G59/D59-1</f>
        <v/>
      </c>
      <c r="I59" s="387">
        <f>VLOOKUP($F59,全部可转债!$A:$S,19,0)</f>
        <v/>
      </c>
      <c r="J59" s="387">
        <f>VLOOKUP($F59,全部可转债!$A:$S,17,0)</f>
        <v/>
      </c>
      <c r="K59" s="387">
        <f>VLOOKUP($F59,全部可转债!$A:$S,5,0)</f>
        <v/>
      </c>
      <c r="L59" s="387">
        <f>VLOOKUP($F59,全部可转债!$A:$S,6,0)</f>
        <v/>
      </c>
      <c r="M59" s="387">
        <f>VLOOKUP($F59,全部可转债!$A:$S,18,0)</f>
        <v/>
      </c>
      <c r="N59" s="387">
        <f>VLOOKUP($F59,全部可转债!$A:$S,8,0)</f>
        <v/>
      </c>
      <c r="O59" s="387">
        <f>VLOOKUP($F59,全部可转债!$A:$S,15,0)</f>
        <v/>
      </c>
      <c r="P59" s="387">
        <f>VLOOKUP($F59,全部可转债!$A:$S,14,0)</f>
        <v/>
      </c>
      <c r="Q59" s="387" t="n"/>
      <c r="R59" s="387">
        <f>VLOOKUP($F59,全部可转债!$A:$S,11,0)</f>
        <v/>
      </c>
    </row>
    <row r="60">
      <c r="A60" s="387">
        <f>VLOOKUP($F60,全部可转债!$A:$S,9,0)</f>
        <v/>
      </c>
      <c r="B60" s="459">
        <f>L60*100/M60-100</f>
        <v/>
      </c>
      <c r="C60" s="387" t="n">
        <v>0</v>
      </c>
      <c r="D60" s="387">
        <f>VLOOKUP(F60,全部可转债!$A:$S,16,0)</f>
        <v/>
      </c>
      <c r="E60" s="387">
        <f>VLOOKUP($F60,全部可转债!$A:$S,2,0)</f>
        <v/>
      </c>
      <c r="F60" s="387" t="inlineStr">
        <is>
          <t>正元转02</t>
        </is>
      </c>
      <c r="G60" s="387">
        <f>VLOOKUP($F60,全部可转债!$A:$S,7,0)</f>
        <v/>
      </c>
      <c r="H60" s="460">
        <f>G60/D60-1</f>
        <v/>
      </c>
      <c r="I60" s="387">
        <f>VLOOKUP($F60,全部可转债!$A:$S,19,0)</f>
        <v/>
      </c>
      <c r="J60" s="387">
        <f>VLOOKUP($F60,全部可转债!$A:$S,17,0)</f>
        <v/>
      </c>
      <c r="K60" s="387">
        <f>VLOOKUP($F60,全部可转债!$A:$S,5,0)</f>
        <v/>
      </c>
      <c r="L60" s="387">
        <f>VLOOKUP($F60,全部可转债!$A:$S,6,0)</f>
        <v/>
      </c>
      <c r="M60" s="387">
        <f>VLOOKUP($F60,全部可转债!$A:$S,18,0)</f>
        <v/>
      </c>
      <c r="N60" s="387">
        <f>VLOOKUP($F60,全部可转债!$A:$S,8,0)</f>
        <v/>
      </c>
      <c r="O60" s="387">
        <f>VLOOKUP($F60,全部可转债!$A:$S,15,0)</f>
        <v/>
      </c>
      <c r="P60" s="387">
        <f>VLOOKUP($F60,全部可转债!$A:$S,14,0)</f>
        <v/>
      </c>
      <c r="Q60" s="387" t="n">
        <v>811</v>
      </c>
      <c r="R60" s="387">
        <f>VLOOKUP($F60,全部可转债!$A:$S,11,0)</f>
        <v/>
      </c>
    </row>
    <row r="61">
      <c r="A61" s="387">
        <f>VLOOKUP($F61,全部可转债!$A:$S,9,0)</f>
        <v/>
      </c>
      <c r="B61" s="459">
        <f>L61*100/M61-100</f>
        <v/>
      </c>
      <c r="C61" s="387" t="n">
        <v>0</v>
      </c>
      <c r="D61" s="387">
        <f>VLOOKUP(F61,全部可转债!$A:$S,16,0)</f>
        <v/>
      </c>
      <c r="E61" s="387">
        <f>VLOOKUP($F61,全部可转债!$A:$S,2,0)</f>
        <v/>
      </c>
      <c r="F61" s="387" t="inlineStr">
        <is>
          <t>欧晶转债</t>
        </is>
      </c>
      <c r="G61" s="387">
        <f>VLOOKUP($F61,全部可转债!$A:$S,7,0)</f>
        <v/>
      </c>
      <c r="H61" s="460">
        <f>G61/D61-1</f>
        <v/>
      </c>
      <c r="I61" s="387">
        <f>VLOOKUP($F61,全部可转债!$A:$S,19,0)</f>
        <v/>
      </c>
      <c r="J61" s="387">
        <f>VLOOKUP($F61,全部可转债!$A:$S,17,0)</f>
        <v/>
      </c>
      <c r="K61" s="387">
        <f>VLOOKUP($F61,全部可转债!$A:$S,5,0)</f>
        <v/>
      </c>
      <c r="L61" s="387">
        <f>VLOOKUP($F61,全部可转债!$A:$S,6,0)</f>
        <v/>
      </c>
      <c r="M61" s="387">
        <f>VLOOKUP($F61,全部可转债!$A:$S,18,0)</f>
        <v/>
      </c>
      <c r="N61" s="387">
        <f>VLOOKUP($F61,全部可转债!$A:$S,8,0)</f>
        <v/>
      </c>
      <c r="O61" s="387">
        <f>VLOOKUP($F61,全部可转债!$A:$S,15,0)</f>
        <v/>
      </c>
      <c r="P61" s="387">
        <f>VLOOKUP($F61,全部可转债!$A:$S,14,0)</f>
        <v/>
      </c>
      <c r="Q61" s="387" t="n">
        <v>601</v>
      </c>
      <c r="R61" s="387">
        <f>VLOOKUP($F61,全部可转债!$A:$S,11,0)</f>
        <v/>
      </c>
    </row>
    <row r="62">
      <c r="A62" s="387">
        <f>VLOOKUP($F62,全部可转债!$A:$S,9,0)</f>
        <v/>
      </c>
      <c r="B62" s="459">
        <f>L62*100/M62-100</f>
        <v/>
      </c>
      <c r="C62" s="387" t="n">
        <v>0</v>
      </c>
      <c r="D62" s="387">
        <f>VLOOKUP(F62,全部可转债!$A:$S,16,0)</f>
        <v/>
      </c>
      <c r="E62" s="387">
        <f>VLOOKUP($F62,全部可转债!$A:$S,2,0)</f>
        <v/>
      </c>
      <c r="F62" s="387" t="inlineStr">
        <is>
          <t>博俊转债</t>
        </is>
      </c>
      <c r="G62" s="387">
        <f>VLOOKUP($F62,全部可转债!$A:$S,7,0)</f>
        <v/>
      </c>
      <c r="H62" s="460">
        <f>G62/D62-1</f>
        <v/>
      </c>
      <c r="I62" s="387">
        <f>VLOOKUP($F62,全部可转债!$A:$S,19,0)</f>
        <v/>
      </c>
      <c r="J62" s="387">
        <f>VLOOKUP($F62,全部可转债!$A:$S,17,0)</f>
        <v/>
      </c>
      <c r="K62" s="387">
        <f>VLOOKUP($F62,全部可转债!$A:$S,5,0)</f>
        <v/>
      </c>
      <c r="L62" s="387">
        <f>VLOOKUP($F62,全部可转债!$A:$S,6,0)</f>
        <v/>
      </c>
      <c r="M62" s="387">
        <f>VLOOKUP($F62,全部可转债!$A:$S,18,0)</f>
        <v/>
      </c>
      <c r="N62" s="387">
        <f>VLOOKUP($F62,全部可转债!$A:$S,8,0)</f>
        <v/>
      </c>
      <c r="O62" s="387">
        <f>VLOOKUP($F62,全部可转债!$A:$S,15,0)</f>
        <v/>
      </c>
      <c r="P62" s="387">
        <f>VLOOKUP($F62,全部可转债!$A:$S,14,0)</f>
        <v/>
      </c>
      <c r="Q62" s="387" t="n"/>
      <c r="R62" s="387">
        <f>VLOOKUP($F62,全部可转债!$A:$S,11,0)</f>
        <v/>
      </c>
    </row>
    <row r="63">
      <c r="A63" s="387">
        <f>VLOOKUP($F63,全部可转债!$A:$S,9,0)</f>
        <v/>
      </c>
      <c r="B63" s="459">
        <f>L63*100/M63-100</f>
        <v/>
      </c>
      <c r="C63" s="387" t="n">
        <v>0</v>
      </c>
      <c r="D63" s="387">
        <f>VLOOKUP(F63,全部可转债!$A:$S,16,0)</f>
        <v/>
      </c>
      <c r="E63" s="387">
        <f>VLOOKUP($F63,全部可转债!$A:$S,2,0)</f>
        <v/>
      </c>
      <c r="F63" s="387" t="inlineStr">
        <is>
          <t>亚科转债</t>
        </is>
      </c>
      <c r="G63" s="387">
        <f>VLOOKUP($F63,全部可转债!$A:$S,7,0)</f>
        <v/>
      </c>
      <c r="H63" s="460">
        <f>G63/D63-1</f>
        <v/>
      </c>
      <c r="I63" s="387">
        <f>VLOOKUP($F63,全部可转债!$A:$S,19,0)</f>
        <v/>
      </c>
      <c r="J63" s="387">
        <f>VLOOKUP($F63,全部可转债!$A:$S,17,0)</f>
        <v/>
      </c>
      <c r="K63" s="387">
        <f>VLOOKUP($F63,全部可转债!$A:$S,5,0)</f>
        <v/>
      </c>
      <c r="L63" s="387">
        <f>VLOOKUP($F63,全部可转债!$A:$S,6,0)</f>
        <v/>
      </c>
      <c r="M63" s="387">
        <f>VLOOKUP($F63,全部可转债!$A:$S,18,0)</f>
        <v/>
      </c>
      <c r="N63" s="387">
        <f>VLOOKUP($F63,全部可转债!$A:$S,8,0)</f>
        <v/>
      </c>
      <c r="O63" s="387">
        <f>VLOOKUP($F63,全部可转债!$A:$S,15,0)</f>
        <v/>
      </c>
      <c r="P63" s="387">
        <f>VLOOKUP($F63,全部可转债!$A:$S,14,0)</f>
        <v/>
      </c>
      <c r="Q63" s="387" t="n"/>
      <c r="R63" s="387">
        <f>VLOOKUP($F63,全部可转债!$A:$S,11,0)</f>
        <v/>
      </c>
    </row>
    <row r="64">
      <c r="A64" s="387">
        <f>VLOOKUP($F64,全部可转债!$A:$S,9,0)</f>
        <v/>
      </c>
      <c r="B64" s="459">
        <f>L64*100/M64-100</f>
        <v/>
      </c>
      <c r="C64" s="387" t="n">
        <v>0</v>
      </c>
      <c r="D64" s="387">
        <f>VLOOKUP(F64,全部可转债!$A:$S,16,0)</f>
        <v/>
      </c>
      <c r="E64" s="387">
        <f>VLOOKUP($F64,全部可转债!$A:$S,2,0)</f>
        <v/>
      </c>
      <c r="F64" s="387" t="inlineStr">
        <is>
          <t>易瑞转债</t>
        </is>
      </c>
      <c r="G64" s="387">
        <f>VLOOKUP($F64,全部可转债!$A:$S,7,0)</f>
        <v/>
      </c>
      <c r="H64" s="460">
        <f>G64/D64-1</f>
        <v/>
      </c>
      <c r="I64" s="387">
        <f>VLOOKUP($F64,全部可转债!$A:$S,19,0)</f>
        <v/>
      </c>
      <c r="J64" s="387">
        <f>VLOOKUP($F64,全部可转债!$A:$S,17,0)</f>
        <v/>
      </c>
      <c r="K64" s="387">
        <f>VLOOKUP($F64,全部可转债!$A:$S,5,0)</f>
        <v/>
      </c>
      <c r="L64" s="387">
        <f>VLOOKUP($F64,全部可转债!$A:$S,6,0)</f>
        <v/>
      </c>
      <c r="M64" s="387">
        <f>VLOOKUP($F64,全部可转债!$A:$S,18,0)</f>
        <v/>
      </c>
      <c r="N64" s="387">
        <f>VLOOKUP($F64,全部可转债!$A:$S,8,0)</f>
        <v/>
      </c>
      <c r="O64" s="387">
        <f>VLOOKUP($F64,全部可转债!$A:$S,15,0)</f>
        <v/>
      </c>
      <c r="P64" s="387">
        <f>VLOOKUP($F64,全部可转债!$A:$S,14,0)</f>
        <v/>
      </c>
      <c r="Q64" s="387" t="n">
        <v>904</v>
      </c>
      <c r="R64" s="387">
        <f>VLOOKUP($F64,全部可转债!$A:$S,11,0)</f>
        <v/>
      </c>
    </row>
    <row r="65">
      <c r="A65" s="387">
        <f>VLOOKUP($F65,全部可转债!$A:$S,9,0)</f>
        <v/>
      </c>
      <c r="B65" s="459">
        <f>L65*100/M65-100</f>
        <v/>
      </c>
      <c r="C65" s="387" t="n">
        <v>0</v>
      </c>
      <c r="D65" s="387">
        <f>VLOOKUP(F65,全部可转债!$A:$S,16,0)</f>
        <v/>
      </c>
      <c r="E65" s="387">
        <f>VLOOKUP($F65,全部可转债!$A:$S,2,0)</f>
        <v/>
      </c>
      <c r="F65" s="387" t="inlineStr">
        <is>
          <t>阳谷转债</t>
        </is>
      </c>
      <c r="G65" s="387">
        <f>VLOOKUP($F65,全部可转债!$A:$S,7,0)</f>
        <v/>
      </c>
      <c r="H65" s="460">
        <f>G65/D65-1</f>
        <v/>
      </c>
      <c r="I65" s="387">
        <f>VLOOKUP($F65,全部可转债!$A:$S,19,0)</f>
        <v/>
      </c>
      <c r="J65" s="387">
        <f>VLOOKUP($F65,全部可转债!$A:$S,17,0)</f>
        <v/>
      </c>
      <c r="K65" s="387">
        <f>VLOOKUP($F65,全部可转债!$A:$S,5,0)</f>
        <v/>
      </c>
      <c r="L65" s="387">
        <f>VLOOKUP($F65,全部可转债!$A:$S,6,0)</f>
        <v/>
      </c>
      <c r="M65" s="387">
        <f>VLOOKUP($F65,全部可转债!$A:$S,18,0)</f>
        <v/>
      </c>
      <c r="N65" s="387">
        <f>VLOOKUP($F65,全部可转债!$A:$S,8,0)</f>
        <v/>
      </c>
      <c r="O65" s="387">
        <f>VLOOKUP($F65,全部可转债!$A:$S,15,0)</f>
        <v/>
      </c>
      <c r="P65" s="387">
        <f>VLOOKUP($F65,全部可转债!$A:$S,14,0)</f>
        <v/>
      </c>
      <c r="Q65" s="387" t="n"/>
      <c r="R65" s="387">
        <f>VLOOKUP($F65,全部可转债!$A:$S,11,0)</f>
        <v/>
      </c>
    </row>
    <row r="66">
      <c r="A66" s="387">
        <f>VLOOKUP($F66,全部可转债!$A:$S,9,0)</f>
        <v/>
      </c>
      <c r="B66" s="459">
        <f>L66*100/M66-100</f>
        <v/>
      </c>
      <c r="C66" s="387" t="n">
        <v>0</v>
      </c>
      <c r="D66" s="387">
        <f>VLOOKUP(F66,全部可转债!$A:$S,16,0)</f>
        <v/>
      </c>
      <c r="E66" s="387">
        <f>VLOOKUP($F66,全部可转债!$A:$S,2,0)</f>
        <v/>
      </c>
      <c r="F66" s="387" t="inlineStr">
        <is>
          <t>聚隆转债</t>
        </is>
      </c>
      <c r="G66" s="387">
        <f>VLOOKUP($F66,全部可转债!$A:$S,7,0)</f>
        <v/>
      </c>
      <c r="H66" s="460">
        <f>G66/D66-1</f>
        <v/>
      </c>
      <c r="I66" s="387">
        <f>VLOOKUP($F66,全部可转债!$A:$S,19,0)</f>
        <v/>
      </c>
      <c r="J66" s="387">
        <f>VLOOKUP($F66,全部可转债!$A:$S,17,0)</f>
        <v/>
      </c>
      <c r="K66" s="387">
        <f>VLOOKUP($F66,全部可转债!$A:$S,5,0)</f>
        <v/>
      </c>
      <c r="L66" s="387">
        <f>VLOOKUP($F66,全部可转债!$A:$S,6,0)</f>
        <v/>
      </c>
      <c r="M66" s="387">
        <f>VLOOKUP($F66,全部可转债!$A:$S,18,0)</f>
        <v/>
      </c>
      <c r="N66" s="387">
        <f>VLOOKUP($F66,全部可转债!$A:$S,8,0)</f>
        <v/>
      </c>
      <c r="O66" s="387">
        <f>VLOOKUP($F66,全部可转债!$A:$S,15,0)</f>
        <v/>
      </c>
      <c r="P66" s="387">
        <f>VLOOKUP($F66,全部可转债!$A:$S,14,0)</f>
        <v/>
      </c>
      <c r="Q66" s="387" t="n"/>
      <c r="R66" s="387">
        <f>VLOOKUP($F66,全部可转债!$A:$S,11,0)</f>
        <v/>
      </c>
    </row>
    <row r="67">
      <c r="A67" s="387">
        <f>VLOOKUP($F67,全部可转债!$A:$S,9,0)</f>
        <v/>
      </c>
      <c r="B67" s="459">
        <f>L67*100/M67-100</f>
        <v/>
      </c>
      <c r="C67" s="387" t="n">
        <v>-1</v>
      </c>
      <c r="D67" s="387">
        <f>VLOOKUP(F67,全部可转债!$A:$S,16,0)</f>
        <v/>
      </c>
      <c r="E67" s="387">
        <f>VLOOKUP($F67,全部可转债!$A:$S,2,0)</f>
        <v/>
      </c>
      <c r="F67" s="387" t="inlineStr">
        <is>
          <t>星球转债</t>
        </is>
      </c>
      <c r="G67" s="387">
        <f>VLOOKUP($F67,全部可转债!$A:$S,7,0)</f>
        <v/>
      </c>
      <c r="H67" s="460">
        <f>G67/D67-1</f>
        <v/>
      </c>
      <c r="I67" s="387">
        <f>VLOOKUP($F67,全部可转债!$A:$S,19,0)</f>
        <v/>
      </c>
      <c r="J67" s="387">
        <f>VLOOKUP($F67,全部可转债!$A:$S,17,0)</f>
        <v/>
      </c>
      <c r="K67" s="387">
        <f>VLOOKUP($F67,全部可转债!$A:$S,5,0)</f>
        <v/>
      </c>
      <c r="L67" s="387">
        <f>VLOOKUP($F67,全部可转债!$A:$S,6,0)</f>
        <v/>
      </c>
      <c r="M67" s="387">
        <f>VLOOKUP($F67,全部可转债!$A:$S,18,0)</f>
        <v/>
      </c>
      <c r="N67" s="387">
        <f>VLOOKUP($F67,全部可转债!$A:$S,8,0)</f>
        <v/>
      </c>
      <c r="O67" s="387">
        <f>VLOOKUP($F67,全部可转债!$A:$S,15,0)</f>
        <v/>
      </c>
      <c r="P67" s="387">
        <f>VLOOKUP($F67,全部可转债!$A:$S,14,0)</f>
        <v/>
      </c>
      <c r="R67" s="387">
        <f>VLOOKUP($F67,全部可转债!$A:$S,11,0)</f>
        <v/>
      </c>
    </row>
    <row r="68">
      <c r="A68" s="387">
        <f>VLOOKUP($F68,全部可转债!$A:$S,9,0)</f>
        <v/>
      </c>
      <c r="B68" s="459">
        <f>L68*100/M68-100</f>
        <v/>
      </c>
      <c r="C68" s="387" t="n">
        <v>0</v>
      </c>
      <c r="D68" s="387">
        <f>VLOOKUP(F68,全部可转债!$A:$S,16,0)</f>
        <v/>
      </c>
      <c r="E68" s="387">
        <f>VLOOKUP($F68,全部可转债!$A:$S,2,0)</f>
        <v/>
      </c>
      <c r="F68" s="387" t="inlineStr">
        <is>
          <t>皖天转债</t>
        </is>
      </c>
      <c r="G68" s="387">
        <f>VLOOKUP($F68,全部可转债!$A:$S,7,0)</f>
        <v/>
      </c>
      <c r="H68" s="460">
        <f>G68/D68-1</f>
        <v/>
      </c>
      <c r="I68" s="387">
        <f>VLOOKUP($F68,全部可转债!$A:$S,19,0)</f>
        <v/>
      </c>
      <c r="J68" s="387">
        <f>VLOOKUP($F68,全部可转债!$A:$S,17,0)</f>
        <v/>
      </c>
      <c r="K68" s="387">
        <f>VLOOKUP($F68,全部可转债!$A:$S,5,0)</f>
        <v/>
      </c>
      <c r="L68" s="387">
        <f>VLOOKUP($F68,全部可转债!$A:$S,6,0)</f>
        <v/>
      </c>
      <c r="M68" s="387">
        <f>VLOOKUP($F68,全部可转债!$A:$S,18,0)</f>
        <v/>
      </c>
      <c r="N68" s="387">
        <f>VLOOKUP($F68,全部可转债!$A:$S,8,0)</f>
        <v/>
      </c>
      <c r="O68" s="387">
        <f>VLOOKUP($F68,全部可转债!$A:$S,15,0)</f>
        <v/>
      </c>
      <c r="P68" s="387">
        <f>VLOOKUP($F68,全部可转债!$A:$S,14,0)</f>
        <v/>
      </c>
      <c r="R68" s="387">
        <f>VLOOKUP($F68,全部可转债!$A:$S,11,0)</f>
        <v/>
      </c>
    </row>
    <row r="69">
      <c r="A69" s="387">
        <f>VLOOKUP($F69,全部可转债!$A:$S,9,0)</f>
        <v/>
      </c>
      <c r="B69" s="459">
        <f>L69*100/M69-100</f>
        <v/>
      </c>
      <c r="C69" s="387" t="n">
        <v>4</v>
      </c>
      <c r="D69" s="387">
        <f>VLOOKUP(F69,全部可转债!$A:$S,16,0)</f>
        <v/>
      </c>
      <c r="E69" s="387">
        <f>VLOOKUP($F69,全部可转债!$A:$S,2,0)</f>
        <v/>
      </c>
      <c r="F69" s="387" t="inlineStr">
        <is>
          <t>广核转债</t>
        </is>
      </c>
      <c r="G69" s="387">
        <f>VLOOKUP($F69,全部可转债!$A:$S,7,0)</f>
        <v/>
      </c>
      <c r="H69" s="460">
        <f>G69/D69-1</f>
        <v/>
      </c>
      <c r="I69" s="387">
        <f>VLOOKUP($F69,全部可转债!$A:$S,19,0)</f>
        <v/>
      </c>
      <c r="J69" s="387">
        <f>VLOOKUP($F69,全部可转债!$A:$S,17,0)</f>
        <v/>
      </c>
      <c r="K69" s="387">
        <f>VLOOKUP($F69,全部可转债!$A:$S,5,0)</f>
        <v/>
      </c>
      <c r="L69" s="387">
        <f>VLOOKUP($F69,全部可转债!$A:$S,6,0)</f>
        <v/>
      </c>
      <c r="M69" s="387">
        <f>VLOOKUP($F69,全部可转债!$A:$S,18,0)</f>
        <v/>
      </c>
      <c r="N69" s="387">
        <f>VLOOKUP($F69,全部可转债!$A:$S,8,0)</f>
        <v/>
      </c>
      <c r="O69" s="387">
        <f>VLOOKUP($F69,全部可转债!$A:$S,15,0)</f>
        <v/>
      </c>
      <c r="P69" s="387">
        <f>VLOOKUP($F69,全部可转债!$A:$S,14,0)</f>
        <v/>
      </c>
      <c r="R69" s="387">
        <f>VLOOKUP($F69,全部可转债!$A:$S,11,0)</f>
        <v/>
      </c>
    </row>
    <row r="70">
      <c r="A70" s="387">
        <f>VLOOKUP($F70,全部可转债!$A:$S,9,0)</f>
        <v/>
      </c>
      <c r="B70" s="459">
        <f>L70*100/M70-100</f>
        <v/>
      </c>
      <c r="C70" s="387" t="n">
        <v>15</v>
      </c>
      <c r="D70" s="387">
        <f>VLOOKUP(F70,全部可转债!$A:$S,16,0)</f>
        <v/>
      </c>
      <c r="E70" s="387">
        <f>VLOOKUP($F70,全部可转债!$A:$S,2,0)</f>
        <v/>
      </c>
      <c r="F70" s="387" t="inlineStr">
        <is>
          <t>泰瑞转债</t>
        </is>
      </c>
      <c r="G70" s="387">
        <f>VLOOKUP($F70,全部可转债!$A:$S,7,0)</f>
        <v/>
      </c>
      <c r="H70" s="460">
        <f>G70/D70-1</f>
        <v/>
      </c>
      <c r="I70" s="387">
        <f>VLOOKUP($F70,全部可转债!$A:$S,19,0)</f>
        <v/>
      </c>
      <c r="J70" s="387">
        <f>VLOOKUP($F70,全部可转债!$A:$S,17,0)</f>
        <v/>
      </c>
      <c r="K70" s="387">
        <f>VLOOKUP($F70,全部可转债!$A:$S,5,0)</f>
        <v/>
      </c>
      <c r="L70" s="387">
        <f>VLOOKUP($F70,全部可转债!$A:$S,6,0)</f>
        <v/>
      </c>
      <c r="M70" s="387">
        <f>VLOOKUP($F70,全部可转债!$A:$S,18,0)</f>
        <v/>
      </c>
      <c r="N70" s="387">
        <f>VLOOKUP($F70,全部可转债!$A:$S,8,0)</f>
        <v/>
      </c>
      <c r="O70" s="387">
        <f>VLOOKUP($F70,全部可转债!$A:$S,15,0)</f>
        <v/>
      </c>
      <c r="P70" s="387">
        <f>VLOOKUP($F70,全部可转债!$A:$S,14,0)</f>
        <v/>
      </c>
      <c r="R70" s="387">
        <f>VLOOKUP($F70,全部可转债!$A:$S,11,0)</f>
        <v/>
      </c>
    </row>
    <row r="71">
      <c r="A71" s="387">
        <f>VLOOKUP($F71,全部可转债!$A:$S,9,0)</f>
        <v/>
      </c>
      <c r="B71" s="459">
        <f>L71*100/M71-100</f>
        <v/>
      </c>
      <c r="C71" s="387" t="n">
        <v>3</v>
      </c>
      <c r="D71" s="387">
        <f>VLOOKUP(F71,全部可转债!$A:$S,16,0)</f>
        <v/>
      </c>
      <c r="E71" s="387">
        <f>VLOOKUP($F71,全部可转债!$A:$S,2,0)</f>
        <v/>
      </c>
      <c r="F71" s="387" t="inlineStr">
        <is>
          <t>绿茵转债</t>
        </is>
      </c>
      <c r="G71" s="387">
        <f>VLOOKUP($F71,全部可转债!$A:$S,7,0)</f>
        <v/>
      </c>
      <c r="H71" s="460">
        <f>G71/D71-1</f>
        <v/>
      </c>
      <c r="I71" s="387">
        <f>VLOOKUP($F71,全部可转债!$A:$S,19,0)</f>
        <v/>
      </c>
      <c r="J71" s="387">
        <f>VLOOKUP($F71,全部可转债!$A:$S,17,0)</f>
        <v/>
      </c>
      <c r="K71" s="387">
        <f>VLOOKUP($F71,全部可转债!$A:$S,5,0)</f>
        <v/>
      </c>
      <c r="L71" s="387">
        <f>VLOOKUP($F71,全部可转债!$A:$S,6,0)</f>
        <v/>
      </c>
      <c r="M71" s="387">
        <f>VLOOKUP($F71,全部可转债!$A:$S,18,0)</f>
        <v/>
      </c>
      <c r="N71" s="387">
        <f>VLOOKUP($F71,全部可转债!$A:$S,8,0)</f>
        <v/>
      </c>
      <c r="O71" s="387">
        <f>VLOOKUP($F71,全部可转债!$A:$S,15,0)</f>
        <v/>
      </c>
      <c r="P71" s="387">
        <f>VLOOKUP($F71,全部可转债!$A:$S,14,0)</f>
        <v/>
      </c>
      <c r="R71" s="387">
        <f>VLOOKUP($F71,全部可转债!$A:$S,11,0)</f>
        <v/>
      </c>
    </row>
    <row r="72">
      <c r="A72" s="387">
        <f>VLOOKUP($F72,全部可转债!$A:$S,9,0)</f>
        <v/>
      </c>
      <c r="B72" s="459">
        <f>L72*100/M72-100</f>
        <v/>
      </c>
      <c r="C72" s="387" t="n">
        <v>1</v>
      </c>
      <c r="D72" s="387">
        <f>VLOOKUP(F72,全部可转债!$A:$S,16,0)</f>
        <v/>
      </c>
      <c r="E72" s="387">
        <f>VLOOKUP($F72,全部可转债!$A:$S,2,0)</f>
        <v/>
      </c>
      <c r="F72" s="387" t="inlineStr">
        <is>
          <t>海顺转债</t>
        </is>
      </c>
      <c r="G72" s="387">
        <f>VLOOKUP($F72,全部可转债!$A:$S,7,0)</f>
        <v/>
      </c>
      <c r="H72" s="460">
        <f>G72/D72-1</f>
        <v/>
      </c>
      <c r="I72" s="387">
        <f>VLOOKUP($F72,全部可转债!$A:$S,19,0)</f>
        <v/>
      </c>
      <c r="J72" s="387">
        <f>VLOOKUP($F72,全部可转债!$A:$S,17,0)</f>
        <v/>
      </c>
      <c r="K72" s="387">
        <f>VLOOKUP($F72,全部可转债!$A:$S,5,0)</f>
        <v/>
      </c>
      <c r="L72" s="387">
        <f>VLOOKUP($F72,全部可转债!$A:$S,6,0)</f>
        <v/>
      </c>
      <c r="M72" s="387">
        <f>VLOOKUP($F72,全部可转债!$A:$S,18,0)</f>
        <v/>
      </c>
      <c r="N72" s="387">
        <f>VLOOKUP($F72,全部可转债!$A:$S,8,0)</f>
        <v/>
      </c>
      <c r="O72" s="387">
        <f>VLOOKUP($F72,全部可转债!$A:$S,15,0)</f>
        <v/>
      </c>
      <c r="P72" s="387">
        <f>VLOOKUP($F72,全部可转债!$A:$S,14,0)</f>
        <v/>
      </c>
      <c r="R72" s="387">
        <f>VLOOKUP($F72,全部可转债!$A:$S,11,0)</f>
        <v/>
      </c>
    </row>
    <row r="73">
      <c r="A73" s="387">
        <f>VLOOKUP($F73,全部可转债!$A:$S,9,0)</f>
        <v/>
      </c>
      <c r="B73" s="459">
        <f>L73*100/M73-100</f>
        <v/>
      </c>
      <c r="C73" s="387" t="n">
        <v>12</v>
      </c>
      <c r="D73" s="387">
        <f>VLOOKUP(F73,全部可转债!$A:$S,16,0)</f>
        <v/>
      </c>
      <c r="E73" s="387">
        <f>VLOOKUP($F73,全部可转债!$A:$S,2,0)</f>
        <v/>
      </c>
      <c r="F73" s="387" t="inlineStr">
        <is>
          <t>永吉转债</t>
        </is>
      </c>
      <c r="G73" s="387">
        <f>VLOOKUP($F73,全部可转债!$A:$S,7,0)</f>
        <v/>
      </c>
      <c r="H73" s="460">
        <f>G73/D73-1</f>
        <v/>
      </c>
      <c r="I73" s="387">
        <f>VLOOKUP($F73,全部可转债!$A:$S,19,0)</f>
        <v/>
      </c>
      <c r="J73" s="387">
        <f>VLOOKUP($F73,全部可转债!$A:$S,17,0)</f>
        <v/>
      </c>
      <c r="K73" s="387">
        <f>VLOOKUP($F73,全部可转债!$A:$S,5,0)</f>
        <v/>
      </c>
      <c r="L73" s="387">
        <f>VLOOKUP($F73,全部可转债!$A:$S,6,0)</f>
        <v/>
      </c>
      <c r="M73" s="387">
        <f>VLOOKUP($F73,全部可转债!$A:$S,18,0)</f>
        <v/>
      </c>
      <c r="N73" s="387">
        <f>VLOOKUP($F73,全部可转债!$A:$S,8,0)</f>
        <v/>
      </c>
      <c r="O73" s="387">
        <f>VLOOKUP($F73,全部可转债!$A:$S,15,0)</f>
        <v/>
      </c>
      <c r="P73" s="387">
        <f>VLOOKUP($F73,全部可转债!$A:$S,14,0)</f>
        <v/>
      </c>
      <c r="R73" s="387">
        <f>VLOOKUP($F73,全部可转债!$A:$S,11,0)</f>
        <v/>
      </c>
    </row>
    <row r="74">
      <c r="A74" s="387">
        <f>VLOOKUP($F74,全部可转债!$A:$S,9,0)</f>
        <v/>
      </c>
      <c r="B74" s="459">
        <f>L74*100/M74-100</f>
        <v/>
      </c>
      <c r="C74" s="387" t="n">
        <v>4</v>
      </c>
      <c r="D74" s="387">
        <f>VLOOKUP(F74,全部可转债!$A:$S,16,0)</f>
        <v/>
      </c>
      <c r="E74" s="387">
        <f>VLOOKUP($F74,全部可转债!$A:$S,2,0)</f>
        <v/>
      </c>
      <c r="F74" s="387" t="inlineStr">
        <is>
          <t>镇洋转债</t>
        </is>
      </c>
      <c r="G74" s="387">
        <f>VLOOKUP($F74,全部可转债!$A:$S,7,0)</f>
        <v/>
      </c>
      <c r="H74" s="460">
        <f>G74/D74-1</f>
        <v/>
      </c>
      <c r="I74" s="387">
        <f>VLOOKUP($F74,全部可转债!$A:$S,19,0)</f>
        <v/>
      </c>
      <c r="J74" s="387">
        <f>VLOOKUP($F74,全部可转债!$A:$S,17,0)</f>
        <v/>
      </c>
      <c r="K74" s="387">
        <f>VLOOKUP($F74,全部可转债!$A:$S,5,0)</f>
        <v/>
      </c>
      <c r="L74" s="387">
        <f>VLOOKUP($F74,全部可转债!$A:$S,6,0)</f>
        <v/>
      </c>
      <c r="M74" s="387">
        <f>VLOOKUP($F74,全部可转债!$A:$S,18,0)</f>
        <v/>
      </c>
      <c r="N74" s="387">
        <f>VLOOKUP($F74,全部可转债!$A:$S,8,0)</f>
        <v/>
      </c>
      <c r="O74" s="387">
        <f>VLOOKUP($F74,全部可转债!$A:$S,15,0)</f>
        <v/>
      </c>
      <c r="P74" s="387">
        <f>VLOOKUP($F74,全部可转债!$A:$S,14,0)</f>
        <v/>
      </c>
      <c r="R74" s="387">
        <f>VLOOKUP($F74,全部可转债!$A:$S,11,0)</f>
        <v/>
      </c>
    </row>
    <row r="75">
      <c r="A75" s="387">
        <f>VLOOKUP($F75,全部可转债!$A:$S,9,0)</f>
        <v/>
      </c>
      <c r="B75" s="459">
        <f>L75*100/M75-100</f>
        <v/>
      </c>
      <c r="C75" s="387" t="n">
        <v>0</v>
      </c>
      <c r="D75" s="387">
        <f>VLOOKUP(F75,全部可转债!$A:$S,16,0)</f>
        <v/>
      </c>
      <c r="E75" s="387">
        <f>VLOOKUP($F75,全部可转债!$A:$S,2,0)</f>
        <v/>
      </c>
      <c r="F75" s="387" t="inlineStr">
        <is>
          <t>友发转债</t>
        </is>
      </c>
      <c r="G75" s="387">
        <f>VLOOKUP($F75,全部可转债!$A:$S,7,0)</f>
        <v/>
      </c>
      <c r="H75" s="460">
        <f>G75/D75-1</f>
        <v/>
      </c>
      <c r="I75" s="387">
        <f>VLOOKUP($F75,全部可转债!$A:$S,19,0)</f>
        <v/>
      </c>
      <c r="J75" s="387">
        <f>VLOOKUP($F75,全部可转债!$A:$S,17,0)</f>
        <v/>
      </c>
      <c r="K75" s="387">
        <f>VLOOKUP($F75,全部可转债!$A:$S,5,0)</f>
        <v/>
      </c>
      <c r="L75" s="387">
        <f>VLOOKUP($F75,全部可转债!$A:$S,6,0)</f>
        <v/>
      </c>
      <c r="M75" s="387">
        <f>VLOOKUP($F75,全部可转债!$A:$S,18,0)</f>
        <v/>
      </c>
      <c r="N75" s="387">
        <f>VLOOKUP($F75,全部可转债!$A:$S,8,0)</f>
        <v/>
      </c>
      <c r="O75" s="387">
        <f>VLOOKUP($F75,全部可转债!$A:$S,15,0)</f>
        <v/>
      </c>
      <c r="P75" s="387">
        <f>VLOOKUP($F75,全部可转债!$A:$S,14,0)</f>
        <v/>
      </c>
      <c r="R75" s="387">
        <f>VLOOKUP($F75,全部可转债!$A:$S,11,0)</f>
        <v/>
      </c>
    </row>
    <row r="76">
      <c r="A76" s="387">
        <f>VLOOKUP($F76,全部可转债!$A:$S,9,0)</f>
        <v/>
      </c>
      <c r="B76" s="459">
        <f>L76*100/M76-100</f>
        <v/>
      </c>
      <c r="C76" s="387" t="n">
        <v>-1</v>
      </c>
      <c r="D76" s="387">
        <f>VLOOKUP(F76,全部可转债!$A:$S,16,0)</f>
        <v/>
      </c>
      <c r="E76" s="387">
        <f>VLOOKUP($F76,全部可转债!$A:$S,2,0)</f>
        <v/>
      </c>
      <c r="F76" s="387" t="inlineStr">
        <is>
          <t>科利转债</t>
        </is>
      </c>
      <c r="G76" s="387">
        <f>VLOOKUP($F76,全部可转债!$A:$S,7,0)</f>
        <v/>
      </c>
      <c r="H76" s="460">
        <f>G76/D76-1</f>
        <v/>
      </c>
      <c r="I76" s="387">
        <f>VLOOKUP($F76,全部可转债!$A:$S,19,0)</f>
        <v/>
      </c>
      <c r="J76" s="387">
        <f>VLOOKUP($F76,全部可转债!$A:$S,17,0)</f>
        <v/>
      </c>
      <c r="K76" s="387">
        <f>VLOOKUP($F76,全部可转债!$A:$S,5,0)</f>
        <v/>
      </c>
      <c r="L76" s="387">
        <f>VLOOKUP($F76,全部可转债!$A:$S,6,0)</f>
        <v/>
      </c>
      <c r="M76" s="387">
        <f>VLOOKUP($F76,全部可转债!$A:$S,18,0)</f>
        <v/>
      </c>
      <c r="N76" s="387">
        <f>VLOOKUP($F76,全部可转债!$A:$S,8,0)</f>
        <v/>
      </c>
      <c r="O76" s="387">
        <f>VLOOKUP($F76,全部可转债!$A:$S,15,0)</f>
        <v/>
      </c>
      <c r="P76" s="387">
        <f>VLOOKUP($F76,全部可转债!$A:$S,14,0)</f>
        <v/>
      </c>
      <c r="R76" s="387">
        <f>VLOOKUP($F76,全部可转债!$A:$S,11,0)</f>
        <v/>
      </c>
    </row>
    <row r="77">
      <c r="A77" s="387">
        <f>VLOOKUP($F77,全部可转债!$A:$S,9,0)</f>
        <v/>
      </c>
      <c r="B77" s="459">
        <f>L77*100/M77-100</f>
        <v/>
      </c>
      <c r="C77" s="387" t="n">
        <v>0</v>
      </c>
      <c r="D77" s="387">
        <f>VLOOKUP(F77,全部可转债!$A:$S,16,0)</f>
        <v/>
      </c>
      <c r="E77" s="387">
        <f>VLOOKUP($F77,全部可转债!$A:$S,2,0)</f>
        <v/>
      </c>
      <c r="F77" s="387" t="inlineStr">
        <is>
          <t>台21转债</t>
        </is>
      </c>
      <c r="G77" s="387">
        <f>VLOOKUP($F77,全部可转债!$A:$S,7,0)</f>
        <v/>
      </c>
      <c r="H77" s="460">
        <f>G77/D77-1</f>
        <v/>
      </c>
      <c r="I77" s="387">
        <f>VLOOKUP($F77,全部可转债!$A:$S,19,0)</f>
        <v/>
      </c>
      <c r="J77" s="387">
        <f>VLOOKUP($F77,全部可转债!$A:$S,17,0)</f>
        <v/>
      </c>
      <c r="K77" s="387">
        <f>VLOOKUP($F77,全部可转债!$A:$S,5,0)</f>
        <v/>
      </c>
      <c r="L77" s="387">
        <f>VLOOKUP($F77,全部可转债!$A:$S,6,0)</f>
        <v/>
      </c>
      <c r="M77" s="387">
        <f>VLOOKUP($F77,全部可转债!$A:$S,18,0)</f>
        <v/>
      </c>
      <c r="N77" s="387">
        <f>VLOOKUP($F77,全部可转债!$A:$S,8,0)</f>
        <v/>
      </c>
      <c r="O77" s="387">
        <f>VLOOKUP($F77,全部可转债!$A:$S,15,0)</f>
        <v/>
      </c>
      <c r="P77" s="387">
        <f>VLOOKUP($F77,全部可转债!$A:$S,14,0)</f>
        <v/>
      </c>
      <c r="Q77" s="387" t="n">
        <v>820</v>
      </c>
      <c r="R77" s="387">
        <f>VLOOKUP($F77,全部可转债!$A:$S,11,0)</f>
        <v/>
      </c>
    </row>
    <row r="78">
      <c r="A78" s="387">
        <f>VLOOKUP($F78,全部可转债!$A:$S,9,0)</f>
        <v/>
      </c>
      <c r="B78" s="459">
        <f>L78*100/M78-100</f>
        <v/>
      </c>
      <c r="C78" s="387" t="n">
        <v>0</v>
      </c>
      <c r="D78" s="387">
        <f>VLOOKUP(F78,全部可转债!$A:$S,16,0)</f>
        <v/>
      </c>
      <c r="E78" s="387">
        <f>VLOOKUP($F78,全部可转债!$A:$S,2,0)</f>
        <v/>
      </c>
      <c r="F78" s="387" t="inlineStr">
        <is>
          <t>新乳转债</t>
        </is>
      </c>
      <c r="G78" s="387">
        <f>VLOOKUP($F78,全部可转债!$A:$S,7,0)</f>
        <v/>
      </c>
      <c r="H78" s="460">
        <f>G78/D78-1</f>
        <v/>
      </c>
      <c r="I78" s="387">
        <f>VLOOKUP($F78,全部可转债!$A:$S,19,0)</f>
        <v/>
      </c>
      <c r="J78" s="387">
        <f>VLOOKUP($F78,全部可转债!$A:$S,17,0)</f>
        <v/>
      </c>
      <c r="K78" s="387">
        <f>VLOOKUP($F78,全部可转债!$A:$S,5,0)</f>
        <v/>
      </c>
      <c r="L78" s="387">
        <f>VLOOKUP($F78,全部可转债!$A:$S,6,0)</f>
        <v/>
      </c>
      <c r="M78" s="387">
        <f>VLOOKUP($F78,全部可转债!$A:$S,18,0)</f>
        <v/>
      </c>
      <c r="N78" s="387">
        <f>VLOOKUP($F78,全部可转债!$A:$S,8,0)</f>
        <v/>
      </c>
      <c r="O78" s="387">
        <f>VLOOKUP($F78,全部可转债!$A:$S,15,0)</f>
        <v/>
      </c>
      <c r="P78" s="387">
        <f>VLOOKUP($F78,全部可转债!$A:$S,14,0)</f>
        <v/>
      </c>
      <c r="Q78" s="387" t="n"/>
      <c r="R78" s="387">
        <f>VLOOKUP($F78,全部可转债!$A:$S,11,0)</f>
        <v/>
      </c>
    </row>
    <row r="79">
      <c r="A79" s="387">
        <f>VLOOKUP($F79,全部可转债!$A:$S,9,0)</f>
        <v/>
      </c>
      <c r="B79" s="459">
        <f>L79*100/M79-100</f>
        <v/>
      </c>
      <c r="C79" s="387" t="n">
        <v>1</v>
      </c>
      <c r="D79" s="387">
        <f>VLOOKUP(F79,全部可转债!$A:$S,16,0)</f>
        <v/>
      </c>
      <c r="E79" s="387">
        <f>VLOOKUP($F79,全部可转债!$A:$S,2,0)</f>
        <v/>
      </c>
      <c r="F79" s="387" t="inlineStr">
        <is>
          <t>卫宁转债</t>
        </is>
      </c>
      <c r="G79" s="387">
        <f>VLOOKUP($F79,全部可转债!$A:$S,7,0)</f>
        <v/>
      </c>
      <c r="H79" s="460">
        <f>G79/D79-1</f>
        <v/>
      </c>
      <c r="I79" s="387">
        <f>VLOOKUP($F79,全部可转债!$A:$S,19,0)</f>
        <v/>
      </c>
      <c r="J79" s="387">
        <f>VLOOKUP($F79,全部可转债!$A:$S,17,0)</f>
        <v/>
      </c>
      <c r="K79" s="387">
        <f>VLOOKUP($F79,全部可转债!$A:$S,5,0)</f>
        <v/>
      </c>
      <c r="L79" s="387">
        <f>VLOOKUP($F79,全部可转债!$A:$S,6,0)</f>
        <v/>
      </c>
      <c r="M79" s="387">
        <f>VLOOKUP($F79,全部可转债!$A:$S,18,0)</f>
        <v/>
      </c>
      <c r="N79" s="387">
        <f>VLOOKUP($F79,全部可转债!$A:$S,8,0)</f>
        <v/>
      </c>
      <c r="O79" s="387">
        <f>VLOOKUP($F79,全部可转债!$A:$S,15,0)</f>
        <v/>
      </c>
      <c r="P79" s="387">
        <f>VLOOKUP($F79,全部可转债!$A:$S,14,0)</f>
        <v/>
      </c>
      <c r="Q79" s="387" t="n">
        <v>14</v>
      </c>
      <c r="R79" s="387">
        <f>VLOOKUP($F79,全部可转债!$A:$S,11,0)</f>
        <v/>
      </c>
    </row>
    <row r="80">
      <c r="A80" s="387" t="n"/>
    </row>
    <row r="81">
      <c r="A81" s="387" t="n"/>
    </row>
    <row r="82">
      <c r="A82" s="387" t="n"/>
    </row>
    <row r="83">
      <c r="A83" s="387" t="n"/>
    </row>
    <row r="84">
      <c r="A84" s="387" t="n"/>
    </row>
    <row r="85">
      <c r="A85" s="387" t="n"/>
    </row>
    <row r="86">
      <c r="A86" s="387" t="n"/>
    </row>
    <row r="87">
      <c r="A87" s="387" t="n"/>
    </row>
    <row r="88">
      <c r="A88" s="387" t="n"/>
    </row>
    <row r="89">
      <c r="A89" s="387" t="n"/>
    </row>
    <row r="90">
      <c r="A90" s="387" t="n"/>
    </row>
    <row r="91">
      <c r="A91" s="387" t="n"/>
    </row>
    <row r="92">
      <c r="A92" s="387" t="n"/>
    </row>
    <row r="93">
      <c r="A93" s="387" t="n"/>
    </row>
    <row r="94">
      <c r="A94" s="387" t="n"/>
    </row>
    <row r="95">
      <c r="A95" s="387" t="n"/>
    </row>
    <row r="96">
      <c r="A96" s="387" t="n"/>
    </row>
    <row r="97">
      <c r="A97" s="387" t="n"/>
    </row>
    <row r="98">
      <c r="A98" s="387" t="n"/>
    </row>
    <row r="99">
      <c r="A99" s="387" t="n"/>
    </row>
    <row r="100">
      <c r="A100" s="387" t="n"/>
    </row>
  </sheetData>
  <conditionalFormatting sqref="A1:A4 A7:A79 A101:A1048576">
    <cfRule type="cellIs" priority="16" operator="greaterThan" dxfId="8">
      <formula>60</formula>
    </cfRule>
    <cfRule type="cellIs" priority="17" operator="between" dxfId="0">
      <formula>0</formula>
      <formula>30</formula>
    </cfRule>
    <cfRule type="cellIs" priority="18" operator="lessThan" dxfId="347">
      <formula>0</formula>
    </cfRule>
  </conditionalFormatting>
  <conditionalFormatting sqref="A29 A30:C30 A31 B2:C4 B7:C29 B31:C79">
    <cfRule type="cellIs" priority="6" operator="lessThan" dxfId="8">
      <formula>0</formula>
    </cfRule>
  </conditionalFormatting>
  <conditionalFormatting sqref="C2:C4 C7:C79">
    <cfRule type="cellIs" priority="37" operator="greaterThan" dxfId="38">
      <formula>0</formula>
    </cfRule>
    <cfRule type="cellIs" priority="38" operator="greaterThan" dxfId="344">
      <formula>0</formula>
    </cfRule>
  </conditionalFormatting>
  <conditionalFormatting sqref="D2:D4 D7:D1048576">
    <cfRule type="cellIs" priority="21" operator="between" dxfId="0">
      <formula>1</formula>
      <formula>140</formula>
    </cfRule>
    <cfRule type="cellIs" priority="22" operator="greaterThan" dxfId="8">
      <formula>160</formula>
    </cfRule>
  </conditionalFormatting>
  <conditionalFormatting sqref="H2:H4 H7:H79 H97:H1048576">
    <cfRule type="cellIs" priority="1" operator="greaterThan" dxfId="0">
      <formula>-0.03</formula>
    </cfRule>
  </conditionalFormatting>
  <conditionalFormatting sqref="O1:O4 O7:O1048576">
    <cfRule type="cellIs" priority="15" operator="between" dxfId="8">
      <formula>1</formula>
      <formula>20270601</formula>
    </cfRule>
  </conditionalFormatting>
  <conditionalFormatting sqref="P1:P4 P7:P1048576">
    <cfRule type="cellIs" priority="11" operator="between" dxfId="0">
      <formula>0.1</formula>
      <formula>4</formula>
    </cfRule>
  </conditionalFormatting>
  <conditionalFormatting sqref="Q1:Q4 Q7:Q21 Q23:Q1048576">
    <cfRule type="cellIs" priority="30" operator="between" dxfId="0">
      <formula>1</formula>
      <formula>3</formula>
    </cfRule>
  </conditionalFormatting>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C3:S17"/>
  <sheetViews>
    <sheetView workbookViewId="0">
      <selection activeCell="I48" sqref="I48"/>
    </sheetView>
  </sheetViews>
  <sheetFormatPr baseColWidth="8" defaultRowHeight="14"/>
  <sheetData>
    <row r="3">
      <c r="D3" s="387" t="inlineStr">
        <is>
          <t>转股零股模拟</t>
        </is>
      </c>
    </row>
    <row r="4">
      <c r="D4" s="387" t="inlineStr">
        <is>
          <t>成本</t>
        </is>
      </c>
      <c r="E4" s="387" t="inlineStr">
        <is>
          <t>数量</t>
        </is>
      </c>
      <c r="F4" s="387" t="inlineStr">
        <is>
          <t>转债价格</t>
        </is>
      </c>
      <c r="G4" s="387" t="inlineStr">
        <is>
          <t>转股价</t>
        </is>
      </c>
      <c r="H4" s="387" t="inlineStr">
        <is>
          <t>余额</t>
        </is>
      </c>
      <c r="J4" s="387" t="inlineStr">
        <is>
          <t>现金退</t>
        </is>
      </c>
      <c r="L4" s="387" t="inlineStr">
        <is>
          <t>股数</t>
        </is>
      </c>
      <c r="M4" s="387" t="inlineStr">
        <is>
          <t>股价</t>
        </is>
      </c>
      <c r="P4" s="387" t="inlineStr">
        <is>
          <t>可得</t>
        </is>
      </c>
      <c r="Q4" s="387" t="inlineStr">
        <is>
          <t>利润</t>
        </is>
      </c>
      <c r="R4" s="387" t="inlineStr">
        <is>
          <t>溢价率</t>
        </is>
      </c>
      <c r="S4" s="387" t="inlineStr">
        <is>
          <t>收益率</t>
        </is>
      </c>
    </row>
    <row r="5">
      <c r="D5" s="387">
        <f>E5*F5</f>
        <v/>
      </c>
      <c r="E5" s="387" t="n">
        <v>80</v>
      </c>
      <c r="F5" s="387" t="n">
        <v>105</v>
      </c>
      <c r="G5" s="387" t="n">
        <v>90</v>
      </c>
      <c r="H5" s="387">
        <f>MOD(100*E5,G5)</f>
        <v/>
      </c>
      <c r="I5" s="387">
        <f>H5*0.02</f>
        <v/>
      </c>
      <c r="J5" s="387">
        <f>H5+I5</f>
        <v/>
      </c>
      <c r="L5" s="387">
        <f>INT(100*E5/G5)</f>
        <v/>
      </c>
      <c r="M5" s="387" t="n">
        <v>95</v>
      </c>
      <c r="P5" s="387">
        <f>M5*L5+J5</f>
        <v/>
      </c>
      <c r="Q5" s="387">
        <f>P5-F5*E5</f>
        <v/>
      </c>
      <c r="R5" s="461">
        <f>F5/(100/G5*M5)-1</f>
        <v/>
      </c>
      <c r="S5" s="387">
        <f>P5/D5-1</f>
        <v/>
      </c>
    </row>
    <row r="7">
      <c r="D7" s="387" t="inlineStr">
        <is>
          <t>溢价率变化模拟</t>
        </is>
      </c>
    </row>
    <row r="8">
      <c r="D8" s="387" t="inlineStr">
        <is>
          <t>转债价格</t>
        </is>
      </c>
      <c r="E8" s="387" t="inlineStr">
        <is>
          <t>转股价</t>
        </is>
      </c>
      <c r="F8" s="387" t="inlineStr">
        <is>
          <t>股价</t>
        </is>
      </c>
      <c r="G8" s="387" t="inlineStr">
        <is>
          <t>分红</t>
        </is>
      </c>
      <c r="H8" s="387" t="inlineStr">
        <is>
          <t>原溢价率</t>
        </is>
      </c>
      <c r="I8" s="387" t="inlineStr">
        <is>
          <t>新溢价率</t>
        </is>
      </c>
    </row>
    <row r="9">
      <c r="C9" s="387" t="inlineStr">
        <is>
          <t>南京银行</t>
        </is>
      </c>
      <c r="D9" s="387" t="n">
        <v>137.111</v>
      </c>
      <c r="E9" s="387" t="n">
        <v>8.220000000000001</v>
      </c>
      <c r="F9" s="387" t="n">
        <v>11.29</v>
      </c>
      <c r="G9" s="387" t="n">
        <v>0.21176</v>
      </c>
      <c r="H9" s="462">
        <f>D9/(100/E9*F9)-1</f>
        <v/>
      </c>
      <c r="I9" s="462">
        <f>D9/(100/(E9-G9)*(F9-G9))-1</f>
        <v/>
      </c>
      <c r="L9" s="387" t="inlineStr">
        <is>
          <t>转股价&lt;股价时，分红后，转股价值提升，溢价率降低</t>
        </is>
      </c>
    </row>
    <row r="10">
      <c r="C10" s="387" t="inlineStr">
        <is>
          <t>齐鲁转债</t>
        </is>
      </c>
      <c r="D10" s="387" t="n">
        <v>129.914</v>
      </c>
      <c r="E10" s="387" t="n">
        <v>5.14</v>
      </c>
      <c r="F10" s="387" t="n">
        <v>6.65</v>
      </c>
      <c r="G10" s="387" t="n">
        <v>0.139</v>
      </c>
      <c r="H10" s="462">
        <f>D10/(100/E10*F10)-1</f>
        <v/>
      </c>
      <c r="I10" s="462">
        <f>D10/(100/(E10-G10)*(F10-G10))-1</f>
        <v/>
      </c>
    </row>
    <row r="12">
      <c r="D12" s="387" t="inlineStr">
        <is>
          <t>增发股票后转股价调整公式，增发股票越多，增发价越低，转股价值提升幅度越大</t>
        </is>
      </c>
    </row>
    <row r="13" ht="28" customHeight="1" s="386">
      <c r="C13" s="8" t="n"/>
      <c r="D13" s="8" t="inlineStr">
        <is>
          <t>调整前转股价</t>
        </is>
      </c>
      <c r="E13" s="8" t="inlineStr">
        <is>
          <t>增发新股价</t>
        </is>
      </c>
      <c r="F13" s="8" t="inlineStr">
        <is>
          <t>原股本</t>
        </is>
      </c>
      <c r="G13" s="8" t="inlineStr">
        <is>
          <t>增发数量</t>
        </is>
      </c>
      <c r="H13" s="8" t="inlineStr">
        <is>
          <t>增发率</t>
        </is>
      </c>
      <c r="I13" s="8" t="inlineStr">
        <is>
          <t>新转股价</t>
        </is>
      </c>
      <c r="J13" s="8" t="inlineStr">
        <is>
          <t>新强赎价</t>
        </is>
      </c>
      <c r="K13" s="8" t="n"/>
      <c r="L13" s="8" t="inlineStr">
        <is>
          <t>转股价变化率</t>
        </is>
      </c>
      <c r="M13" s="8" t="inlineStr">
        <is>
          <t>股价</t>
        </is>
      </c>
      <c r="N13" s="8" t="n"/>
      <c r="O13" s="8" t="n"/>
      <c r="P13" s="8" t="inlineStr">
        <is>
          <t>转债价格</t>
        </is>
      </c>
      <c r="Q13" s="8" t="inlineStr">
        <is>
          <t>新溢价率</t>
        </is>
      </c>
      <c r="R13" s="8" t="n"/>
      <c r="S13" s="8" t="n"/>
    </row>
    <row r="14">
      <c r="C14" s="387" t="inlineStr">
        <is>
          <t>晨丰转债</t>
        </is>
      </c>
      <c r="D14" s="387" t="n">
        <v>12.77</v>
      </c>
      <c r="E14" s="271">
        <f>8.69-0.008</f>
        <v/>
      </c>
      <c r="F14" s="387" t="n">
        <v>169005534</v>
      </c>
      <c r="G14" s="387" t="n">
        <v>49484821</v>
      </c>
      <c r="H14" s="387">
        <f>G14/F14</f>
        <v/>
      </c>
      <c r="I14" s="271">
        <f>(D14+E14*H14)/(1+H14)</f>
        <v/>
      </c>
      <c r="J14" s="387">
        <f>I14*1.3</f>
        <v/>
      </c>
      <c r="L14" s="387">
        <f>I14/D14</f>
        <v/>
      </c>
      <c r="M14" s="387" t="n">
        <v>13.51</v>
      </c>
      <c r="P14" s="387" t="n">
        <v>126</v>
      </c>
      <c r="Q14" s="387">
        <f>P14/(100/I14*M14)-1</f>
        <v/>
      </c>
      <c r="S14" s="387" t="inlineStr">
        <is>
          <t>跟中辰的基本面差不多</t>
        </is>
      </c>
    </row>
    <row r="15">
      <c r="C15" s="387" t="inlineStr">
        <is>
          <t>永东转2</t>
        </is>
      </c>
      <c r="D15" s="387" t="n">
        <v>8.49</v>
      </c>
      <c r="M15" s="387" t="n">
        <v>6.81</v>
      </c>
    </row>
    <row r="16">
      <c r="C16" s="387" t="inlineStr">
        <is>
          <t>浦发转债</t>
        </is>
      </c>
      <c r="D16" s="387" t="n">
        <v>12.92</v>
      </c>
      <c r="I16" s="387">
        <f>D16-0.41</f>
        <v/>
      </c>
      <c r="L16" s="387">
        <f>I16/D16</f>
        <v/>
      </c>
      <c r="M16" s="387">
        <f>14.58-0.41</f>
        <v/>
      </c>
      <c r="P16" s="387" t="n">
        <v>114.5</v>
      </c>
      <c r="Q16" s="387">
        <f>P16/(100/I16*M16)-1</f>
        <v/>
      </c>
    </row>
    <row r="17">
      <c r="I17" s="271" t="n"/>
    </row>
  </sheetData>
  <pageMargins left="0.7" right="0.7" top="0.75" bottom="0.75" header="0.3" footer="0.3"/>
</worksheet>
</file>

<file path=xl/worksheets/sheet14.xml><?xml version="1.0" encoding="utf-8"?>
<worksheet xmlns="http://schemas.openxmlformats.org/spreadsheetml/2006/main">
  <sheetPr codeName="Sheet7">
    <outlinePr summaryBelow="1" summaryRight="1"/>
    <pageSetUpPr/>
  </sheetPr>
  <dimension ref="A1:AJ300"/>
  <sheetViews>
    <sheetView workbookViewId="0">
      <pane xSplit="2" ySplit="1" topLeftCell="C86" activePane="bottomRight" state="frozen"/>
      <selection activeCell="BA74" sqref="BA74"/>
      <selection pane="topRight" activeCell="BA74" sqref="BA74"/>
      <selection pane="bottomLeft" activeCell="BA74" sqref="BA74"/>
      <selection pane="bottomRight" activeCell="P282" sqref="P282"/>
    </sheetView>
  </sheetViews>
  <sheetFormatPr baseColWidth="8" defaultRowHeight="14"/>
  <cols>
    <col width="10.1640625" customWidth="1" style="386" min="1" max="1"/>
    <col width="13.58203125" customWidth="1" style="386" min="2" max="2"/>
    <col width="8.08203125" customWidth="1" style="386" min="3" max="3"/>
    <col width="9.58203125" customWidth="1" style="279" min="4" max="4"/>
    <col width="8.33203125" customWidth="1" style="279" min="5" max="5"/>
    <col width="8.6640625" customWidth="1" style="279" min="6" max="6"/>
    <col width="9.5" customWidth="1" style="279" min="7" max="7"/>
    <col width="9.75" customWidth="1" style="463" min="8" max="8"/>
    <col width="8.83203125" customWidth="1" style="279" min="9" max="9"/>
    <col width="8.58203125" customWidth="1" style="279" min="10" max="11"/>
    <col width="8.58203125" customWidth="1" style="9" min="13" max="15"/>
    <col width="13.08203125" bestFit="1" customWidth="1" style="386" min="16" max="16"/>
    <col width="8.75" customWidth="1" style="386" min="17" max="17"/>
    <col width="8.5" bestFit="1" customWidth="1" style="9" min="18" max="18"/>
    <col width="8.58203125" customWidth="1" style="9" min="19" max="19"/>
    <col width="6.33203125" customWidth="1" style="9" min="20" max="20"/>
    <col width="8.33203125" bestFit="1" customWidth="1" style="386" min="21" max="21"/>
    <col width="5.08203125" customWidth="1" style="386" min="22" max="22"/>
    <col width="5.5" customWidth="1" style="386" min="23" max="23"/>
    <col width="7.08203125" bestFit="1" customWidth="1" style="464" min="24" max="24"/>
    <col width="6.5" customWidth="1" style="465" min="25" max="25"/>
  </cols>
  <sheetData>
    <row r="1" ht="28" customFormat="1" customHeight="1" s="8">
      <c r="A1" s="8" t="n">
        <v>0.6</v>
      </c>
      <c r="B1" s="8" t="inlineStr">
        <is>
          <t>日期</t>
        </is>
      </c>
      <c r="C1" s="8" t="inlineStr">
        <is>
          <t>可转债超额</t>
        </is>
      </c>
      <c r="D1" s="293" t="inlineStr">
        <is>
          <t>可转债等权指数</t>
        </is>
      </c>
      <c r="E1" s="293" t="inlineStr">
        <is>
          <t>可转债轮动组合</t>
        </is>
      </c>
      <c r="F1" s="293" t="inlineStr">
        <is>
          <t>可转债实盘</t>
        </is>
      </c>
      <c r="G1" s="293" t="inlineStr">
        <is>
          <t>对应正股涨幅</t>
        </is>
      </c>
      <c r="H1" s="466" t="inlineStr">
        <is>
          <t>转债正股比值</t>
        </is>
      </c>
      <c r="I1" s="293" t="inlineStr">
        <is>
          <t>模拟正股delta40</t>
        </is>
      </c>
      <c r="J1" s="293" t="inlineStr">
        <is>
          <t>ST实盘</t>
        </is>
      </c>
      <c r="K1" s="293" t="inlineStr">
        <is>
          <t>ST板块</t>
        </is>
      </c>
      <c r="L1" s="8" t="inlineStr">
        <is>
          <t>ST超额</t>
        </is>
      </c>
      <c r="M1" s="9" t="inlineStr">
        <is>
          <t>ST等权</t>
        </is>
      </c>
      <c r="N1" s="9" t="inlineStr">
        <is>
          <t>ST星等权</t>
        </is>
      </c>
      <c r="O1" s="9" t="inlineStr">
        <is>
          <t>ST重整</t>
        </is>
      </c>
      <c r="P1" s="387" t="inlineStr">
        <is>
          <t>盈亏</t>
        </is>
      </c>
      <c r="Q1" s="387" t="inlineStr">
        <is>
          <t>累计盈亏</t>
        </is>
      </c>
      <c r="R1" s="9" t="inlineStr">
        <is>
          <t>封基收益</t>
        </is>
      </c>
      <c r="S1" s="9" t="inlineStr">
        <is>
          <t>校长</t>
        </is>
      </c>
      <c r="T1" s="293" t="inlineStr">
        <is>
          <t>小狮子实盘</t>
        </is>
      </c>
      <c r="U1" s="8" t="inlineStr">
        <is>
          <t>微盘股</t>
        </is>
      </c>
      <c r="V1" s="293" t="inlineStr">
        <is>
          <t>ST涨
超5%</t>
        </is>
      </c>
      <c r="W1" s="293" t="inlineStr">
        <is>
          <t>ST跌
超5%</t>
        </is>
      </c>
      <c r="X1" s="467" t="inlineStr">
        <is>
          <t>波动率</t>
        </is>
      </c>
      <c r="Y1" s="468" t="inlineStr">
        <is>
          <t>创新低</t>
        </is>
      </c>
      <c r="Z1" s="8" t="inlineStr">
        <is>
          <t>上涨板块</t>
        </is>
      </c>
    </row>
    <row r="2" customFormat="1" s="8">
      <c r="B2" s="295" t="inlineStr">
        <is>
          <t>202508汇总</t>
        </is>
      </c>
      <c r="C2" s="9">
        <f>SUM(C3:C23)</f>
        <v/>
      </c>
      <c r="D2" s="296">
        <f>SUM(D3:D23)</f>
        <v/>
      </c>
      <c r="E2" s="296" t="n"/>
      <c r="F2" s="296">
        <f>SUM(F3:F23)</f>
        <v/>
      </c>
      <c r="G2" s="296" t="n"/>
      <c r="H2" s="469" t="n"/>
      <c r="I2" s="296" t="n"/>
      <c r="J2" s="296">
        <f>SUM(J3:J24)</f>
        <v/>
      </c>
      <c r="K2" s="296">
        <f>SUM(K3:K24)</f>
        <v/>
      </c>
      <c r="L2" s="296">
        <f>SUM(L3:L24)</f>
        <v/>
      </c>
      <c r="M2" s="9" t="n"/>
      <c r="N2" s="9" t="n"/>
      <c r="O2" s="9" t="n"/>
      <c r="P2" s="387" t="n"/>
      <c r="Q2" s="387" t="n"/>
      <c r="R2" s="9" t="n"/>
      <c r="S2" s="9" t="n"/>
      <c r="T2" s="9" t="n"/>
      <c r="V2" s="387" t="n"/>
      <c r="W2" s="387" t="n"/>
      <c r="X2" s="467" t="n"/>
      <c r="Y2" s="468" t="n"/>
    </row>
    <row r="3" customFormat="1" s="299">
      <c r="B3" s="299" t="n">
        <v>45870</v>
      </c>
      <c r="C3" s="9">
        <f>F3-D3</f>
        <v/>
      </c>
      <c r="D3" s="9" t="n">
        <v>0.0037</v>
      </c>
      <c r="E3" s="9" t="n"/>
      <c r="F3" s="279" t="n">
        <v>0</v>
      </c>
      <c r="G3" s="279" t="n"/>
      <c r="H3" s="463" t="n"/>
      <c r="I3" s="279" t="n"/>
      <c r="M3" s="9" t="n"/>
      <c r="N3" s="9" t="n"/>
      <c r="O3" s="9" t="n"/>
      <c r="P3" s="387" t="n"/>
      <c r="Q3" s="387" t="n"/>
      <c r="R3" s="9" t="n"/>
      <c r="S3" s="9" t="n"/>
      <c r="T3" s="9" t="n"/>
      <c r="V3" s="387" t="n"/>
      <c r="W3" s="387" t="n"/>
      <c r="X3" s="464" t="n"/>
      <c r="Y3" s="465" t="n"/>
    </row>
    <row r="4" customFormat="1" s="299">
      <c r="B4" s="299" t="n">
        <v>45873</v>
      </c>
      <c r="C4" s="9">
        <f>F4-D4</f>
        <v/>
      </c>
      <c r="D4" s="9" t="n">
        <v>0.0114</v>
      </c>
      <c r="E4" s="9" t="n"/>
      <c r="F4" s="279" t="n">
        <v>0</v>
      </c>
      <c r="G4" s="279" t="n"/>
      <c r="H4" s="463" t="n"/>
      <c r="I4" s="279" t="n"/>
      <c r="M4" s="9" t="n"/>
      <c r="N4" s="9" t="n"/>
      <c r="O4" s="9" t="n"/>
      <c r="P4" s="387" t="n"/>
      <c r="Q4" s="387" t="n"/>
      <c r="R4" s="9" t="n"/>
      <c r="S4" s="9" t="n"/>
      <c r="T4" s="9" t="n"/>
      <c r="V4" s="387" t="n"/>
      <c r="W4" s="387" t="n"/>
      <c r="X4" s="464" t="n"/>
      <c r="Y4" s="465" t="n"/>
    </row>
    <row r="5" customFormat="1" s="299">
      <c r="B5" s="299" t="n">
        <v>45874</v>
      </c>
      <c r="C5" s="9">
        <f>F5-D5</f>
        <v/>
      </c>
      <c r="D5" s="9" t="n">
        <v>0.008200000000000001</v>
      </c>
      <c r="E5" s="9" t="n"/>
      <c r="F5" s="279" t="n"/>
      <c r="G5" s="279" t="n"/>
      <c r="H5" s="463" t="n"/>
      <c r="I5" s="279" t="n"/>
      <c r="M5" s="9" t="n"/>
      <c r="N5" s="9" t="n"/>
      <c r="O5" s="9" t="n"/>
      <c r="P5" s="387" t="n"/>
      <c r="Q5" s="387" t="n"/>
      <c r="R5" s="9" t="n"/>
      <c r="S5" s="9" t="n"/>
      <c r="T5" s="9" t="n"/>
      <c r="V5" s="387" t="n"/>
      <c r="W5" s="387" t="n"/>
      <c r="X5" s="464" t="n"/>
      <c r="Y5" s="465" t="n"/>
    </row>
    <row r="6" customFormat="1" s="299">
      <c r="B6" s="299" t="n">
        <v>45875</v>
      </c>
      <c r="C6" s="9">
        <f>F6-D6</f>
        <v/>
      </c>
      <c r="D6" s="9" t="n">
        <v>0.0076</v>
      </c>
      <c r="E6" s="9" t="n"/>
      <c r="F6" s="279" t="n"/>
      <c r="G6" s="279" t="n"/>
      <c r="H6" s="463" t="n"/>
      <c r="I6" s="279" t="n"/>
      <c r="M6" s="9" t="n"/>
      <c r="N6" s="9" t="n"/>
      <c r="O6" s="9" t="n"/>
      <c r="P6" s="387" t="n"/>
      <c r="Q6" s="387" t="n"/>
      <c r="R6" s="9" t="n"/>
      <c r="S6" s="9" t="n"/>
      <c r="T6" s="9" t="n"/>
      <c r="V6" s="387" t="n"/>
      <c r="W6" s="387" t="n"/>
      <c r="X6" s="464" t="n"/>
      <c r="Y6" s="465" t="n"/>
    </row>
    <row r="7" customFormat="1" s="299">
      <c r="B7" s="299" t="n">
        <v>45876</v>
      </c>
      <c r="C7" s="9">
        <f>F7-D7</f>
        <v/>
      </c>
      <c r="D7" s="9" t="n">
        <v>-0.0014</v>
      </c>
      <c r="E7" s="9" t="n"/>
      <c r="F7" s="279" t="n"/>
      <c r="G7" s="279" t="n"/>
      <c r="H7" s="463" t="n"/>
      <c r="I7" s="279" t="n"/>
      <c r="M7" s="9" t="n"/>
      <c r="N7" s="9" t="n"/>
      <c r="O7" s="9" t="n"/>
      <c r="P7" s="387" t="n"/>
      <c r="Q7" s="387" t="n"/>
      <c r="R7" s="9" t="n"/>
      <c r="S7" s="9" t="n"/>
      <c r="T7" s="9" t="n"/>
      <c r="V7" s="387" t="n"/>
      <c r="W7" s="387" t="n"/>
      <c r="X7" s="464" t="n"/>
      <c r="Y7" s="465" t="n"/>
    </row>
    <row r="8" customFormat="1" s="299">
      <c r="B8" s="299" t="n">
        <v>45877</v>
      </c>
      <c r="C8" s="9">
        <f>F8-D8</f>
        <v/>
      </c>
      <c r="D8" s="9" t="n">
        <v>0.0014</v>
      </c>
      <c r="E8" s="9" t="n"/>
      <c r="F8" s="279" t="n"/>
      <c r="G8" s="279" t="n"/>
      <c r="H8" s="463" t="n"/>
      <c r="I8" s="279" t="n"/>
      <c r="M8" s="9" t="n"/>
      <c r="N8" s="9" t="n"/>
      <c r="O8" s="9" t="n"/>
      <c r="P8" s="387" t="n"/>
      <c r="Q8" s="387" t="n"/>
      <c r="R8" s="9" t="n"/>
      <c r="S8" s="9" t="n"/>
      <c r="T8" s="9" t="n"/>
      <c r="V8" s="387" t="n"/>
      <c r="W8" s="387" t="n"/>
      <c r="X8" s="464" t="n"/>
      <c r="Y8" s="465" t="n"/>
    </row>
    <row r="9" customFormat="1" s="299">
      <c r="B9" s="299" t="n">
        <v>45880</v>
      </c>
      <c r="C9" s="9">
        <f>F9-D9</f>
        <v/>
      </c>
      <c r="D9" s="9" t="n">
        <v>0.0109</v>
      </c>
      <c r="E9" s="9" t="n"/>
      <c r="F9" s="279" t="n"/>
      <c r="G9" s="279" t="n"/>
      <c r="H9" s="463" t="n"/>
      <c r="I9" s="279" t="n"/>
      <c r="M9" s="9" t="n"/>
      <c r="N9" s="9" t="n"/>
      <c r="O9" s="9" t="n"/>
      <c r="P9" s="387" t="n"/>
      <c r="Q9" s="387" t="n"/>
      <c r="R9" s="9" t="n"/>
      <c r="S9" s="9" t="n"/>
      <c r="T9" s="9" t="n"/>
      <c r="V9" s="387" t="n"/>
      <c r="W9" s="387" t="n"/>
      <c r="X9" s="464" t="n"/>
      <c r="Y9" s="465" t="n"/>
    </row>
    <row r="10" customFormat="1" s="299">
      <c r="B10" s="299" t="n">
        <v>45881</v>
      </c>
      <c r="C10" s="9">
        <f>F10-D10</f>
        <v/>
      </c>
      <c r="D10" s="9" t="n">
        <v>-0.0035</v>
      </c>
      <c r="E10" s="9" t="n"/>
      <c r="F10" s="279" t="n"/>
      <c r="G10" s="279" t="n"/>
      <c r="H10" s="463" t="n"/>
      <c r="I10" s="279" t="n"/>
      <c r="M10" s="9" t="n"/>
      <c r="N10" s="9" t="n"/>
      <c r="O10" s="9" t="n"/>
      <c r="P10" s="387" t="n"/>
      <c r="Q10" s="387" t="n"/>
      <c r="R10" s="9" t="n"/>
      <c r="S10" s="9" t="n"/>
      <c r="T10" s="9" t="n"/>
      <c r="V10" s="387" t="n"/>
      <c r="W10" s="387" t="n"/>
      <c r="X10" s="464" t="n"/>
      <c r="Y10" s="465" t="n"/>
    </row>
    <row r="11" customFormat="1" s="299">
      <c r="B11" s="299" t="n">
        <v>45882</v>
      </c>
      <c r="C11" s="9">
        <f>F11-D11</f>
        <v/>
      </c>
      <c r="D11" s="9" t="n">
        <v>0.0097</v>
      </c>
      <c r="E11" s="9" t="n"/>
      <c r="F11" s="279" t="n"/>
      <c r="G11" s="279" t="n"/>
      <c r="H11" s="463" t="n"/>
      <c r="I11" s="279" t="n"/>
      <c r="M11" s="9" t="n"/>
      <c r="N11" s="9" t="n"/>
      <c r="O11" s="9" t="n"/>
      <c r="P11" s="387" t="n"/>
      <c r="Q11" s="387" t="n"/>
      <c r="R11" s="9" t="n"/>
      <c r="S11" s="9" t="n"/>
      <c r="T11" s="9" t="n"/>
      <c r="V11" s="387" t="n"/>
      <c r="W11" s="387" t="n"/>
      <c r="X11" s="464" t="n"/>
      <c r="Y11" s="465" t="n"/>
    </row>
    <row r="12" customFormat="1" s="299">
      <c r="B12" s="299" t="n">
        <v>45883</v>
      </c>
      <c r="C12" s="9">
        <f>F12-D12</f>
        <v/>
      </c>
      <c r="D12" s="9" t="n">
        <v>-0.0067</v>
      </c>
      <c r="E12" s="9" t="n"/>
      <c r="F12" s="279" t="n"/>
      <c r="G12" s="279" t="n"/>
      <c r="H12" s="463" t="n"/>
      <c r="I12" s="279" t="n"/>
      <c r="M12" s="9" t="n"/>
      <c r="N12" s="9" t="n"/>
      <c r="O12" s="9" t="n"/>
      <c r="P12" s="387" t="n"/>
      <c r="Q12" s="387" t="n"/>
      <c r="R12" s="9" t="n"/>
      <c r="S12" s="9" t="n"/>
      <c r="T12" s="9" t="n"/>
      <c r="V12" s="387" t="n"/>
      <c r="W12" s="387" t="n"/>
      <c r="X12" s="464" t="n"/>
      <c r="Y12" s="465" t="n"/>
    </row>
    <row r="13" customFormat="1" s="299">
      <c r="B13" s="299" t="n">
        <v>45884</v>
      </c>
      <c r="C13" s="9">
        <f>F13-D13</f>
        <v/>
      </c>
      <c r="D13" s="9" t="n">
        <v>0.0131</v>
      </c>
      <c r="E13" s="9" t="n"/>
      <c r="F13" s="279" t="n"/>
      <c r="G13" s="279" t="n"/>
      <c r="H13" s="463" t="n"/>
      <c r="I13" s="279" t="n"/>
      <c r="M13" s="9" t="n"/>
      <c r="N13" s="9" t="n"/>
      <c r="O13" s="9" t="n"/>
      <c r="P13" s="387" t="n"/>
      <c r="Q13" s="387" t="n"/>
      <c r="R13" s="9" t="n"/>
      <c r="S13" s="9" t="n"/>
      <c r="T13" s="9" t="n"/>
      <c r="V13" s="387" t="n"/>
      <c r="W13" s="387" t="n"/>
      <c r="X13" s="464" t="n"/>
      <c r="Y13" s="465" t="n"/>
    </row>
    <row r="14" customFormat="1" s="299">
      <c r="B14" s="299" t="n">
        <v>45887</v>
      </c>
      <c r="C14" s="9">
        <f>F14-D14</f>
        <v/>
      </c>
      <c r="D14" s="9" t="n">
        <v>0.0119</v>
      </c>
      <c r="E14" s="9" t="n"/>
      <c r="F14" s="279" t="n"/>
      <c r="G14" s="279" t="n"/>
      <c r="H14" s="463" t="n"/>
      <c r="I14" s="279" t="n"/>
      <c r="M14" s="9" t="n"/>
      <c r="N14" s="9" t="n"/>
      <c r="O14" s="9" t="n"/>
      <c r="P14" s="387" t="n"/>
      <c r="Q14" s="387" t="n"/>
      <c r="R14" s="9" t="n"/>
      <c r="S14" s="9" t="n"/>
      <c r="T14" s="9" t="n"/>
      <c r="V14" s="387" t="n"/>
      <c r="W14" s="387" t="n"/>
      <c r="X14" s="464" t="n"/>
      <c r="Y14" s="465" t="n"/>
    </row>
    <row r="15" customFormat="1" s="299">
      <c r="B15" s="299" t="n">
        <v>45888</v>
      </c>
      <c r="C15" s="9">
        <f>F15-D15</f>
        <v/>
      </c>
      <c r="D15" s="9" t="n">
        <v>0.0037</v>
      </c>
      <c r="E15" s="9" t="n"/>
      <c r="F15" s="279" t="n"/>
      <c r="G15" s="279" t="n"/>
      <c r="H15" s="463" t="n"/>
      <c r="I15" s="279" t="n"/>
      <c r="M15" s="9" t="n"/>
      <c r="N15" s="9" t="n"/>
      <c r="O15" s="9" t="n"/>
      <c r="P15" s="387" t="n"/>
      <c r="Q15" s="387" t="n"/>
      <c r="R15" s="9" t="n"/>
      <c r="S15" s="9" t="n"/>
      <c r="T15" s="9" t="n"/>
      <c r="V15" s="387" t="n"/>
      <c r="W15" s="387" t="n"/>
      <c r="X15" s="464" t="n"/>
      <c r="Y15" s="465" t="n"/>
    </row>
    <row r="16" customFormat="1" s="299">
      <c r="B16" s="299" t="n">
        <v>45889</v>
      </c>
      <c r="C16" s="9">
        <f>F16-D16</f>
        <v/>
      </c>
      <c r="D16" s="9" t="n">
        <v>0.0034</v>
      </c>
      <c r="E16" s="9" t="n"/>
      <c r="F16" s="279" t="n"/>
      <c r="G16" s="279" t="n"/>
      <c r="H16" s="463" t="n"/>
      <c r="I16" s="279" t="n"/>
      <c r="M16" s="9" t="n"/>
      <c r="N16" s="9" t="n"/>
      <c r="O16" s="9" t="n"/>
      <c r="P16" s="387" t="n"/>
      <c r="Q16" s="387" t="n"/>
      <c r="R16" s="9" t="n"/>
      <c r="S16" s="9" t="n"/>
      <c r="T16" s="9" t="n"/>
      <c r="V16" s="387" t="n"/>
      <c r="W16" s="387" t="n"/>
      <c r="X16" s="464" t="n"/>
      <c r="Y16" s="465" t="n"/>
    </row>
    <row r="17" customFormat="1" s="299">
      <c r="B17" s="299" t="n">
        <v>45890</v>
      </c>
      <c r="C17" s="9">
        <f>F17-D17</f>
        <v/>
      </c>
      <c r="D17" s="9" t="n">
        <v>0.004</v>
      </c>
      <c r="E17" s="9" t="n"/>
      <c r="F17" s="279" t="n"/>
      <c r="G17" s="279" t="n"/>
      <c r="H17" s="463" t="n"/>
      <c r="I17" s="279" t="n"/>
      <c r="M17" s="9" t="n"/>
      <c r="N17" s="9" t="n"/>
      <c r="O17" s="9" t="n"/>
      <c r="P17" s="387" t="n"/>
      <c r="Q17" s="387" t="n"/>
      <c r="R17" s="9" t="n"/>
      <c r="S17" s="9" t="n"/>
      <c r="T17" s="9" t="n"/>
      <c r="V17" s="387" t="n"/>
      <c r="W17" s="387" t="n"/>
      <c r="X17" s="464" t="n"/>
      <c r="Y17" s="465" t="n"/>
    </row>
    <row r="18" customFormat="1" s="299">
      <c r="B18" s="299" t="n">
        <v>45891</v>
      </c>
      <c r="C18" s="9">
        <f>F18-D18</f>
        <v/>
      </c>
      <c r="D18" s="9" t="n">
        <v>0.0089</v>
      </c>
      <c r="E18" s="9" t="n"/>
      <c r="F18" s="279" t="n"/>
      <c r="G18" s="279" t="n"/>
      <c r="H18" s="463" t="n"/>
      <c r="I18" s="279" t="n"/>
      <c r="M18" s="9" t="n"/>
      <c r="N18" s="9" t="n"/>
      <c r="O18" s="9" t="n"/>
      <c r="P18" s="387" t="n"/>
      <c r="Q18" s="387" t="n"/>
      <c r="R18" s="9" t="n"/>
      <c r="S18" s="9" t="n"/>
      <c r="T18" s="9" t="n"/>
      <c r="V18" s="387" t="n"/>
      <c r="W18" s="387" t="n"/>
      <c r="X18" s="464" t="n"/>
      <c r="Y18" s="465" t="n"/>
    </row>
    <row r="19" customFormat="1" s="299">
      <c r="B19" s="299" t="n">
        <v>45894</v>
      </c>
      <c r="C19" s="9">
        <f>F19-D19</f>
        <v/>
      </c>
      <c r="D19" s="9" t="n">
        <v>0.0055</v>
      </c>
      <c r="E19" s="9" t="n"/>
      <c r="F19" s="279" t="n"/>
      <c r="G19" s="279" t="n"/>
      <c r="H19" s="463" t="n"/>
      <c r="I19" s="279" t="n"/>
      <c r="M19" s="9" t="n"/>
      <c r="N19" s="9" t="n"/>
      <c r="O19" s="9" t="n"/>
      <c r="P19" s="387" t="n"/>
      <c r="Q19" s="387" t="n"/>
      <c r="R19" s="9" t="n"/>
      <c r="S19" s="9" t="n"/>
      <c r="T19" s="9" t="n"/>
      <c r="V19" s="387" t="n"/>
      <c r="W19" s="387" t="n"/>
      <c r="X19" s="464" t="n"/>
      <c r="Y19" s="465" t="n"/>
    </row>
    <row r="20" customFormat="1" s="299">
      <c r="B20" s="299" t="n">
        <v>45895</v>
      </c>
      <c r="C20" s="9">
        <f>F20-D20</f>
        <v/>
      </c>
      <c r="D20" s="9" t="n">
        <v>-0.0007</v>
      </c>
      <c r="E20" s="9" t="n"/>
      <c r="F20" s="279" t="n"/>
      <c r="G20" s="279" t="n"/>
      <c r="H20" s="463" t="n"/>
      <c r="I20" s="279" t="n"/>
      <c r="M20" s="9" t="n"/>
      <c r="N20" s="9" t="n"/>
      <c r="O20" s="9" t="n"/>
      <c r="P20" s="387" t="n"/>
      <c r="Q20" s="387" t="n"/>
      <c r="R20" s="9" t="n"/>
      <c r="S20" s="9" t="n"/>
      <c r="T20" s="9" t="n"/>
      <c r="V20" s="387" t="n"/>
      <c r="W20" s="387" t="n"/>
      <c r="X20" s="464" t="n"/>
      <c r="Y20" s="465" t="n"/>
    </row>
    <row r="21" customFormat="1" s="299">
      <c r="B21" s="299" t="n">
        <v>45896</v>
      </c>
      <c r="C21" s="9">
        <f>F21-D21</f>
        <v/>
      </c>
      <c r="D21" s="9" t="n">
        <v>-0.0323</v>
      </c>
      <c r="E21" s="9" t="n"/>
      <c r="F21" s="279" t="n"/>
      <c r="G21" s="279" t="n"/>
      <c r="H21" s="463" t="n"/>
      <c r="I21" s="279" t="n"/>
      <c r="M21" s="9" t="n"/>
      <c r="N21" s="9" t="n"/>
      <c r="O21" s="9" t="n"/>
      <c r="P21" s="387" t="n"/>
      <c r="Q21" s="387" t="n"/>
      <c r="R21" s="9" t="n"/>
      <c r="S21" s="9" t="n"/>
      <c r="T21" s="9" t="n"/>
      <c r="V21" s="387" t="n"/>
      <c r="W21" s="387" t="n"/>
      <c r="X21" s="464" t="n"/>
      <c r="Y21" s="465" t="n"/>
    </row>
    <row r="22" customFormat="1" s="299">
      <c r="B22" s="299" t="n">
        <v>45897</v>
      </c>
      <c r="C22" s="9">
        <f>F22-D22</f>
        <v/>
      </c>
      <c r="D22" s="9" t="n">
        <v>0.0001</v>
      </c>
      <c r="E22" s="9" t="n"/>
      <c r="F22" s="279" t="n"/>
      <c r="G22" s="279" t="n"/>
      <c r="H22" s="463" t="n"/>
      <c r="I22" s="279" t="n"/>
      <c r="M22" s="9" t="n"/>
      <c r="N22" s="9" t="n"/>
      <c r="O22" s="9" t="n"/>
      <c r="P22" s="387" t="n"/>
      <c r="Q22" s="387" t="n"/>
      <c r="R22" s="9" t="n"/>
      <c r="S22" s="9" t="n"/>
      <c r="T22" s="9" t="n"/>
      <c r="V22" s="387" t="n"/>
      <c r="W22" s="387" t="n"/>
      <c r="X22" s="464" t="n"/>
      <c r="Y22" s="465" t="n"/>
    </row>
    <row r="23" customFormat="1" s="299">
      <c r="B23" s="299" t="n">
        <v>45898</v>
      </c>
      <c r="C23" s="9">
        <f>F23-D23</f>
        <v/>
      </c>
      <c r="D23" s="9" t="n">
        <v>-0.0069</v>
      </c>
      <c r="E23" s="9" t="n"/>
      <c r="F23" s="279" t="n"/>
      <c r="G23" s="279" t="n"/>
      <c r="H23" s="463" t="n"/>
      <c r="I23" s="279" t="n"/>
      <c r="M23" s="9" t="n"/>
      <c r="N23" s="9" t="n"/>
      <c r="O23" s="9" t="n"/>
      <c r="P23" s="387" t="n"/>
      <c r="Q23" s="387" t="n"/>
      <c r="R23" s="9" t="n"/>
      <c r="S23" s="9" t="n"/>
      <c r="T23" s="9" t="n"/>
      <c r="V23" s="387" t="n"/>
      <c r="W23" s="387" t="n"/>
      <c r="X23" s="464" t="n"/>
      <c r="Y23" s="465" t="n"/>
    </row>
    <row r="24" customFormat="1" s="8">
      <c r="B24" s="295" t="inlineStr">
        <is>
          <t>202509汇总</t>
        </is>
      </c>
      <c r="C24" s="296">
        <f>SUM(C25:C46)</f>
        <v/>
      </c>
      <c r="D24" s="296">
        <f>SUM(D25:D46)</f>
        <v/>
      </c>
      <c r="E24" s="296">
        <f>SUM(E25:E46)</f>
        <v/>
      </c>
      <c r="F24" s="296">
        <f>SUM(F25:F46)</f>
        <v/>
      </c>
      <c r="G24" s="296">
        <f>SUM(G25:G46)</f>
        <v/>
      </c>
      <c r="H24" s="470">
        <f>F24/G24</f>
        <v/>
      </c>
      <c r="I24" s="296">
        <f>SUM(I25:I46)</f>
        <v/>
      </c>
      <c r="J24" s="296">
        <f>SUM(J25:J46)</f>
        <v/>
      </c>
      <c r="K24" s="296">
        <f>SUM(K25:K46)</f>
        <v/>
      </c>
      <c r="L24" s="296">
        <f>SUM(L25:L46)</f>
        <v/>
      </c>
      <c r="M24" s="9" t="n"/>
      <c r="N24" s="9" t="n"/>
      <c r="O24" s="9" t="n"/>
      <c r="P24" s="387" t="n"/>
      <c r="Q24" s="387" t="n"/>
      <c r="R24" s="9" t="n"/>
      <c r="S24" s="9" t="n"/>
      <c r="T24" s="9" t="n"/>
      <c r="V24" s="387" t="n"/>
      <c r="W24" s="387" t="n"/>
      <c r="X24" s="467" t="n"/>
      <c r="Y24" s="468" t="n"/>
    </row>
    <row r="25">
      <c r="B25" s="387" t="n">
        <v>20250901</v>
      </c>
      <c r="C25" s="9">
        <f>F25-D25</f>
        <v/>
      </c>
      <c r="D25" s="9" t="n">
        <v>-0.0035</v>
      </c>
      <c r="E25" s="9">
        <f>F25</f>
        <v/>
      </c>
      <c r="F25" s="9" t="n">
        <v>-0.0043</v>
      </c>
      <c r="G25" s="9" t="n">
        <v>0.0055</v>
      </c>
      <c r="H25" s="463">
        <f>F25/G25</f>
        <v/>
      </c>
      <c r="I25" s="9">
        <f>G25*$A$1</f>
        <v/>
      </c>
      <c r="J25" s="9" t="n">
        <v>0.014</v>
      </c>
      <c r="K25" s="9" t="n">
        <v>0.008399999999999999</v>
      </c>
      <c r="L25" s="9">
        <f>J25-K25</f>
        <v/>
      </c>
      <c r="Z25" s="9" t="n"/>
      <c r="AE25" s="9" t="n"/>
      <c r="AF25" s="9" t="n"/>
      <c r="AG25" s="9" t="n"/>
      <c r="AJ25" s="9" t="n"/>
    </row>
    <row r="26">
      <c r="B26" s="387" t="n">
        <v>20250902</v>
      </c>
      <c r="C26" s="9">
        <f>F26-D26</f>
        <v/>
      </c>
      <c r="D26" s="9" t="n">
        <v>-0.0127</v>
      </c>
      <c r="E26" s="9">
        <f>F26</f>
        <v/>
      </c>
      <c r="F26" s="9" t="n">
        <v>-0.0103</v>
      </c>
      <c r="G26" s="9" t="n">
        <v>-0.0154</v>
      </c>
      <c r="H26" s="463">
        <f>F26/G26</f>
        <v/>
      </c>
      <c r="I26" s="9">
        <f>G26*$A$1</f>
        <v/>
      </c>
      <c r="J26" s="9" t="n">
        <v>-0.0015</v>
      </c>
      <c r="K26" s="9" t="n">
        <v>-0.0072</v>
      </c>
      <c r="L26" s="9">
        <f>J26-K26</f>
        <v/>
      </c>
      <c r="Z26" s="9" t="n"/>
      <c r="AE26" s="9" t="n"/>
      <c r="AF26" s="9" t="n"/>
      <c r="AG26" s="9" t="n"/>
      <c r="AJ26" s="9" t="n"/>
    </row>
    <row r="27">
      <c r="B27" s="387" t="n">
        <v>20250903</v>
      </c>
      <c r="C27" s="9">
        <f>F27-D27</f>
        <v/>
      </c>
      <c r="D27" s="9" t="n">
        <v>0.0011</v>
      </c>
      <c r="E27" s="9">
        <f>F27</f>
        <v/>
      </c>
      <c r="F27" s="9" t="n">
        <v>-0.001</v>
      </c>
      <c r="G27" s="9" t="n">
        <v>-0.0269</v>
      </c>
      <c r="H27" s="463">
        <f>F27/G27</f>
        <v/>
      </c>
      <c r="I27" s="9">
        <f>G27*$A$1</f>
        <v/>
      </c>
      <c r="J27" s="9" t="n">
        <v>0.0057</v>
      </c>
      <c r="K27" s="9" t="n">
        <v>-0.0069</v>
      </c>
      <c r="L27" s="9">
        <f>J27-K27</f>
        <v/>
      </c>
      <c r="Z27" s="9" t="n"/>
      <c r="AE27" s="9" t="n"/>
      <c r="AF27" s="9" t="n"/>
      <c r="AG27" s="9" t="n"/>
      <c r="AJ27" s="9" t="n"/>
    </row>
    <row r="28">
      <c r="B28" s="387" t="n">
        <v>20250904</v>
      </c>
      <c r="C28" s="9">
        <f>F28-D28</f>
        <v/>
      </c>
      <c r="D28" s="9" t="n">
        <v>-0.0057</v>
      </c>
      <c r="E28" s="9">
        <f>F28</f>
        <v/>
      </c>
      <c r="F28" s="9" t="n">
        <v>-0.0033</v>
      </c>
      <c r="G28" s="9" t="n">
        <v>-0.0113</v>
      </c>
      <c r="H28" s="463">
        <f>F28/G28</f>
        <v/>
      </c>
      <c r="I28" s="9">
        <f>G28*$A$1</f>
        <v/>
      </c>
      <c r="J28" s="9" t="n">
        <v>-0.0031</v>
      </c>
      <c r="K28" s="9" t="n">
        <v>-0.009900000000000001</v>
      </c>
      <c r="L28" s="9">
        <f>J28-K28</f>
        <v/>
      </c>
      <c r="Z28" s="9" t="n"/>
      <c r="AE28" s="9" t="n"/>
      <c r="AF28" s="9" t="n"/>
      <c r="AG28" s="9" t="n"/>
      <c r="AJ28" s="9" t="n"/>
    </row>
    <row r="29">
      <c r="B29" s="387" t="n">
        <v>20250905</v>
      </c>
      <c r="C29" s="9">
        <f>F29-D29</f>
        <v/>
      </c>
      <c r="D29" s="9" t="n">
        <v>0.0264</v>
      </c>
      <c r="E29" s="9">
        <f>F29</f>
        <v/>
      </c>
      <c r="F29" s="9" t="n">
        <v>0.0303</v>
      </c>
      <c r="G29" s="9" t="n">
        <v>0.0346</v>
      </c>
      <c r="H29" s="463">
        <f>F29/G29</f>
        <v/>
      </c>
      <c r="I29" s="9">
        <f>G29*$A$1</f>
        <v/>
      </c>
      <c r="J29" s="9" t="n">
        <v>0.0108</v>
      </c>
      <c r="K29" s="9" t="n">
        <v>0.0135</v>
      </c>
      <c r="L29" s="9">
        <f>J29-K29</f>
        <v/>
      </c>
      <c r="Z29" s="9" t="n"/>
      <c r="AE29" s="9" t="n"/>
      <c r="AF29" s="9" t="n"/>
      <c r="AG29" s="9" t="n"/>
      <c r="AJ29" s="9" t="n"/>
    </row>
    <row r="30">
      <c r="B30" s="387" t="n">
        <v>20250908</v>
      </c>
      <c r="C30" s="9">
        <f>F30-D30</f>
        <v/>
      </c>
      <c r="D30" s="9" t="n">
        <v>0.008999999999999999</v>
      </c>
      <c r="E30" s="9">
        <f>F30</f>
        <v/>
      </c>
      <c r="F30" s="9" t="n">
        <v>0.0116</v>
      </c>
      <c r="G30" s="9" t="n">
        <v>0.022</v>
      </c>
      <c r="H30" s="463">
        <f>F30/G30</f>
        <v/>
      </c>
      <c r="I30" s="9">
        <f>G30*$A$1</f>
        <v/>
      </c>
      <c r="J30" s="9" t="n">
        <v>0.0297</v>
      </c>
      <c r="K30" s="9" t="n">
        <v>0.015</v>
      </c>
      <c r="L30" s="9">
        <f>J30-K30</f>
        <v/>
      </c>
      <c r="Z30" s="9" t="n"/>
      <c r="AE30" s="9" t="n"/>
      <c r="AF30" s="9" t="n"/>
      <c r="AG30" s="9" t="n"/>
      <c r="AJ30" s="9" t="n"/>
    </row>
    <row r="31">
      <c r="B31" s="387" t="n">
        <v>20250909</v>
      </c>
      <c r="C31" s="9">
        <f>F31-D31</f>
        <v/>
      </c>
      <c r="D31" s="9" t="n">
        <v>-0.0124</v>
      </c>
      <c r="E31" s="9">
        <f>F31</f>
        <v/>
      </c>
      <c r="F31" s="9" t="n">
        <v>-0.0083</v>
      </c>
      <c r="G31" s="9" t="n">
        <v>-0.0047</v>
      </c>
      <c r="H31" s="463">
        <f>F31/G31</f>
        <v/>
      </c>
      <c r="I31" s="9">
        <f>G31*$A$1</f>
        <v/>
      </c>
      <c r="J31" s="9" t="n">
        <v>0.0184</v>
      </c>
      <c r="K31" s="9" t="n">
        <v>0.0048</v>
      </c>
      <c r="L31" s="9">
        <f>J31-K31</f>
        <v/>
      </c>
      <c r="Z31" s="9" t="n"/>
      <c r="AE31" s="9" t="n"/>
      <c r="AF31" s="9" t="n"/>
      <c r="AG31" s="9" t="n"/>
      <c r="AJ31" s="9" t="n"/>
    </row>
    <row r="32">
      <c r="B32" s="387" t="n">
        <v>20250910</v>
      </c>
      <c r="C32" s="9">
        <f>F32-D32</f>
        <v/>
      </c>
      <c r="D32" s="9" t="n">
        <v>-0.0077</v>
      </c>
      <c r="E32" s="9">
        <f>F32</f>
        <v/>
      </c>
      <c r="F32" s="9" t="n">
        <v>-0.008500000000000001</v>
      </c>
      <c r="G32" s="9" t="n">
        <v>0.0037</v>
      </c>
      <c r="H32" s="463">
        <f>F32/G32</f>
        <v/>
      </c>
      <c r="I32" s="9">
        <f>G32*$A$1</f>
        <v/>
      </c>
      <c r="J32" s="9" t="n">
        <v>0.011</v>
      </c>
      <c r="K32" s="9" t="n">
        <v>0.0111</v>
      </c>
      <c r="L32" s="9">
        <f>J32-K32</f>
        <v/>
      </c>
      <c r="Z32" s="9" t="n"/>
      <c r="AE32" s="9" t="n"/>
      <c r="AF32" s="9" t="n"/>
      <c r="AG32" s="9" t="n"/>
      <c r="AJ32" s="9" t="n"/>
    </row>
    <row r="33">
      <c r="B33" s="387" t="n">
        <v>20250911</v>
      </c>
      <c r="C33" s="9">
        <f>F33-D33</f>
        <v/>
      </c>
      <c r="D33" s="9" t="n">
        <v>0.0156</v>
      </c>
      <c r="E33" s="9">
        <f>F33</f>
        <v/>
      </c>
      <c r="F33" s="9" t="n">
        <v>0.0127</v>
      </c>
      <c r="G33" s="9" t="n">
        <v>0.0132</v>
      </c>
      <c r="H33" s="463">
        <f>F33/G33</f>
        <v/>
      </c>
      <c r="I33" s="9">
        <f>G33*$A$1</f>
        <v/>
      </c>
      <c r="J33" s="9" t="n">
        <v>-0.0028</v>
      </c>
      <c r="K33" s="9" t="n">
        <v>0</v>
      </c>
      <c r="L33" s="9">
        <f>J33-K33</f>
        <v/>
      </c>
      <c r="Z33" s="9" t="n"/>
      <c r="AE33" s="9" t="n"/>
      <c r="AF33" s="9" t="n"/>
      <c r="AG33" s="9" t="n"/>
      <c r="AJ33" s="9" t="n"/>
    </row>
    <row r="34">
      <c r="B34" s="387" t="n">
        <v>20250912</v>
      </c>
      <c r="C34" s="9">
        <f>F34-D34</f>
        <v/>
      </c>
      <c r="D34" s="9" t="n">
        <v>0.0032</v>
      </c>
      <c r="E34" s="9">
        <f>F34</f>
        <v/>
      </c>
      <c r="F34" s="9" t="n">
        <v>0.0025</v>
      </c>
      <c r="G34" s="9" t="n">
        <v>0.0029</v>
      </c>
      <c r="H34" s="463">
        <f>F34/G34</f>
        <v/>
      </c>
      <c r="I34" s="9">
        <f>G34*$A$1</f>
        <v/>
      </c>
      <c r="J34" s="9" t="n">
        <v>0.0038</v>
      </c>
      <c r="K34" s="9" t="n">
        <v>0.0021</v>
      </c>
      <c r="L34" s="9">
        <f>J34-K34</f>
        <v/>
      </c>
      <c r="Z34" s="9" t="n"/>
      <c r="AE34" s="9" t="n"/>
      <c r="AF34" s="9" t="n"/>
      <c r="AG34" s="9" t="n"/>
      <c r="AJ34" s="9" t="n"/>
    </row>
    <row r="35">
      <c r="B35" s="387" t="n">
        <v>20250915</v>
      </c>
      <c r="C35" s="9">
        <f>F35-D35</f>
        <v/>
      </c>
      <c r="D35" s="9" t="n">
        <v>-0.008200000000000001</v>
      </c>
      <c r="E35" s="9">
        <f>F35</f>
        <v/>
      </c>
      <c r="F35" s="9" t="n">
        <v>-0.0091</v>
      </c>
      <c r="G35" s="9" t="n">
        <v>-0.0115</v>
      </c>
      <c r="H35" s="463">
        <f>F35/G35</f>
        <v/>
      </c>
      <c r="I35" s="9">
        <f>G35*$A$1</f>
        <v/>
      </c>
      <c r="J35" s="9" t="n">
        <v>-0.0009</v>
      </c>
      <c r="K35" s="9" t="n">
        <v>-0.0059</v>
      </c>
      <c r="L35" s="9">
        <f>J35-K35</f>
        <v/>
      </c>
      <c r="Z35" s="9" t="n"/>
      <c r="AE35" s="9" t="n"/>
      <c r="AF35" s="9" t="n"/>
      <c r="AG35" s="9" t="n"/>
      <c r="AJ35" s="9" t="n"/>
    </row>
    <row r="36">
      <c r="B36" s="387" t="n">
        <v>20250916</v>
      </c>
      <c r="C36" s="9">
        <f>F36-D36</f>
        <v/>
      </c>
      <c r="D36" s="9" t="n">
        <v>0.0018</v>
      </c>
      <c r="E36" s="9">
        <f>F36</f>
        <v/>
      </c>
      <c r="F36" s="9" t="n">
        <v>-0.0012</v>
      </c>
      <c r="G36" s="9" t="n">
        <v>0.0078</v>
      </c>
      <c r="H36" s="463">
        <f>F36/G36</f>
        <v/>
      </c>
      <c r="I36" s="9">
        <f>G36*$A$1</f>
        <v/>
      </c>
      <c r="J36" s="9" t="n">
        <v>0.0146</v>
      </c>
      <c r="K36" s="9" t="n">
        <v>0.0033</v>
      </c>
      <c r="L36" s="9">
        <f>J36-K36</f>
        <v/>
      </c>
      <c r="Z36" s="9" t="n"/>
      <c r="AE36" s="9" t="n"/>
      <c r="AF36" s="9" t="n"/>
      <c r="AG36" s="9" t="n"/>
      <c r="AJ36" s="9" t="n"/>
    </row>
    <row r="37">
      <c r="B37" s="387" t="n">
        <v>20250917</v>
      </c>
      <c r="C37" s="9">
        <f>F37-D37</f>
        <v/>
      </c>
      <c r="D37" s="9" t="n">
        <v>0.0076</v>
      </c>
      <c r="E37" s="9">
        <f>F37</f>
        <v/>
      </c>
      <c r="F37" s="9" t="n">
        <v>0.0068</v>
      </c>
      <c r="G37" s="9" t="n">
        <v>0.00487</v>
      </c>
      <c r="H37" s="463">
        <f>F37/G37</f>
        <v/>
      </c>
      <c r="I37" s="9">
        <f>G37*$A$1</f>
        <v/>
      </c>
      <c r="J37" s="9" t="n">
        <v>0.0115</v>
      </c>
      <c r="K37" s="9" t="n">
        <v>-0.0009</v>
      </c>
      <c r="L37" s="9">
        <f>J37-K37</f>
        <v/>
      </c>
      <c r="Z37" s="9" t="n"/>
      <c r="AE37" s="9" t="n"/>
      <c r="AF37" s="9" t="n"/>
      <c r="AG37" s="9" t="n"/>
      <c r="AJ37" s="9" t="n"/>
    </row>
    <row r="38">
      <c r="B38" s="387" t="n">
        <v>20250918</v>
      </c>
      <c r="C38" s="9">
        <f>F38-D38</f>
        <v/>
      </c>
      <c r="D38" s="9" t="n">
        <v>-0.0069</v>
      </c>
      <c r="E38" s="9">
        <f>F38</f>
        <v/>
      </c>
      <c r="F38" s="9" t="n">
        <v>-0.004</v>
      </c>
      <c r="G38" s="9" t="n">
        <v>-0.0056</v>
      </c>
      <c r="H38" s="463">
        <f>F38/G38</f>
        <v/>
      </c>
      <c r="I38" s="9">
        <f>G38*$A$1</f>
        <v/>
      </c>
      <c r="J38" s="9" t="n">
        <v>-0.0141</v>
      </c>
      <c r="K38" s="9" t="n">
        <v>-0.0168</v>
      </c>
      <c r="L38" s="9">
        <f>J38-K38</f>
        <v/>
      </c>
      <c r="Z38" s="9" t="n"/>
      <c r="AE38" s="9" t="n"/>
      <c r="AF38" s="9" t="n"/>
      <c r="AG38" s="9" t="n"/>
      <c r="AJ38" s="9" t="n"/>
    </row>
    <row r="39">
      <c r="B39" s="387" t="n">
        <v>20250919</v>
      </c>
      <c r="C39" s="9">
        <f>F39-D39</f>
        <v/>
      </c>
      <c r="D39" s="9" t="n">
        <v>-0.0071</v>
      </c>
      <c r="E39" s="9">
        <f>F39</f>
        <v/>
      </c>
      <c r="F39" s="9" t="n">
        <v>-0.0065</v>
      </c>
      <c r="G39" s="9" t="n">
        <v>-0.008399999999999999</v>
      </c>
      <c r="H39" s="463">
        <f>F39/G39</f>
        <v/>
      </c>
      <c r="I39" s="9">
        <f>G39*$A$1</f>
        <v/>
      </c>
      <c r="J39" s="9" t="n">
        <v>-0.0064</v>
      </c>
      <c r="K39" s="9" t="n">
        <v>-0.0002</v>
      </c>
      <c r="L39" s="9">
        <f>J39-K39</f>
        <v/>
      </c>
      <c r="Z39" s="9" t="n"/>
      <c r="AE39" s="9" t="n"/>
      <c r="AF39" s="9" t="n"/>
      <c r="AG39" s="9" t="n"/>
      <c r="AJ39" s="9" t="n"/>
    </row>
    <row r="40">
      <c r="B40" s="387" t="n">
        <v>20250922</v>
      </c>
      <c r="C40" s="9">
        <f>F40-D40</f>
        <v/>
      </c>
      <c r="D40" s="9" t="n">
        <v>-0.0039</v>
      </c>
      <c r="E40" s="9">
        <f>F40</f>
        <v/>
      </c>
      <c r="F40" s="9" t="n">
        <v>-0.0037</v>
      </c>
      <c r="G40" s="9" t="n">
        <v>0.0001</v>
      </c>
      <c r="H40" s="463">
        <f>F40/G40</f>
        <v/>
      </c>
      <c r="I40" s="9">
        <f>G40*$A$1</f>
        <v/>
      </c>
      <c r="J40" s="9" t="n">
        <v>0</v>
      </c>
      <c r="K40" s="9" t="n">
        <v>-0.0076</v>
      </c>
      <c r="L40" s="9">
        <f>J40-K40</f>
        <v/>
      </c>
      <c r="Z40" s="9" t="n"/>
      <c r="AE40" s="9" t="n"/>
      <c r="AF40" s="9" t="n"/>
      <c r="AG40" s="9" t="n"/>
      <c r="AJ40" s="9" t="n"/>
    </row>
    <row r="41">
      <c r="B41" s="387" t="n">
        <v>20250923</v>
      </c>
      <c r="C41" s="9">
        <f>F41-D41</f>
        <v/>
      </c>
      <c r="D41" s="9" t="n">
        <v>-0.0023</v>
      </c>
      <c r="E41" s="9">
        <f>F41</f>
        <v/>
      </c>
      <c r="F41" s="9" t="n">
        <v>-0.002</v>
      </c>
      <c r="G41" s="9" t="n">
        <v>-0.0144</v>
      </c>
      <c r="H41" s="463">
        <f>F41/G41</f>
        <v/>
      </c>
      <c r="I41" s="9">
        <f>G41*$A$1</f>
        <v/>
      </c>
      <c r="J41" s="9" t="n">
        <v>-0.0131</v>
      </c>
      <c r="K41" s="9" t="n">
        <v>-0.0189</v>
      </c>
      <c r="L41" s="9">
        <f>J41-K41</f>
        <v/>
      </c>
      <c r="Z41" s="9" t="n"/>
      <c r="AE41" s="9" t="n"/>
      <c r="AF41" s="9" t="n"/>
      <c r="AG41" s="9" t="n"/>
      <c r="AJ41" s="9" t="n"/>
    </row>
    <row r="42">
      <c r="B42" s="387" t="n">
        <v>20250924</v>
      </c>
      <c r="C42" s="9">
        <f>F42-D42</f>
        <v/>
      </c>
      <c r="D42" s="9" t="n">
        <v>0.0142</v>
      </c>
      <c r="E42" s="9">
        <f>F42</f>
        <v/>
      </c>
      <c r="F42" s="9" t="n">
        <v>0.01487</v>
      </c>
      <c r="G42" s="9" t="n">
        <v>0.0155</v>
      </c>
      <c r="H42" s="463">
        <f>F42/G42</f>
        <v/>
      </c>
      <c r="I42" s="9">
        <f>G42*$A$1</f>
        <v/>
      </c>
      <c r="J42" s="9" t="n">
        <v>0.01</v>
      </c>
      <c r="K42" s="9" t="n">
        <v>0.009599999999999999</v>
      </c>
      <c r="L42" s="9">
        <f>J42-K42</f>
        <v/>
      </c>
      <c r="Z42" s="9" t="n"/>
      <c r="AE42" s="9" t="n"/>
      <c r="AF42" s="9" t="n"/>
      <c r="AG42" s="9" t="n"/>
      <c r="AJ42" s="9" t="n"/>
    </row>
    <row r="43">
      <c r="B43" s="387" t="n">
        <v>20250925</v>
      </c>
      <c r="C43" s="9">
        <f>F43-D43</f>
        <v/>
      </c>
      <c r="D43" s="9" t="n">
        <v>0.0033</v>
      </c>
      <c r="E43" s="9">
        <f>F43</f>
        <v/>
      </c>
      <c r="F43" s="9" t="n">
        <v>0.0008</v>
      </c>
      <c r="G43" s="9" t="n">
        <v>-0.0105</v>
      </c>
      <c r="H43" s="463">
        <f>F43/G43</f>
        <v/>
      </c>
      <c r="I43" s="9">
        <f>G43*$A$1</f>
        <v/>
      </c>
      <c r="J43" s="9" t="n">
        <v>-0.0002</v>
      </c>
      <c r="K43" s="9" t="n">
        <v>-0.0009</v>
      </c>
      <c r="L43" s="9">
        <f>J43-K43</f>
        <v/>
      </c>
      <c r="Z43" s="9" t="n"/>
      <c r="AE43" s="9" t="n"/>
      <c r="AF43" s="9" t="n"/>
      <c r="AG43" s="9" t="n"/>
      <c r="AJ43" s="9" t="n"/>
    </row>
    <row r="44">
      <c r="B44" s="387" t="n">
        <v>20250926</v>
      </c>
      <c r="C44" s="9">
        <f>F44-D44</f>
        <v/>
      </c>
      <c r="D44" s="9" t="n">
        <v>-0.0047</v>
      </c>
      <c r="E44" s="9">
        <f>F44</f>
        <v/>
      </c>
      <c r="F44" s="9" t="n">
        <v>-0.0008</v>
      </c>
      <c r="G44" s="9" t="n">
        <v>-0.008200000000000001</v>
      </c>
      <c r="H44" s="463">
        <f>F44/G44</f>
        <v/>
      </c>
      <c r="I44" s="9">
        <f>G44*$A$1</f>
        <v/>
      </c>
      <c r="J44" s="9" t="n">
        <v>-0.0048</v>
      </c>
      <c r="K44" s="9" t="n">
        <v>0.0029</v>
      </c>
      <c r="L44" s="9">
        <f>J44-K44</f>
        <v/>
      </c>
      <c r="Z44" s="9" t="n"/>
      <c r="AE44" s="9" t="n"/>
      <c r="AF44" s="9" t="n"/>
      <c r="AG44" s="9" t="n"/>
      <c r="AJ44" s="9" t="n"/>
    </row>
    <row r="45">
      <c r="B45" s="387" t="n">
        <v>20250929</v>
      </c>
      <c r="C45" s="9">
        <f>F45-D45</f>
        <v/>
      </c>
      <c r="D45" s="9" t="n">
        <v>0.0111</v>
      </c>
      <c r="E45" s="9">
        <f>F45</f>
        <v/>
      </c>
      <c r="F45" s="9" t="n">
        <v>0.008699999999999999</v>
      </c>
      <c r="G45" s="9" t="n">
        <v>0.008999999999999999</v>
      </c>
      <c r="H45" s="463">
        <f>F45/G45</f>
        <v/>
      </c>
      <c r="I45" s="9">
        <f>G45*$A$1</f>
        <v/>
      </c>
      <c r="J45" s="9" t="n">
        <v>-0.0028</v>
      </c>
      <c r="K45" s="9" t="n">
        <v>0.0032</v>
      </c>
      <c r="L45" s="9">
        <f>J45-K45</f>
        <v/>
      </c>
      <c r="Z45" s="9" t="n"/>
      <c r="AE45" s="9" t="n"/>
      <c r="AF45" s="9" t="n"/>
      <c r="AG45" s="9" t="n"/>
      <c r="AJ45" s="9" t="n"/>
    </row>
    <row r="46">
      <c r="B46" s="387" t="n">
        <v>20250930</v>
      </c>
      <c r="C46" s="9">
        <f>F46-D46</f>
        <v/>
      </c>
      <c r="D46" s="9" t="n">
        <v>0.0065</v>
      </c>
      <c r="E46" s="9">
        <f>F46</f>
        <v/>
      </c>
      <c r="F46" s="9" t="n">
        <v>0.006</v>
      </c>
      <c r="G46" s="9" t="n">
        <v>0.005</v>
      </c>
      <c r="H46" s="463">
        <f>F46/G46</f>
        <v/>
      </c>
      <c r="I46" s="9">
        <f>G46*$A$1</f>
        <v/>
      </c>
      <c r="J46" s="9" t="n">
        <v>0.0045</v>
      </c>
      <c r="K46" s="9" t="n">
        <v>0.0046</v>
      </c>
      <c r="L46" s="9">
        <f>J46-K46</f>
        <v/>
      </c>
      <c r="Z46" s="9" t="n"/>
      <c r="AE46" s="9" t="n"/>
      <c r="AF46" s="9" t="n"/>
      <c r="AG46" s="9" t="n"/>
      <c r="AJ46" s="9" t="n"/>
    </row>
    <row r="47">
      <c r="B47" s="295" t="inlineStr">
        <is>
          <t>202510汇总</t>
        </is>
      </c>
      <c r="C47" s="296">
        <f>SUM(C48:C64)</f>
        <v/>
      </c>
      <c r="D47" s="296">
        <f>SUM(D48:D64)</f>
        <v/>
      </c>
      <c r="E47" s="296">
        <f>SUM(E48:E64)</f>
        <v/>
      </c>
      <c r="F47" s="296">
        <f>SUM(F48:F64)</f>
        <v/>
      </c>
      <c r="G47" s="296">
        <f>SUM(G48:G64)</f>
        <v/>
      </c>
      <c r="H47" s="470">
        <f>F47/G47</f>
        <v/>
      </c>
      <c r="I47" s="296">
        <f>SUM(I48:I64)</f>
        <v/>
      </c>
      <c r="J47" s="296">
        <f>SUM(J48:J64)</f>
        <v/>
      </c>
      <c r="K47" s="296">
        <f>SUM(K48:K64)</f>
        <v/>
      </c>
      <c r="L47" s="296">
        <f>SUM(L48:L64)</f>
        <v/>
      </c>
      <c r="R47" s="9" t="n">
        <v>0.014</v>
      </c>
      <c r="S47" s="9" t="n">
        <v>0.06560000000000001</v>
      </c>
      <c r="Z47" s="9" t="n"/>
      <c r="AE47" s="9" t="n"/>
      <c r="AF47" s="9" t="n"/>
      <c r="AG47" s="9" t="n"/>
      <c r="AJ47" s="9" t="n"/>
    </row>
    <row r="48">
      <c r="B48" s="387" t="n">
        <v>20251009</v>
      </c>
      <c r="C48" s="9">
        <f>F48-D48</f>
        <v/>
      </c>
      <c r="D48" s="9" t="n">
        <v>0.0053</v>
      </c>
      <c r="E48" s="9">
        <f>F48</f>
        <v/>
      </c>
      <c r="F48" s="9" t="n">
        <v>-0.0003</v>
      </c>
      <c r="G48" s="9" t="n">
        <v>0.0009</v>
      </c>
      <c r="H48" s="463">
        <f>E48/G48</f>
        <v/>
      </c>
      <c r="I48" s="9">
        <f>G48*$A$1</f>
        <v/>
      </c>
      <c r="J48" s="9" t="n">
        <v>-0.0097</v>
      </c>
      <c r="K48" s="9" t="n">
        <v>-0.009599999999999999</v>
      </c>
      <c r="L48" s="9">
        <f>J48-K48</f>
        <v/>
      </c>
      <c r="Z48" s="9" t="n"/>
      <c r="AE48" s="9" t="n"/>
      <c r="AF48" s="9" t="n"/>
      <c r="AG48" s="9" t="n"/>
      <c r="AJ48" s="9" t="n"/>
    </row>
    <row r="49">
      <c r="B49" s="387" t="n">
        <v>20251010</v>
      </c>
      <c r="C49" s="9">
        <f>F49-D49</f>
        <v/>
      </c>
      <c r="D49" s="9" t="n">
        <v>-0.005</v>
      </c>
      <c r="E49" s="9">
        <f>F49</f>
        <v/>
      </c>
      <c r="F49" s="9" t="n">
        <v>0</v>
      </c>
      <c r="G49" s="9" t="n">
        <v>-0.00153</v>
      </c>
      <c r="H49" s="463">
        <f>E49/G49</f>
        <v/>
      </c>
      <c r="I49" s="9">
        <f>G49*$A$1</f>
        <v/>
      </c>
      <c r="J49" s="9" t="n">
        <v>0.0055</v>
      </c>
      <c r="K49" s="9" t="n">
        <v>0.0022</v>
      </c>
      <c r="L49" s="9">
        <f>J49-K49</f>
        <v/>
      </c>
      <c r="Z49" s="9" t="n"/>
      <c r="AE49" s="9" t="n"/>
      <c r="AF49" s="9" t="n"/>
      <c r="AG49" s="9" t="n"/>
      <c r="AJ49" s="9" t="n"/>
    </row>
    <row r="50">
      <c r="B50" s="387" t="n">
        <v>20251013</v>
      </c>
      <c r="C50" s="9">
        <f>F50-D50</f>
        <v/>
      </c>
      <c r="D50" s="9" t="n">
        <v>-0.0039</v>
      </c>
      <c r="E50" s="9">
        <f>F50</f>
        <v/>
      </c>
      <c r="F50" s="9" t="n">
        <v>-0.0007</v>
      </c>
      <c r="G50" s="9" t="n">
        <v>-0.00154</v>
      </c>
      <c r="H50" s="463">
        <f>E50/G50</f>
        <v/>
      </c>
      <c r="I50" s="9">
        <f>G50*$A$1</f>
        <v/>
      </c>
      <c r="J50" s="9" t="n">
        <v>-0.0086</v>
      </c>
      <c r="K50" s="9" t="n">
        <v>-0.0022</v>
      </c>
      <c r="L50" s="9">
        <f>J50-K50</f>
        <v/>
      </c>
      <c r="Z50" s="9" t="n"/>
      <c r="AE50" s="9" t="n"/>
      <c r="AF50" s="9" t="n"/>
      <c r="AG50" s="9" t="n"/>
      <c r="AJ50" s="9" t="n"/>
    </row>
    <row r="51">
      <c r="B51" s="387" t="n">
        <v>20251014</v>
      </c>
      <c r="C51" s="9">
        <f>F51-D51</f>
        <v/>
      </c>
      <c r="D51" s="9" t="n">
        <v>-0.0127</v>
      </c>
      <c r="E51" s="9">
        <f>F51</f>
        <v/>
      </c>
      <c r="F51" s="9" t="n">
        <v>-0.0075</v>
      </c>
      <c r="G51" s="9" t="n">
        <v>-0.01345</v>
      </c>
      <c r="H51" s="463">
        <f>E51/G51</f>
        <v/>
      </c>
      <c r="I51" s="9">
        <f>G51*$A$1</f>
        <v/>
      </c>
      <c r="J51" s="9" t="n">
        <v>0.0008</v>
      </c>
      <c r="K51" s="9" t="n">
        <v>-0.0041</v>
      </c>
      <c r="L51" s="9">
        <f>J51-K51</f>
        <v/>
      </c>
      <c r="AE51" s="9" t="n"/>
      <c r="AF51" s="9" t="n"/>
      <c r="AG51" s="9" t="n"/>
      <c r="AJ51" s="9" t="n"/>
    </row>
    <row r="52">
      <c r="B52" s="387" t="n">
        <v>20251015</v>
      </c>
      <c r="C52" s="9">
        <f>F52-D52</f>
        <v/>
      </c>
      <c r="D52" s="9" t="n">
        <v>0.0064</v>
      </c>
      <c r="E52" s="9">
        <f>F52</f>
        <v/>
      </c>
      <c r="F52" s="9" t="n">
        <v>0.0025</v>
      </c>
      <c r="G52" s="9" t="n">
        <v>0.00714</v>
      </c>
      <c r="H52" s="463">
        <f>E52/G52</f>
        <v/>
      </c>
      <c r="I52" s="9">
        <f>G52*$A$1</f>
        <v/>
      </c>
      <c r="J52" s="9" t="n">
        <v>0.007900000000000001</v>
      </c>
      <c r="K52" s="9" t="n">
        <v>0.0122</v>
      </c>
      <c r="L52" s="9">
        <f>J52-K52</f>
        <v/>
      </c>
      <c r="AE52" s="9" t="n"/>
      <c r="AF52" s="9" t="n"/>
      <c r="AG52" s="9" t="n"/>
      <c r="AJ52" s="9" t="n"/>
    </row>
    <row r="53">
      <c r="B53" s="387" t="n">
        <v>20251016</v>
      </c>
      <c r="C53" s="9">
        <f>F53-D53</f>
        <v/>
      </c>
      <c r="D53" s="9" t="n">
        <v>-0.0119</v>
      </c>
      <c r="E53" s="9">
        <f>F53</f>
        <v/>
      </c>
      <c r="F53" s="9" t="n">
        <v>-0.0103</v>
      </c>
      <c r="G53" s="9" t="n">
        <v>-0.01326</v>
      </c>
      <c r="H53" s="463">
        <f>E53/G53</f>
        <v/>
      </c>
      <c r="I53" s="9">
        <f>G53*$A$1</f>
        <v/>
      </c>
      <c r="J53" s="9" t="n">
        <v>0.004</v>
      </c>
      <c r="K53" s="9" t="n">
        <v>0.0064</v>
      </c>
      <c r="L53" s="9">
        <f>J53-K53</f>
        <v/>
      </c>
      <c r="AE53" s="9" t="n"/>
      <c r="AF53" s="9" t="n"/>
      <c r="AG53" s="9" t="n"/>
      <c r="AJ53" s="9" t="n"/>
    </row>
    <row r="54">
      <c r="B54" s="387" t="n">
        <v>20251017</v>
      </c>
      <c r="C54" s="9">
        <f>F54-D54</f>
        <v/>
      </c>
      <c r="D54" s="9" t="n">
        <v>-0.0103</v>
      </c>
      <c r="E54" s="9">
        <f>F54</f>
        <v/>
      </c>
      <c r="F54" s="9" t="n">
        <v>-0.0092</v>
      </c>
      <c r="G54" s="9" t="n">
        <v>-0.0244</v>
      </c>
      <c r="H54" s="463">
        <f>E54/G54</f>
        <v/>
      </c>
      <c r="I54" s="9">
        <f>G54*$A$1</f>
        <v/>
      </c>
      <c r="J54" s="9" t="n">
        <v>-0.0062</v>
      </c>
      <c r="K54" s="9" t="n">
        <v>-0.0111</v>
      </c>
      <c r="L54" s="9">
        <f>J54-K54</f>
        <v/>
      </c>
      <c r="AE54" s="9" t="n"/>
      <c r="AF54" s="9" t="n"/>
      <c r="AG54" s="9" t="n"/>
      <c r="AJ54" s="9" t="n"/>
    </row>
    <row r="55">
      <c r="B55" s="387" t="n">
        <v>20251020</v>
      </c>
      <c r="C55" s="9">
        <f>F55-D55</f>
        <v/>
      </c>
      <c r="D55" s="9" t="n">
        <v>0.0038</v>
      </c>
      <c r="E55" s="9">
        <f>F55</f>
        <v/>
      </c>
      <c r="F55" s="9" t="n">
        <v>0.0053</v>
      </c>
      <c r="G55" s="9" t="n">
        <v>0.014</v>
      </c>
      <c r="H55" s="463">
        <f>E55/G55</f>
        <v/>
      </c>
      <c r="I55" s="9">
        <f>G55*$A$1</f>
        <v/>
      </c>
      <c r="J55" s="9" t="n">
        <v>0.01</v>
      </c>
      <c r="K55" s="9" t="n">
        <v>0.0155</v>
      </c>
      <c r="L55" s="9">
        <f>J55-K55</f>
        <v/>
      </c>
      <c r="AE55" s="9" t="n"/>
      <c r="AF55" s="9" t="n"/>
      <c r="AG55" s="9" t="n"/>
      <c r="AJ55" s="9" t="n"/>
    </row>
    <row r="56">
      <c r="B56" s="387" t="n">
        <v>20251021</v>
      </c>
      <c r="C56" s="9">
        <f>F56-D56</f>
        <v/>
      </c>
      <c r="D56" s="9" t="n">
        <v>0.013</v>
      </c>
      <c r="E56" s="9">
        <f>F56</f>
        <v/>
      </c>
      <c r="F56" s="9" t="n">
        <v>0.0108</v>
      </c>
      <c r="G56" s="9" t="n">
        <v>0.0165</v>
      </c>
      <c r="H56" s="463">
        <f>E56/G56</f>
        <v/>
      </c>
      <c r="I56" s="9">
        <f>G56*$A$1</f>
        <v/>
      </c>
      <c r="J56" s="9" t="n">
        <v>0.0158</v>
      </c>
      <c r="K56" s="9" t="n">
        <v>0.0115</v>
      </c>
      <c r="L56" s="9">
        <f>J56-K56</f>
        <v/>
      </c>
      <c r="AE56" s="9" t="n"/>
      <c r="AF56" s="9" t="n"/>
      <c r="AG56" s="9" t="n"/>
      <c r="AJ56" s="9" t="n"/>
    </row>
    <row r="57">
      <c r="B57" s="387" t="n">
        <v>20251022</v>
      </c>
      <c r="C57" s="9">
        <f>F57-D57</f>
        <v/>
      </c>
      <c r="D57" s="9" t="n">
        <v>-0.0044</v>
      </c>
      <c r="E57" s="9">
        <f>F57</f>
        <v/>
      </c>
      <c r="F57" s="9" t="n">
        <v>-0.0017</v>
      </c>
      <c r="G57" s="9" t="n">
        <v>0.0018</v>
      </c>
      <c r="H57" s="463">
        <f>E57/G57</f>
        <v/>
      </c>
      <c r="I57" s="9">
        <f>G57*$A$1</f>
        <v/>
      </c>
      <c r="J57" s="9" t="n">
        <v>0</v>
      </c>
      <c r="K57" s="9" t="n">
        <v>0.0105</v>
      </c>
      <c r="L57" s="9">
        <f>J57-K57</f>
        <v/>
      </c>
      <c r="AE57" s="9" t="n"/>
      <c r="AF57" s="9" t="n"/>
      <c r="AG57" s="9" t="n"/>
      <c r="AJ57" s="9" t="n"/>
    </row>
    <row r="58">
      <c r="A58" s="387" t="inlineStr">
        <is>
          <t>切正股</t>
        </is>
      </c>
      <c r="B58" s="387" t="n">
        <v>20251023</v>
      </c>
      <c r="C58" s="9">
        <f>F58-D58</f>
        <v/>
      </c>
      <c r="D58" s="9" t="n">
        <v>0.0001</v>
      </c>
      <c r="E58" s="9" t="n">
        <v>0.0023</v>
      </c>
      <c r="F58" s="9" t="n">
        <v>0.0033</v>
      </c>
      <c r="G58" s="9" t="n">
        <v>0.0045</v>
      </c>
      <c r="H58" s="463">
        <f>E58/G58</f>
        <v/>
      </c>
      <c r="I58" s="9">
        <f>G58*$A$1</f>
        <v/>
      </c>
      <c r="J58" s="9" t="n">
        <v>0.0071</v>
      </c>
      <c r="K58" s="9" t="n">
        <v>0.0071</v>
      </c>
      <c r="L58" s="9">
        <f>J58-K58</f>
        <v/>
      </c>
      <c r="AE58" s="9" t="n"/>
      <c r="AF58" s="9" t="n"/>
      <c r="AG58" s="9" t="n"/>
      <c r="AJ58" s="9" t="n"/>
    </row>
    <row r="59">
      <c r="B59" s="387" t="n">
        <v>20251024</v>
      </c>
      <c r="C59" s="9">
        <f>F59-D59</f>
        <v/>
      </c>
      <c r="D59" s="9" t="n">
        <v>0.0102</v>
      </c>
      <c r="E59" s="9" t="n">
        <v>0.0049</v>
      </c>
      <c r="F59" s="9" t="n">
        <v>0.0002</v>
      </c>
      <c r="G59" s="9" t="n">
        <v>0.0002</v>
      </c>
      <c r="H59" s="463">
        <f>E59/G59</f>
        <v/>
      </c>
      <c r="I59" s="9">
        <f>G59*$A$1</f>
        <v/>
      </c>
      <c r="J59" s="9" t="n">
        <v>0.0152</v>
      </c>
      <c r="K59" s="9" t="n">
        <v>0.0062</v>
      </c>
      <c r="L59" s="9">
        <f>J59-K59</f>
        <v/>
      </c>
      <c r="AE59" s="9" t="n"/>
      <c r="AF59" s="9" t="n"/>
      <c r="AG59" s="9" t="n"/>
      <c r="AJ59" s="9" t="n"/>
    </row>
    <row r="60">
      <c r="B60" s="387" t="n">
        <v>20251027</v>
      </c>
      <c r="C60" s="9">
        <f>F60-D60</f>
        <v/>
      </c>
      <c r="D60" s="9" t="n">
        <v>0.0067</v>
      </c>
      <c r="E60" s="9" t="n">
        <v>0.00558</v>
      </c>
      <c r="F60" s="9" t="n">
        <v>0.0031</v>
      </c>
      <c r="G60" s="9" t="n">
        <v>0.0062</v>
      </c>
      <c r="H60" s="463">
        <f>E60/G60</f>
        <v/>
      </c>
      <c r="I60" s="9">
        <f>G60*$A$1</f>
        <v/>
      </c>
      <c r="J60" s="9" t="n">
        <v>0.0056</v>
      </c>
      <c r="K60" s="9" t="n">
        <v>0.0009</v>
      </c>
      <c r="L60" s="9">
        <f>J60-K60</f>
        <v/>
      </c>
      <c r="AE60" s="9" t="n"/>
      <c r="AF60" s="9" t="n"/>
      <c r="AG60" s="9" t="n"/>
      <c r="AJ60" s="9" t="n"/>
    </row>
    <row r="61">
      <c r="B61" s="387" t="n">
        <v>20251028</v>
      </c>
      <c r="C61" s="9">
        <f>F61-D61</f>
        <v/>
      </c>
      <c r="D61" s="9" t="n">
        <v>-0.003</v>
      </c>
      <c r="E61" s="9" t="n">
        <v>-0.0019</v>
      </c>
      <c r="F61" s="9" t="n">
        <v>0.00015</v>
      </c>
      <c r="G61" s="9" t="n">
        <v>0.0003</v>
      </c>
      <c r="H61" s="463">
        <f>E61/G61</f>
        <v/>
      </c>
      <c r="I61" s="9">
        <f>G61*$A$1</f>
        <v/>
      </c>
      <c r="J61" s="9" t="n">
        <v>-0.0115</v>
      </c>
      <c r="K61" s="9" t="n">
        <v>0.0001</v>
      </c>
      <c r="L61" s="9">
        <f>J61-K61</f>
        <v/>
      </c>
      <c r="AE61" s="9" t="n"/>
      <c r="AF61" s="9" t="n"/>
      <c r="AG61" s="9" t="n"/>
      <c r="AJ61" s="9" t="n"/>
    </row>
    <row r="62">
      <c r="A62" s="387" t="inlineStr">
        <is>
          <t>切转债</t>
        </is>
      </c>
      <c r="B62" s="387" t="n">
        <v>20251029</v>
      </c>
      <c r="C62" s="9">
        <f>F62-D62</f>
        <v/>
      </c>
      <c r="D62" s="9" t="n">
        <v>0.0066</v>
      </c>
      <c r="E62" s="9" t="n">
        <v>0.0043</v>
      </c>
      <c r="F62" s="9" t="n">
        <v>0</v>
      </c>
      <c r="G62" s="9" t="n">
        <v>0.0064</v>
      </c>
      <c r="H62" s="463">
        <f>E62/G62</f>
        <v/>
      </c>
      <c r="I62" s="9">
        <f>G62*$A$1</f>
        <v/>
      </c>
      <c r="J62" s="9" t="n">
        <v>-0.0063</v>
      </c>
      <c r="K62" s="9" t="n">
        <v>-0.0062</v>
      </c>
      <c r="L62" s="9">
        <f>J62-K62</f>
        <v/>
      </c>
      <c r="AE62" s="9" t="n"/>
      <c r="AF62" s="9" t="n"/>
      <c r="AG62" s="9" t="n"/>
      <c r="AJ62" s="9" t="n"/>
    </row>
    <row r="63">
      <c r="B63" s="387" t="n">
        <v>20251030</v>
      </c>
      <c r="C63" s="9">
        <f>F63-D63</f>
        <v/>
      </c>
      <c r="D63" s="9" t="n">
        <v>-0.0091</v>
      </c>
      <c r="E63" s="9" t="n">
        <v>-0.0138</v>
      </c>
      <c r="F63" s="9" t="n">
        <v>-0.0138</v>
      </c>
      <c r="G63" s="9" t="n">
        <v>-0.0153</v>
      </c>
      <c r="H63" s="463">
        <f>E63/G63</f>
        <v/>
      </c>
      <c r="I63" s="9">
        <f>G63*$A$1</f>
        <v/>
      </c>
      <c r="J63" s="9" t="n">
        <v>-0.0034</v>
      </c>
      <c r="K63" s="9" t="n">
        <v>0.0014</v>
      </c>
      <c r="L63" s="9">
        <f>J63-K63</f>
        <v/>
      </c>
      <c r="AE63" s="9" t="n"/>
      <c r="AF63" s="9" t="n"/>
      <c r="AG63" s="9" t="n"/>
      <c r="AJ63" s="9" t="n"/>
    </row>
    <row r="64">
      <c r="B64" s="387" t="n">
        <v>20251031</v>
      </c>
      <c r="C64" s="9">
        <f>F64-D64</f>
        <v/>
      </c>
      <c r="D64" s="9" t="n">
        <v>0.0049</v>
      </c>
      <c r="E64" s="9" t="n">
        <v>0.004</v>
      </c>
      <c r="F64" s="9" t="n">
        <v>0.004</v>
      </c>
      <c r="G64" s="9" t="n">
        <v>0.00945</v>
      </c>
      <c r="H64" s="463">
        <f>E64/G64</f>
        <v/>
      </c>
      <c r="I64" s="9">
        <f>G64*$A$1</f>
        <v/>
      </c>
      <c r="J64" s="9" t="n">
        <v>0.0143</v>
      </c>
      <c r="K64" s="9" t="n">
        <v>0.0143</v>
      </c>
      <c r="L64" s="9">
        <f>J64-K64</f>
        <v/>
      </c>
      <c r="P64" s="387">
        <f>8696</f>
        <v/>
      </c>
      <c r="Q64" s="387" t="n"/>
      <c r="AE64" s="9" t="n"/>
      <c r="AF64" s="9" t="n"/>
      <c r="AG64" s="9" t="n"/>
      <c r="AJ64" s="9" t="n"/>
    </row>
    <row r="65">
      <c r="B65" s="295" t="inlineStr">
        <is>
          <t>202511汇总</t>
        </is>
      </c>
      <c r="C65" s="296">
        <f>SUM(C66:C85)</f>
        <v/>
      </c>
      <c r="D65" s="296">
        <f>SUM(D66:D85)</f>
        <v/>
      </c>
      <c r="E65" s="296">
        <f>SUM(E66:E85)</f>
        <v/>
      </c>
      <c r="F65" s="296">
        <f>SUM(F66:F85)</f>
        <v/>
      </c>
      <c r="G65" s="296">
        <f>SUM(G66:G85)</f>
        <v/>
      </c>
      <c r="H65" s="470">
        <f>F65/G65</f>
        <v/>
      </c>
      <c r="I65" s="296">
        <f>SUM(I66:I85)</f>
        <v/>
      </c>
      <c r="J65" s="296">
        <f>SUM(J66:J85)</f>
        <v/>
      </c>
      <c r="K65" s="296">
        <f>SUM(K66:K85)</f>
        <v/>
      </c>
      <c r="L65" s="296">
        <f>SUM(L66:L85)</f>
        <v/>
      </c>
      <c r="M65" s="296">
        <f>SUM(M66:M85)</f>
        <v/>
      </c>
      <c r="N65" s="296">
        <f>SUM(N66:N85)</f>
        <v/>
      </c>
      <c r="O65" s="296">
        <f>SUM(O66:O85)</f>
        <v/>
      </c>
      <c r="P65" s="471">
        <f>SUM(P66:P85)</f>
        <v/>
      </c>
      <c r="Q65" s="471" t="n"/>
      <c r="R65" s="296">
        <f>SUM(R66:R85)</f>
        <v/>
      </c>
      <c r="S65" s="296">
        <f>SUM(S66:S85)</f>
        <v/>
      </c>
      <c r="T65" s="296" t="n"/>
      <c r="U65" s="296">
        <f>SUM(U66:U85)</f>
        <v/>
      </c>
      <c r="AE65" s="9" t="n"/>
      <c r="AF65" s="9" t="n"/>
      <c r="AG65" s="9" t="n"/>
      <c r="AJ65" s="9" t="n"/>
    </row>
    <row r="66">
      <c r="B66" s="387" t="n">
        <v>20251103</v>
      </c>
      <c r="C66" s="279">
        <f>F66-D66</f>
        <v/>
      </c>
      <c r="D66" s="279" t="n">
        <v>0.0008</v>
      </c>
      <c r="E66" s="279" t="n">
        <v>0.0036</v>
      </c>
      <c r="F66" s="279" t="n">
        <v>0.0036</v>
      </c>
      <c r="G66" s="279" t="n">
        <v>0.0044</v>
      </c>
      <c r="H66" s="463">
        <f>E66/G66</f>
        <v/>
      </c>
      <c r="I66" s="279">
        <f>G66*$A$1</f>
        <v/>
      </c>
      <c r="J66" s="279" t="n">
        <v>0.014</v>
      </c>
      <c r="K66" s="279" t="n">
        <v>0.0188</v>
      </c>
      <c r="L66" s="9">
        <f>J66-K66</f>
        <v/>
      </c>
      <c r="M66" s="9" t="n">
        <v>0.0184</v>
      </c>
      <c r="N66" s="9" t="n">
        <v>0.0178</v>
      </c>
      <c r="P66" s="387" t="n">
        <v>13093</v>
      </c>
      <c r="Q66" s="387" t="n"/>
      <c r="R66" s="9" t="n">
        <v>0.0017</v>
      </c>
      <c r="S66" s="9" t="n">
        <v>0.0167</v>
      </c>
      <c r="U66" s="9" t="n">
        <v>0.014</v>
      </c>
      <c r="V66" s="387" t="n">
        <v>31</v>
      </c>
      <c r="AE66" s="9" t="n"/>
      <c r="AF66" s="9" t="n"/>
      <c r="AG66" s="9" t="n"/>
      <c r="AJ66" s="9" t="n"/>
    </row>
    <row r="67">
      <c r="B67" s="387" t="n">
        <v>20251104</v>
      </c>
      <c r="C67" s="279">
        <f>F67-D67</f>
        <v/>
      </c>
      <c r="D67" s="279" t="n">
        <v>-0.008999999999999999</v>
      </c>
      <c r="E67" s="279" t="n">
        <v>-0.0065</v>
      </c>
      <c r="F67" s="279" t="n">
        <v>-0.0065</v>
      </c>
      <c r="G67" s="279" t="n">
        <v>-0.0105</v>
      </c>
      <c r="H67" s="463">
        <f>E67/G67</f>
        <v/>
      </c>
      <c r="I67" s="279">
        <f>G67*$A$1</f>
        <v/>
      </c>
      <c r="J67" s="279" t="n">
        <v>0.0026</v>
      </c>
      <c r="K67" s="279" t="n">
        <v>0.0021</v>
      </c>
      <c r="L67" s="9">
        <f>J67-K67</f>
        <v/>
      </c>
      <c r="M67" s="9" t="n">
        <v>0.0017</v>
      </c>
      <c r="N67" s="9" t="n">
        <v>0.002379</v>
      </c>
      <c r="P67" s="387" t="n">
        <v>-1175</v>
      </c>
      <c r="Q67" s="387" t="n"/>
      <c r="R67" s="9" t="n">
        <v>-0.0066</v>
      </c>
      <c r="S67" s="9" t="n">
        <v>-0.0018</v>
      </c>
      <c r="U67" s="9" t="n">
        <v>0.0029</v>
      </c>
      <c r="V67" s="387" t="n">
        <v>18</v>
      </c>
      <c r="AE67" s="9" t="n"/>
      <c r="AF67" s="9" t="n"/>
      <c r="AG67" s="9" t="n"/>
      <c r="AJ67" s="9" t="n"/>
    </row>
    <row r="68">
      <c r="B68" s="387" t="n">
        <v>20251105</v>
      </c>
      <c r="C68" s="279">
        <f>F68-D68</f>
        <v/>
      </c>
      <c r="D68" s="279" t="n">
        <v>0.007</v>
      </c>
      <c r="E68" s="279" t="n">
        <v>0.0064</v>
      </c>
      <c r="F68" s="279" t="n">
        <v>0.0064</v>
      </c>
      <c r="G68" s="279" t="n">
        <v>0.0058</v>
      </c>
      <c r="H68" s="463">
        <f>E68/G68</f>
        <v/>
      </c>
      <c r="I68" s="279">
        <f>G68*$A$1</f>
        <v/>
      </c>
      <c r="J68" s="279" t="n">
        <v>0.0031</v>
      </c>
      <c r="K68" s="279" t="n">
        <v>0.0041</v>
      </c>
      <c r="L68" s="9">
        <f>J68-K68</f>
        <v/>
      </c>
      <c r="M68" s="9" t="n">
        <v>0.0005</v>
      </c>
      <c r="N68" s="9" t="n">
        <v>0.0075</v>
      </c>
      <c r="P68" s="387" t="n">
        <v>6620</v>
      </c>
      <c r="Q68" s="387" t="n"/>
      <c r="R68" s="9" t="n">
        <v>0.0055</v>
      </c>
      <c r="S68" s="9" t="n">
        <v>0.0018</v>
      </c>
      <c r="U68" s="9" t="n">
        <v>0.0114</v>
      </c>
      <c r="V68" s="387" t="n">
        <v>17</v>
      </c>
      <c r="AE68" s="9" t="n"/>
      <c r="AF68" s="9" t="n"/>
      <c r="AG68" s="9" t="n"/>
      <c r="AJ68" s="9" t="n"/>
    </row>
    <row r="69">
      <c r="B69" s="387" t="n">
        <v>20251106</v>
      </c>
      <c r="C69" s="279">
        <f>F69-D69</f>
        <v/>
      </c>
      <c r="D69" s="279" t="n">
        <v>0.0065</v>
      </c>
      <c r="E69" s="279" t="n">
        <v>0.003</v>
      </c>
      <c r="F69" s="279" t="n">
        <v>0.003</v>
      </c>
      <c r="G69" s="279" t="n">
        <v>0.003</v>
      </c>
      <c r="H69" s="463">
        <f>E69/G69</f>
        <v/>
      </c>
      <c r="I69" s="279">
        <f>G69*$A$1</f>
        <v/>
      </c>
      <c r="J69" s="279" t="n">
        <v>-0.0046</v>
      </c>
      <c r="K69" s="279" t="n">
        <v>-0.0039</v>
      </c>
      <c r="L69" s="9">
        <f>J69-K69</f>
        <v/>
      </c>
      <c r="M69" s="9" t="n">
        <v>-0.0048</v>
      </c>
      <c r="N69" s="9" t="n">
        <v>-0.0026</v>
      </c>
      <c r="P69" s="387" t="n">
        <v>-2020</v>
      </c>
      <c r="Q69" s="387" t="n"/>
      <c r="R69" s="9" t="n">
        <v>0.0033</v>
      </c>
      <c r="S69" s="9" t="n">
        <v>-0.0073</v>
      </c>
      <c r="U69" s="9" t="n">
        <v>0.0015</v>
      </c>
      <c r="V69" s="387" t="n">
        <v>11</v>
      </c>
      <c r="AE69" s="9" t="n"/>
      <c r="AF69" s="9" t="n"/>
      <c r="AG69" s="9" t="n"/>
      <c r="AJ69" s="9" t="n"/>
    </row>
    <row r="70">
      <c r="B70" s="387" t="n">
        <v>20251107</v>
      </c>
      <c r="C70" s="279">
        <f>F70-D70</f>
        <v/>
      </c>
      <c r="D70" s="279" t="n">
        <v>-0.0012</v>
      </c>
      <c r="E70" s="279" t="n">
        <v>0</v>
      </c>
      <c r="F70" s="279" t="n">
        <v>0</v>
      </c>
      <c r="G70" s="279" t="n">
        <v>0.00154</v>
      </c>
      <c r="H70" s="463">
        <f>E70/G70</f>
        <v/>
      </c>
      <c r="I70" s="279">
        <f>G70*$A$1</f>
        <v/>
      </c>
      <c r="J70" s="279" t="n">
        <v>-0.00185</v>
      </c>
      <c r="K70" s="279" t="n">
        <v>-0.0003</v>
      </c>
      <c r="L70" s="9">
        <f>J70-K70</f>
        <v/>
      </c>
      <c r="M70" s="9" t="n">
        <v>0.00122</v>
      </c>
      <c r="N70" s="9" t="n">
        <v>-0.002</v>
      </c>
      <c r="P70" s="387" t="n">
        <v>-2330</v>
      </c>
      <c r="Q70" s="387" t="n"/>
      <c r="R70" s="9" t="n">
        <v>-0.0002</v>
      </c>
      <c r="S70" s="9" t="n">
        <v>0.001</v>
      </c>
      <c r="U70" s="9" t="n">
        <v>0.0013</v>
      </c>
      <c r="V70" s="387" t="n">
        <v>13</v>
      </c>
      <c r="AE70" s="9" t="n"/>
      <c r="AF70" s="9" t="n"/>
      <c r="AG70" s="9" t="n"/>
      <c r="AJ70" s="9" t="n"/>
    </row>
    <row r="71">
      <c r="B71" s="387" t="n">
        <v>20251110</v>
      </c>
      <c r="C71" s="279">
        <f>F71-D71</f>
        <v/>
      </c>
      <c r="D71" s="279" t="n">
        <v>0.0052</v>
      </c>
      <c r="E71" s="279" t="n">
        <v>0.0081</v>
      </c>
      <c r="F71" s="279" t="n">
        <v>0.0081</v>
      </c>
      <c r="G71" s="279" t="n">
        <v>0.0105</v>
      </c>
      <c r="H71" s="463">
        <f>E71/G71</f>
        <v/>
      </c>
      <c r="I71" s="279">
        <f>G71*$A$1</f>
        <v/>
      </c>
      <c r="J71" s="279" t="n">
        <v>0.0056</v>
      </c>
      <c r="K71" s="279" t="n">
        <v>0.0065</v>
      </c>
      <c r="L71" s="9">
        <f>J71-K71</f>
        <v/>
      </c>
      <c r="M71" s="9" t="n">
        <v>0.0091</v>
      </c>
      <c r="N71" s="9" t="n">
        <v>0.003</v>
      </c>
      <c r="P71" s="387" t="n">
        <v>9500</v>
      </c>
      <c r="Q71" s="387" t="n"/>
      <c r="R71" s="9" t="n">
        <v>0.0115</v>
      </c>
      <c r="S71" s="9" t="n">
        <v>0.0134</v>
      </c>
      <c r="U71" s="9" t="n">
        <v>0.0073</v>
      </c>
      <c r="V71" s="387" t="n">
        <v>25</v>
      </c>
      <c r="AE71" s="9" t="n"/>
      <c r="AF71" s="9" t="n"/>
      <c r="AG71" s="9" t="n"/>
      <c r="AJ71" s="9" t="n"/>
    </row>
    <row r="72">
      <c r="B72" s="387" t="n">
        <v>20251111</v>
      </c>
      <c r="C72" s="279">
        <f>F72-D72</f>
        <v/>
      </c>
      <c r="D72" s="279" t="n">
        <v>-0.0005999999999999999</v>
      </c>
      <c r="E72" s="279" t="n">
        <v>0.00065</v>
      </c>
      <c r="F72" s="279" t="n">
        <v>0.00065</v>
      </c>
      <c r="G72" s="279" t="n">
        <v>4e-05</v>
      </c>
      <c r="H72" s="463">
        <f>E72/G72</f>
        <v/>
      </c>
      <c r="I72" s="279">
        <f>G72*$A$1</f>
        <v/>
      </c>
      <c r="J72" s="279" t="n">
        <v>0.0133</v>
      </c>
      <c r="K72" s="279" t="n">
        <v>0.0075</v>
      </c>
      <c r="L72" s="9">
        <f>J72-K72</f>
        <v/>
      </c>
      <c r="M72" s="9" t="n">
        <v>0.00916</v>
      </c>
      <c r="N72" s="9" t="n">
        <v>0.0057</v>
      </c>
      <c r="P72" s="387" t="n">
        <v>10600</v>
      </c>
      <c r="Q72" s="387" t="n"/>
      <c r="R72" s="9" t="n">
        <v>0.0001</v>
      </c>
      <c r="S72" s="9" t="n">
        <v>0.023</v>
      </c>
      <c r="U72" s="9" t="n">
        <v>0.0077</v>
      </c>
      <c r="V72" s="387" t="n">
        <v>19</v>
      </c>
      <c r="AE72" s="9" t="n"/>
      <c r="AF72" s="9" t="n"/>
      <c r="AG72" s="9" t="n"/>
      <c r="AJ72" s="9" t="n"/>
    </row>
    <row r="73">
      <c r="B73" s="387" t="n">
        <v>20251112</v>
      </c>
      <c r="C73" s="279">
        <f>F73-D73</f>
        <v/>
      </c>
      <c r="D73" s="279" t="n">
        <v>-0.0031</v>
      </c>
      <c r="E73" s="279" t="n">
        <v>-0.0015</v>
      </c>
      <c r="F73" s="279" t="n">
        <v>-0.0015</v>
      </c>
      <c r="G73" s="279" t="n">
        <v>-0.0092</v>
      </c>
      <c r="H73" s="463">
        <f>E73/G73</f>
        <v/>
      </c>
      <c r="I73" s="279">
        <f>G73*$A$1</f>
        <v/>
      </c>
      <c r="J73" s="279" t="n">
        <v>0.0198</v>
      </c>
      <c r="K73" s="279" t="n">
        <v>0.0074</v>
      </c>
      <c r="L73" s="9">
        <f>J73-K73</f>
        <v/>
      </c>
      <c r="M73" s="9" t="n">
        <v>0.0064</v>
      </c>
      <c r="N73" s="9" t="n">
        <v>0.0071</v>
      </c>
      <c r="P73" s="387" t="n">
        <v>17700</v>
      </c>
      <c r="Q73" s="387" t="n"/>
      <c r="R73" s="9" t="n">
        <v>-0.0035</v>
      </c>
      <c r="S73" s="9" t="n">
        <v>0.0069</v>
      </c>
      <c r="U73" s="9" t="n">
        <v>-0.0027</v>
      </c>
      <c r="V73" s="387" t="n">
        <v>24</v>
      </c>
      <c r="AE73" s="9" t="n"/>
      <c r="AF73" s="9" t="n"/>
      <c r="AG73" s="9" t="n"/>
      <c r="AJ73" s="9" t="n"/>
    </row>
    <row r="74">
      <c r="B74" s="387" t="n">
        <v>20251113</v>
      </c>
      <c r="C74" s="279">
        <f>F74-D74</f>
        <v/>
      </c>
      <c r="D74" s="279" t="n">
        <v>0.0114</v>
      </c>
      <c r="E74" s="279" t="n">
        <v>0.0078</v>
      </c>
      <c r="F74" s="279" t="n">
        <v>0.0078</v>
      </c>
      <c r="G74" s="279" t="n">
        <v>0.008800000000000001</v>
      </c>
      <c r="H74" s="463">
        <f>E74/G74</f>
        <v/>
      </c>
      <c r="I74" s="279">
        <f>G74*$A$1</f>
        <v/>
      </c>
      <c r="J74" s="279" t="n">
        <v>0.0142</v>
      </c>
      <c r="K74" s="279" t="n">
        <v>0.0102</v>
      </c>
      <c r="L74" s="9">
        <f>J74-K74</f>
        <v/>
      </c>
      <c r="M74" s="9" t="n">
        <v>0.0172</v>
      </c>
      <c r="N74" s="9" t="n">
        <v>0.0052</v>
      </c>
      <c r="P74" s="387" t="n">
        <v>17200</v>
      </c>
      <c r="Q74" s="387" t="n"/>
      <c r="R74" s="9" t="n">
        <v>0.0081</v>
      </c>
      <c r="S74" s="9" t="n">
        <v>0.0031</v>
      </c>
      <c r="U74" s="9" t="n">
        <v>0.0089</v>
      </c>
      <c r="V74" s="387" t="n">
        <v>23</v>
      </c>
      <c r="AE74" s="9" t="n"/>
      <c r="AF74" s="9" t="n"/>
      <c r="AG74" s="9" t="n"/>
      <c r="AJ74" s="9" t="n"/>
    </row>
    <row r="75">
      <c r="B75" s="387" t="n">
        <v>20251114</v>
      </c>
      <c r="C75" s="279">
        <f>F75-D75</f>
        <v/>
      </c>
      <c r="D75" s="279" t="n">
        <v>-0.0068</v>
      </c>
      <c r="E75" s="279" t="n">
        <v>-0.0063</v>
      </c>
      <c r="F75" s="279" t="n">
        <v>-0.0063</v>
      </c>
      <c r="G75" s="279" t="n">
        <v>-0.0076</v>
      </c>
      <c r="H75" s="463">
        <f>E75/G75</f>
        <v/>
      </c>
      <c r="I75" s="279">
        <f>G75*$A$1</f>
        <v/>
      </c>
      <c r="J75" s="279" t="n">
        <v>0.0154</v>
      </c>
      <c r="K75" s="279" t="n">
        <v>0.0063</v>
      </c>
      <c r="L75" s="9">
        <f>J75-K75</f>
        <v/>
      </c>
      <c r="M75" s="9" t="n">
        <v>0.0051</v>
      </c>
      <c r="N75" s="9" t="n">
        <v>0.0068</v>
      </c>
      <c r="P75" s="387" t="n">
        <v>12500</v>
      </c>
      <c r="Q75" s="387" t="n"/>
      <c r="R75" s="9" t="n">
        <v>-0.0059</v>
      </c>
      <c r="S75" s="9" t="n">
        <v>0.0163</v>
      </c>
      <c r="U75" s="9" t="n">
        <v>0.0094</v>
      </c>
      <c r="V75" s="387" t="n">
        <v>25</v>
      </c>
      <c r="AE75" s="9" t="n"/>
      <c r="AF75" s="9" t="n"/>
      <c r="AG75" s="9" t="n"/>
      <c r="AJ75" s="9" t="n"/>
    </row>
    <row r="76">
      <c r="B76" s="387" t="n">
        <v>20251117</v>
      </c>
      <c r="C76" s="279">
        <f>F76-D76</f>
        <v/>
      </c>
      <c r="D76" s="279" t="n">
        <v>-0.0016</v>
      </c>
      <c r="E76" s="279" t="n">
        <v>-0.0043</v>
      </c>
      <c r="F76" s="279" t="n">
        <v>-0.0043</v>
      </c>
      <c r="G76" s="279" t="n">
        <v>-0.008999999999999999</v>
      </c>
      <c r="H76" s="463">
        <f>E76/G76</f>
        <v/>
      </c>
      <c r="I76" s="279">
        <f>G76*$A$1</f>
        <v/>
      </c>
      <c r="J76" s="279" t="n">
        <v>0.0048</v>
      </c>
      <c r="K76" s="279" t="n">
        <v>0.0034</v>
      </c>
      <c r="L76" s="9">
        <f>J76-K76</f>
        <v/>
      </c>
      <c r="M76" s="9" t="n">
        <v>0.0062</v>
      </c>
      <c r="N76" s="9" t="n">
        <v>0.0004</v>
      </c>
      <c r="O76" s="9" t="n">
        <v>-0.012</v>
      </c>
      <c r="P76" s="387" t="n">
        <v>3400</v>
      </c>
      <c r="Q76" s="387" t="n"/>
      <c r="R76" s="9" t="n">
        <v>-0.0027</v>
      </c>
      <c r="S76" s="9" t="n">
        <v>-0.0005</v>
      </c>
      <c r="U76" s="9" t="n">
        <v>0.0081</v>
      </c>
      <c r="V76" s="387" t="n">
        <v>22</v>
      </c>
      <c r="AE76" s="9" t="n"/>
      <c r="AF76" s="9" t="n"/>
      <c r="AG76" s="9" t="n"/>
      <c r="AJ76" s="9" t="n"/>
    </row>
    <row r="77">
      <c r="B77" s="387" t="n">
        <v>20251118</v>
      </c>
      <c r="C77" s="279">
        <f>F77-D77</f>
        <v/>
      </c>
      <c r="D77" s="279" t="n">
        <v>-0.0053</v>
      </c>
      <c r="E77" s="279" t="n">
        <v>-0.0046</v>
      </c>
      <c r="F77" s="279" t="n">
        <v>-0.0046</v>
      </c>
      <c r="G77" s="279" t="n">
        <v>-0.0158</v>
      </c>
      <c r="H77" s="463">
        <f>E77/G77</f>
        <v/>
      </c>
      <c r="I77" s="279">
        <f>G77*$A$1</f>
        <v/>
      </c>
      <c r="J77" s="279" t="n">
        <v>0.0077</v>
      </c>
      <c r="K77" s="279" t="n">
        <v>-0.0022</v>
      </c>
      <c r="L77" s="9">
        <f>J77-K77</f>
        <v/>
      </c>
      <c r="M77" s="9" t="n">
        <v>-0.006</v>
      </c>
      <c r="N77" s="9" t="n">
        <v>0.0008</v>
      </c>
      <c r="O77" s="9" t="n">
        <v>-0.006</v>
      </c>
      <c r="P77" s="387" t="n">
        <v>5900</v>
      </c>
      <c r="Q77" s="387" t="n"/>
      <c r="R77" s="9" t="n">
        <v>-0.0062</v>
      </c>
      <c r="S77" s="9" t="n">
        <v>0.0037</v>
      </c>
      <c r="U77" s="9" t="n">
        <v>-0.007</v>
      </c>
      <c r="V77" s="387" t="n">
        <v>21</v>
      </c>
      <c r="AE77" s="9" t="n"/>
      <c r="AF77" s="9" t="n"/>
      <c r="AG77" s="9" t="n"/>
      <c r="AJ77" s="9" t="n"/>
    </row>
    <row r="78">
      <c r="B78" s="387" t="n">
        <v>20251119</v>
      </c>
      <c r="C78" s="279">
        <f>F78-D78</f>
        <v/>
      </c>
      <c r="D78" s="279" t="n">
        <v>0.001</v>
      </c>
      <c r="E78" s="279" t="n">
        <v>0.0024</v>
      </c>
      <c r="F78" s="279" t="n">
        <v>0.0024</v>
      </c>
      <c r="G78" s="279" t="n">
        <v>-0.008800000000000001</v>
      </c>
      <c r="H78" s="463">
        <f>E78/G78</f>
        <v/>
      </c>
      <c r="I78" s="279">
        <f>G78*$A$1</f>
        <v/>
      </c>
      <c r="J78" s="279" t="n">
        <v>-0.008200000000000001</v>
      </c>
      <c r="K78" s="279" t="n">
        <v>-0.0128</v>
      </c>
      <c r="L78" s="9">
        <f>J78-K78</f>
        <v/>
      </c>
      <c r="M78" s="9" t="n">
        <v>-0.0205</v>
      </c>
      <c r="N78" s="9" t="n">
        <v>-0.008</v>
      </c>
      <c r="O78" s="9" t="n">
        <v>-0.03</v>
      </c>
      <c r="P78" s="387" t="n">
        <v>-6767</v>
      </c>
      <c r="Q78" s="387" t="n"/>
      <c r="R78" s="9" t="n">
        <v>0.0023</v>
      </c>
      <c r="S78" s="9" t="n">
        <v>-0.0227</v>
      </c>
      <c r="U78" s="9" t="n">
        <v>-0.0217</v>
      </c>
      <c r="V78" s="387" t="n">
        <v>13</v>
      </c>
      <c r="AE78" s="9" t="n"/>
      <c r="AF78" s="9" t="n"/>
      <c r="AG78" s="9" t="n"/>
      <c r="AJ78" s="9" t="n"/>
    </row>
    <row r="79">
      <c r="B79" s="387" t="n">
        <v>20251120</v>
      </c>
      <c r="C79" s="279">
        <f>F79-D79</f>
        <v/>
      </c>
      <c r="D79" s="279" t="n">
        <v>-0.0019</v>
      </c>
      <c r="E79" s="279" t="n">
        <v>-0.0038</v>
      </c>
      <c r="F79" s="279" t="n">
        <v>-0.0038</v>
      </c>
      <c r="G79" s="279" t="n">
        <v>-0.0153</v>
      </c>
      <c r="H79" s="463">
        <f>E79/G79</f>
        <v/>
      </c>
      <c r="I79" s="279">
        <f>G79*$A$1</f>
        <v/>
      </c>
      <c r="J79" s="279" t="n">
        <v>-0.025</v>
      </c>
      <c r="K79" s="279" t="n">
        <v>-0.0101</v>
      </c>
      <c r="L79" s="9">
        <f>J79-K79</f>
        <v/>
      </c>
      <c r="M79" s="9" t="n">
        <v>-0.0095</v>
      </c>
      <c r="N79" s="9" t="n">
        <v>-0.011</v>
      </c>
      <c r="O79" s="9" t="n">
        <v>-0.018</v>
      </c>
      <c r="P79" s="387" t="n">
        <v>-24500</v>
      </c>
      <c r="Q79" s="387" t="n"/>
      <c r="R79" s="9" t="n">
        <v>-0.0038</v>
      </c>
      <c r="S79" s="9" t="n">
        <v>-0.0032</v>
      </c>
      <c r="U79" s="9" t="n">
        <v>-0.0065</v>
      </c>
      <c r="V79" s="387" t="n">
        <v>12</v>
      </c>
      <c r="AE79" s="9" t="n"/>
      <c r="AF79" s="9" t="n"/>
      <c r="AG79" s="9" t="n"/>
      <c r="AJ79" s="9" t="n"/>
    </row>
    <row r="80">
      <c r="B80" s="387" t="n">
        <v>20251121</v>
      </c>
      <c r="C80" s="279">
        <f>F80-D80</f>
        <v/>
      </c>
      <c r="D80" s="279" t="n">
        <v>-0.0118</v>
      </c>
      <c r="E80" s="279" t="n">
        <v>-0.0095</v>
      </c>
      <c r="F80" s="279" t="n">
        <v>-0.0065</v>
      </c>
      <c r="G80" s="279" t="n">
        <v>-0.038</v>
      </c>
      <c r="H80" s="463">
        <f>E80/G80</f>
        <v/>
      </c>
      <c r="I80" s="279">
        <f>G80*$A$1</f>
        <v/>
      </c>
      <c r="J80" s="279" t="n">
        <v>-0.03</v>
      </c>
      <c r="K80" s="279" t="n">
        <v>-0.0337</v>
      </c>
      <c r="L80" s="9">
        <f>J80-K80</f>
        <v/>
      </c>
      <c r="M80" s="9" t="n">
        <v>-0.0363</v>
      </c>
      <c r="N80" s="9" t="n">
        <v>-0.0316</v>
      </c>
      <c r="O80" s="9" t="n">
        <v>-0.0415</v>
      </c>
      <c r="P80" s="387" t="n">
        <v>-20000</v>
      </c>
      <c r="Q80" s="387" t="n"/>
      <c r="R80" s="9" t="n">
        <v>-0.0073</v>
      </c>
      <c r="S80" s="9" t="n">
        <v>-0.0444</v>
      </c>
      <c r="U80" s="9" t="n">
        <v>-0.049</v>
      </c>
      <c r="V80" s="387" t="n">
        <v>5</v>
      </c>
      <c r="AE80" s="9" t="n"/>
      <c r="AF80" s="9" t="n"/>
      <c r="AG80" s="9" t="n"/>
      <c r="AJ80" s="9" t="n"/>
    </row>
    <row r="81">
      <c r="B81" s="387" t="n">
        <v>20251124</v>
      </c>
      <c r="C81" s="279">
        <f>F81-D81</f>
        <v/>
      </c>
      <c r="D81" s="279" t="n">
        <v>0.0061</v>
      </c>
      <c r="E81" s="279" t="n">
        <v>0.0048</v>
      </c>
      <c r="F81" s="279" t="n">
        <v>0.0048</v>
      </c>
      <c r="G81" s="279" t="n">
        <v>0.008200000000000001</v>
      </c>
      <c r="H81" s="463">
        <f>E81/G81</f>
        <v/>
      </c>
      <c r="I81" s="279">
        <f>G81*$A$1</f>
        <v/>
      </c>
      <c r="J81" s="279" t="n">
        <v>0.003</v>
      </c>
      <c r="K81" s="279" t="n">
        <v>0.0063</v>
      </c>
      <c r="L81" s="9">
        <f>J81-K81</f>
        <v/>
      </c>
      <c r="M81" s="9" t="n">
        <v>0.0068</v>
      </c>
      <c r="N81" s="9" t="n">
        <v>0.0043</v>
      </c>
      <c r="O81" s="9" t="n">
        <v>0.0167</v>
      </c>
      <c r="P81" s="387" t="n">
        <v>2600</v>
      </c>
      <c r="Q81" s="387" t="n"/>
      <c r="R81" s="9" t="n">
        <v>0.0061</v>
      </c>
      <c r="S81" s="9" t="n">
        <v>0.0056</v>
      </c>
      <c r="U81" s="9" t="n">
        <v>0.0225</v>
      </c>
      <c r="V81" s="387" t="n">
        <v>15</v>
      </c>
      <c r="AE81" s="9" t="n"/>
      <c r="AF81" s="9" t="n"/>
      <c r="AG81" s="9" t="n"/>
      <c r="AJ81" s="9" t="n"/>
    </row>
    <row r="82">
      <c r="B82" s="387" t="n">
        <v>20251125</v>
      </c>
      <c r="C82" s="279">
        <f>F82-D82</f>
        <v/>
      </c>
      <c r="D82" s="279" t="n">
        <v>0.0031</v>
      </c>
      <c r="E82" s="279" t="n">
        <v>0.0019</v>
      </c>
      <c r="F82" s="279" t="n">
        <v>0.0019</v>
      </c>
      <c r="G82" s="279" t="n">
        <v>0.0101</v>
      </c>
      <c r="H82" s="463">
        <f>E82/G82</f>
        <v/>
      </c>
      <c r="I82" s="279">
        <f>G82*$A$1</f>
        <v/>
      </c>
      <c r="J82" s="279" t="n">
        <v>0</v>
      </c>
      <c r="K82" s="279" t="n">
        <v>0.0171</v>
      </c>
      <c r="L82" s="9">
        <f>J82-K82</f>
        <v/>
      </c>
      <c r="M82" s="9" t="n">
        <v>0.0176</v>
      </c>
      <c r="N82" s="9" t="n">
        <v>0.0183</v>
      </c>
      <c r="O82" s="9" t="n">
        <v>0.0112</v>
      </c>
      <c r="P82" s="387" t="n">
        <v>1386</v>
      </c>
      <c r="Q82" s="387" t="n"/>
      <c r="R82" s="9" t="n">
        <v>0.0038</v>
      </c>
      <c r="S82" s="9" t="n">
        <v>0.0083</v>
      </c>
      <c r="U82" s="9" t="n">
        <v>0.0176</v>
      </c>
      <c r="V82" s="387" t="n">
        <v>22</v>
      </c>
      <c r="AE82" s="9" t="n"/>
      <c r="AF82" s="9" t="n"/>
      <c r="AG82" s="9" t="n"/>
      <c r="AJ82" s="9" t="n"/>
    </row>
    <row r="83">
      <c r="B83" s="387" t="n">
        <v>20251126</v>
      </c>
      <c r="C83" s="279">
        <f>F83-D83</f>
        <v/>
      </c>
      <c r="D83" s="279" t="n">
        <v>-0.0089</v>
      </c>
      <c r="E83" s="279" t="n">
        <v>-0.008</v>
      </c>
      <c r="F83" s="279" t="n">
        <v>-0.0062</v>
      </c>
      <c r="G83" s="279" t="n">
        <v>-0.0055</v>
      </c>
      <c r="H83" s="463">
        <f>E83/G83</f>
        <v/>
      </c>
      <c r="I83" s="279">
        <f>G83*$A$1</f>
        <v/>
      </c>
      <c r="J83" s="279" t="n">
        <v>-0.0015</v>
      </c>
      <c r="K83" s="279" t="n">
        <v>0.0015</v>
      </c>
      <c r="L83" s="9">
        <f>J83-K83</f>
        <v/>
      </c>
      <c r="M83" s="9" t="n">
        <v>0.0064</v>
      </c>
      <c r="N83" s="9" t="n">
        <v>-0.0014</v>
      </c>
      <c r="O83" s="9" t="n">
        <v>0.0001</v>
      </c>
      <c r="P83" s="387" t="n">
        <v>-2000</v>
      </c>
      <c r="Q83" s="387" t="n"/>
      <c r="R83" s="9" t="n">
        <v>-0.0065</v>
      </c>
      <c r="S83" s="9" t="n">
        <v>0.0007</v>
      </c>
      <c r="U83" s="9" t="n">
        <v>-0.0102</v>
      </c>
      <c r="V83" s="387" t="n">
        <v>12</v>
      </c>
      <c r="AE83" s="9" t="n"/>
      <c r="AF83" s="9" t="n"/>
      <c r="AG83" s="9" t="n"/>
      <c r="AJ83" s="9" t="n"/>
    </row>
    <row r="84">
      <c r="B84" s="387" t="n">
        <v>20251127</v>
      </c>
      <c r="C84" s="279">
        <f>F84-D84</f>
        <v/>
      </c>
      <c r="D84" s="279" t="n">
        <v>-0.005</v>
      </c>
      <c r="E84" s="279" t="n">
        <v>-0.0055</v>
      </c>
      <c r="F84" s="279" t="n">
        <v>-0.005</v>
      </c>
      <c r="G84" s="279" t="n">
        <v>0.0073</v>
      </c>
      <c r="H84" s="463">
        <f>E84/G84</f>
        <v/>
      </c>
      <c r="I84" s="279">
        <f>G84*$A$1</f>
        <v/>
      </c>
      <c r="J84" s="279" t="n">
        <v>-0.0008</v>
      </c>
      <c r="K84" s="279" t="n">
        <v>-0.0035</v>
      </c>
      <c r="L84" s="9">
        <f>J84-K84</f>
        <v/>
      </c>
      <c r="M84" s="9" t="n">
        <v>-0.0063</v>
      </c>
      <c r="N84" s="9" t="n">
        <v>-0.0011</v>
      </c>
      <c r="O84" s="9" t="n">
        <v>-0.0114</v>
      </c>
      <c r="P84" s="387" t="n">
        <v>-923</v>
      </c>
      <c r="Q84" s="387" t="n"/>
      <c r="R84" s="9" t="n">
        <v>-0.0052</v>
      </c>
      <c r="S84" s="9" t="n">
        <v>-0.0058</v>
      </c>
      <c r="U84" s="9" t="n">
        <v>0.0126</v>
      </c>
      <c r="V84" s="387" t="n">
        <v>10</v>
      </c>
      <c r="AE84" s="9" t="n"/>
      <c r="AF84" s="9" t="n"/>
      <c r="AG84" s="9" t="n"/>
      <c r="AJ84" s="9" t="n"/>
    </row>
    <row r="85">
      <c r="B85" s="387" t="n">
        <v>20251128</v>
      </c>
      <c r="C85" s="279">
        <f>F85-D85</f>
        <v/>
      </c>
      <c r="D85" s="279" t="n">
        <v>0.0081</v>
      </c>
      <c r="E85" s="279" t="n">
        <v>0.0083</v>
      </c>
      <c r="F85" s="279" t="n">
        <v>0.0083</v>
      </c>
      <c r="G85" s="279" t="n">
        <v>0.0072</v>
      </c>
      <c r="H85" s="463">
        <f>E85/G85</f>
        <v/>
      </c>
      <c r="I85" s="279">
        <f>G85*$A$1</f>
        <v/>
      </c>
      <c r="J85" s="279" t="n">
        <v>0.0037</v>
      </c>
      <c r="K85" s="279" t="n">
        <v>0.0089</v>
      </c>
      <c r="L85" s="9">
        <f>J85-K85</f>
        <v/>
      </c>
      <c r="M85" s="9" t="n">
        <v>0.0062</v>
      </c>
      <c r="N85" s="9" t="n">
        <v>0.0105</v>
      </c>
      <c r="O85" s="9" t="n">
        <v>0.007</v>
      </c>
      <c r="P85" s="387" t="n">
        <v>6100</v>
      </c>
      <c r="Q85" s="387" t="n"/>
      <c r="R85" s="9" t="n">
        <v>0.0091</v>
      </c>
      <c r="S85" s="9" t="n">
        <v>0.0121</v>
      </c>
      <c r="U85" s="9" t="n">
        <v>0.0175</v>
      </c>
      <c r="AE85" s="9" t="n"/>
      <c r="AF85" s="9" t="n"/>
      <c r="AG85" s="9" t="n"/>
      <c r="AJ85" s="9" t="n"/>
    </row>
    <row r="86">
      <c r="B86" s="295" t="inlineStr">
        <is>
          <t>202512汇总</t>
        </is>
      </c>
      <c r="C86" s="296">
        <f>SUM(C87:C109)</f>
        <v/>
      </c>
      <c r="D86" s="296">
        <f>SUM(D87:D109)</f>
        <v/>
      </c>
      <c r="E86" s="296">
        <f>SUM(E87:E109)</f>
        <v/>
      </c>
      <c r="F86" s="296">
        <f>SUM(F87:F109)</f>
        <v/>
      </c>
      <c r="G86" s="296">
        <f>SUM(G87:G109)</f>
        <v/>
      </c>
      <c r="H86" s="470">
        <f>F86/G86</f>
        <v/>
      </c>
      <c r="I86" s="296">
        <f>SUM(I87:I109)</f>
        <v/>
      </c>
      <c r="J86" s="296">
        <f>SUM(J87:J109)</f>
        <v/>
      </c>
      <c r="K86" s="296">
        <f>SUM(K87:K109)</f>
        <v/>
      </c>
      <c r="L86" s="296">
        <f>SUM(L87:L109)</f>
        <v/>
      </c>
      <c r="M86" s="296">
        <f>SUM(M87:M109)</f>
        <v/>
      </c>
      <c r="N86" s="296">
        <f>SUM(N87:N109)</f>
        <v/>
      </c>
      <c r="O86" s="296">
        <f>SUM(O87:O109)</f>
        <v/>
      </c>
      <c r="P86" s="471">
        <f>SUM(P87:P109)</f>
        <v/>
      </c>
      <c r="Q86" s="471" t="n"/>
      <c r="R86" s="296">
        <f>SUM(R87:R109)</f>
        <v/>
      </c>
      <c r="S86" s="296">
        <f>SUM(S87:S109)</f>
        <v/>
      </c>
      <c r="T86" s="296">
        <f>SUM(T87:T109)</f>
        <v/>
      </c>
      <c r="U86" s="296">
        <f>SUM(U87:U109)</f>
        <v/>
      </c>
      <c r="AE86" s="9" t="n"/>
      <c r="AF86" s="9" t="n"/>
      <c r="AG86" s="9" t="n"/>
      <c r="AJ86" s="9" t="n"/>
    </row>
    <row r="87">
      <c r="B87" s="387" t="n">
        <v>20251201</v>
      </c>
      <c r="C87" s="279">
        <f>F87-D87</f>
        <v/>
      </c>
      <c r="D87" s="279" t="n">
        <v>0.0007</v>
      </c>
      <c r="E87" s="279" t="n">
        <v>0.0013</v>
      </c>
      <c r="F87" s="279" t="n">
        <v>0.0017</v>
      </c>
      <c r="G87" s="279" t="n">
        <v>0.0075</v>
      </c>
      <c r="H87" s="463">
        <f>E87/G87</f>
        <v/>
      </c>
      <c r="I87" s="279">
        <f>G87*$A$1</f>
        <v/>
      </c>
      <c r="J87" s="279" t="n">
        <v>0.0031</v>
      </c>
      <c r="K87" s="279" t="n">
        <v>-0.0003</v>
      </c>
      <c r="L87" s="9">
        <f>J87-K87</f>
        <v/>
      </c>
      <c r="M87" s="9" t="n">
        <v>0.0015</v>
      </c>
      <c r="N87" s="9" t="n">
        <v>-0.0011</v>
      </c>
      <c r="O87" s="9" t="n">
        <v>-0.0027</v>
      </c>
      <c r="P87" s="387" t="n">
        <v>50</v>
      </c>
      <c r="Q87" s="387" t="n"/>
      <c r="R87" s="9" t="n">
        <v>0.0029</v>
      </c>
      <c r="S87" s="9" t="n">
        <v>0.0008</v>
      </c>
      <c r="U87" s="9" t="n">
        <v>0</v>
      </c>
      <c r="V87" s="387" t="n">
        <v>13</v>
      </c>
      <c r="AE87" s="9" t="n"/>
      <c r="AF87" s="9" t="n"/>
      <c r="AG87" s="9" t="n"/>
      <c r="AJ87" s="9" t="n"/>
    </row>
    <row r="88">
      <c r="B88" s="387" t="n">
        <v>20251202</v>
      </c>
      <c r="C88" s="279">
        <f>F88-D88</f>
        <v/>
      </c>
      <c r="D88" s="279" t="n">
        <v>-0.0058</v>
      </c>
      <c r="E88" s="279" t="n">
        <v>-0.0061</v>
      </c>
      <c r="F88" s="279" t="n">
        <v>-0.0051</v>
      </c>
      <c r="G88" s="279" t="n">
        <v>-0.0107</v>
      </c>
      <c r="H88" s="463">
        <f>E88/G88</f>
        <v/>
      </c>
      <c r="I88" s="279">
        <f>G88*$A$1</f>
        <v/>
      </c>
      <c r="J88" s="279" t="n">
        <v>0.01</v>
      </c>
      <c r="K88" s="279" t="n">
        <v>-0.0062</v>
      </c>
      <c r="L88" s="9">
        <f>J88-K88</f>
        <v/>
      </c>
      <c r="M88" s="9" t="n">
        <v>-0.0056</v>
      </c>
      <c r="N88" s="9" t="n">
        <v>-0.0041</v>
      </c>
      <c r="O88" s="9" t="n">
        <v>-0.0002</v>
      </c>
      <c r="P88" s="387" t="n">
        <v>3000</v>
      </c>
      <c r="Q88" s="387" t="n"/>
      <c r="R88" s="9" t="n">
        <v>-0.0061</v>
      </c>
      <c r="S88" s="9" t="n">
        <v>-0.0008</v>
      </c>
      <c r="U88" s="9" t="n">
        <v>-0.0033</v>
      </c>
      <c r="V88" s="387" t="n">
        <v>9</v>
      </c>
      <c r="AE88" s="9" t="n"/>
      <c r="AF88" s="9" t="n"/>
      <c r="AG88" s="9" t="n"/>
      <c r="AJ88" s="9" t="n"/>
    </row>
    <row r="89">
      <c r="B89" s="387" t="n">
        <v>20251203</v>
      </c>
      <c r="C89" s="279">
        <f>F89-D89</f>
        <v/>
      </c>
      <c r="D89" s="279" t="n">
        <v>-0.0024</v>
      </c>
      <c r="E89" s="279" t="n">
        <v>-0.003</v>
      </c>
      <c r="F89" s="279" t="n">
        <v>-0.003</v>
      </c>
      <c r="G89" s="279" t="n">
        <v>-0.0089</v>
      </c>
      <c r="H89" s="463">
        <f>E89/G89</f>
        <v/>
      </c>
      <c r="I89" s="279">
        <f>G89*$A$1</f>
        <v/>
      </c>
      <c r="J89" s="279" t="n">
        <v>-0.0132</v>
      </c>
      <c r="K89" s="279" t="n">
        <v>-0.0112</v>
      </c>
      <c r="L89" s="9">
        <f>J89-K89</f>
        <v/>
      </c>
      <c r="M89" s="9" t="n">
        <v>-0.0174</v>
      </c>
      <c r="N89" s="9" t="n">
        <v>-0.0063</v>
      </c>
      <c r="O89" s="9" t="n">
        <v>0.0021</v>
      </c>
      <c r="P89" s="387" t="n">
        <v>-5800</v>
      </c>
      <c r="Q89" s="387" t="n"/>
      <c r="R89" s="9" t="n">
        <v>-0.0026</v>
      </c>
      <c r="S89" s="9" t="n">
        <v>-0.0094</v>
      </c>
      <c r="U89" s="9" t="n">
        <v>-0.0089</v>
      </c>
      <c r="V89" s="387" t="n">
        <v>8</v>
      </c>
      <c r="AE89" s="9" t="n"/>
      <c r="AF89" s="9" t="n"/>
      <c r="AG89" s="9" t="n"/>
      <c r="AJ89" s="9" t="n"/>
    </row>
    <row r="90">
      <c r="B90" s="387" t="n">
        <v>20251204</v>
      </c>
      <c r="C90" s="279">
        <f>F90-D90</f>
        <v/>
      </c>
      <c r="D90" s="279" t="n">
        <v>-0.0017</v>
      </c>
      <c r="E90" s="279" t="n">
        <v>-0.003</v>
      </c>
      <c r="F90" s="279" t="n">
        <v>-0.0024</v>
      </c>
      <c r="G90" s="279" t="n">
        <v>-0.0109</v>
      </c>
      <c r="H90" s="463">
        <f>E90/G90</f>
        <v/>
      </c>
      <c r="I90" s="279">
        <f>G90*$A$1</f>
        <v/>
      </c>
      <c r="J90" s="279" t="n">
        <v>-0.0291</v>
      </c>
      <c r="K90" s="279" t="n">
        <v>-0.0191</v>
      </c>
      <c r="L90" s="279">
        <f>J90-K90</f>
        <v/>
      </c>
      <c r="M90" s="279" t="n">
        <v>-0.0134</v>
      </c>
      <c r="N90" s="279" t="n">
        <v>-0.0232</v>
      </c>
      <c r="O90" s="279" t="n">
        <v>-0.03</v>
      </c>
      <c r="P90" s="387" t="n">
        <v>-12300</v>
      </c>
      <c r="Q90" s="387" t="n"/>
      <c r="R90" s="9" t="n">
        <v>-0.0021</v>
      </c>
      <c r="S90" s="9" t="n">
        <v>-0.0107</v>
      </c>
      <c r="U90" s="9" t="n">
        <v>-0.0172</v>
      </c>
      <c r="V90" s="387" t="n">
        <v>2</v>
      </c>
      <c r="AE90" s="9" t="n"/>
      <c r="AF90" s="9" t="n"/>
      <c r="AG90" s="9" t="n"/>
      <c r="AJ90" s="9" t="n"/>
    </row>
    <row r="91">
      <c r="B91" s="387" t="n">
        <v>20251205</v>
      </c>
      <c r="C91" s="279">
        <f>F91-D91</f>
        <v/>
      </c>
      <c r="D91" s="279" t="n">
        <v>0.0114</v>
      </c>
      <c r="E91" s="279" t="n">
        <v>0.0119</v>
      </c>
      <c r="F91" s="279" t="n">
        <v>0.012</v>
      </c>
      <c r="G91" s="279" t="n">
        <v>0.0122</v>
      </c>
      <c r="H91" s="463">
        <f>E91/G91</f>
        <v/>
      </c>
      <c r="I91" s="279">
        <f>G91*$A$1</f>
        <v/>
      </c>
      <c r="J91" s="279" t="n">
        <v>0.008</v>
      </c>
      <c r="K91" s="279" t="n">
        <v>0.0053</v>
      </c>
      <c r="L91" s="279">
        <f>J91-K91</f>
        <v/>
      </c>
      <c r="M91" s="279" t="n">
        <v>0.0062</v>
      </c>
      <c r="N91" s="279" t="n">
        <v>0.0059</v>
      </c>
      <c r="O91" s="279" t="n">
        <v>-0.008500000000000001</v>
      </c>
      <c r="P91" s="387" t="n">
        <v>4300</v>
      </c>
      <c r="Q91" s="387" t="n"/>
      <c r="R91" s="9" t="n">
        <v>0.013</v>
      </c>
      <c r="S91" s="9" t="n">
        <v>0.0054</v>
      </c>
      <c r="U91" s="9" t="n">
        <v>0.0177</v>
      </c>
      <c r="V91" s="387" t="n">
        <v>10</v>
      </c>
      <c r="AE91" s="9" t="n"/>
      <c r="AF91" s="9" t="n"/>
      <c r="AG91" s="9" t="n"/>
      <c r="AJ91" s="9" t="n"/>
    </row>
    <row r="92">
      <c r="B92" s="387" t="n">
        <v>20251208</v>
      </c>
      <c r="C92" s="279">
        <f>F92-D92</f>
        <v/>
      </c>
      <c r="D92" s="279" t="n">
        <v>0.0061</v>
      </c>
      <c r="E92" s="279" t="n">
        <v>0.0038</v>
      </c>
      <c r="F92" s="279" t="n">
        <v>0.0042</v>
      </c>
      <c r="G92" s="279" t="n">
        <v>0.0063</v>
      </c>
      <c r="H92" s="463">
        <f>E92/G92</f>
        <v/>
      </c>
      <c r="I92" s="279">
        <f>G92*$A$1</f>
        <v/>
      </c>
      <c r="J92" s="279" t="n">
        <v>0.0036</v>
      </c>
      <c r="K92" s="279" t="n">
        <v>0.0009</v>
      </c>
      <c r="L92" s="9">
        <f>J92-K92</f>
        <v/>
      </c>
      <c r="M92" s="9" t="n">
        <v>0.0023</v>
      </c>
      <c r="N92" s="9" t="n">
        <v>-0.001</v>
      </c>
      <c r="O92" s="9" t="n">
        <v>0.0128</v>
      </c>
      <c r="P92" s="387" t="n">
        <v>2400</v>
      </c>
      <c r="Q92" s="387" t="n"/>
      <c r="R92" s="9" t="n">
        <v>0.0021</v>
      </c>
      <c r="S92" s="9" t="n">
        <v>0.0061</v>
      </c>
      <c r="U92" s="9" t="n">
        <v>0.0112</v>
      </c>
      <c r="V92" s="387" t="n">
        <v>7</v>
      </c>
      <c r="AE92" s="9" t="n"/>
      <c r="AF92" s="9" t="n"/>
      <c r="AG92" s="9" t="n"/>
      <c r="AJ92" s="9" t="n"/>
    </row>
    <row r="93">
      <c r="B93" s="387" t="n">
        <v>20251209</v>
      </c>
      <c r="C93" s="279">
        <f>F93-D93</f>
        <v/>
      </c>
      <c r="D93" s="279" t="n">
        <v>-0.007</v>
      </c>
      <c r="E93" s="279" t="n">
        <v>-0.0065</v>
      </c>
      <c r="F93" s="279" t="n">
        <v>-0.0063</v>
      </c>
      <c r="G93" s="279" t="n">
        <v>-0.0071</v>
      </c>
      <c r="H93" s="463">
        <f>E93/G93</f>
        <v/>
      </c>
      <c r="I93" s="279">
        <f>G93*$A$1</f>
        <v/>
      </c>
      <c r="J93" s="279" t="n">
        <v>-0.0001</v>
      </c>
      <c r="K93" s="279" t="n">
        <v>-0.0039</v>
      </c>
      <c r="L93" s="279">
        <f>J93-K93</f>
        <v/>
      </c>
      <c r="M93" s="279" t="n">
        <v>-0.0001</v>
      </c>
      <c r="N93" s="279" t="n">
        <v>-0.0042</v>
      </c>
      <c r="O93" s="279" t="n">
        <v>-0.0073</v>
      </c>
      <c r="P93" s="387" t="n">
        <v>-1700</v>
      </c>
      <c r="Q93" s="387" t="n"/>
      <c r="R93" s="9" t="n">
        <v>-0.0071</v>
      </c>
      <c r="S93" s="9" t="n">
        <v>-0.0035</v>
      </c>
      <c r="U93" s="9" t="n">
        <v>-0.008800000000000001</v>
      </c>
      <c r="V93" s="387" t="n">
        <v>3</v>
      </c>
      <c r="W93" s="387" t="n">
        <v>6</v>
      </c>
      <c r="AE93" s="9" t="n"/>
      <c r="AF93" s="9" t="n"/>
      <c r="AG93" s="9" t="n"/>
      <c r="AJ93" s="9" t="n"/>
    </row>
    <row r="94">
      <c r="B94" s="387" t="n">
        <v>20251210</v>
      </c>
      <c r="C94" s="279">
        <f>F94-D94</f>
        <v/>
      </c>
      <c r="D94" s="279" t="n">
        <v>0.0039</v>
      </c>
      <c r="E94" s="279" t="n">
        <v>0.006</v>
      </c>
      <c r="F94" s="279" t="n">
        <v>0.0062</v>
      </c>
      <c r="G94" s="279" t="n">
        <v>0.0067</v>
      </c>
      <c r="H94" s="463">
        <f>E94/G94</f>
        <v/>
      </c>
      <c r="I94" s="279">
        <f>G94*$A$1</f>
        <v/>
      </c>
      <c r="J94" s="279" t="n">
        <v>-0.0183</v>
      </c>
      <c r="K94" s="279" t="n">
        <v>-0.0048</v>
      </c>
      <c r="L94" s="279">
        <f>J94-K94</f>
        <v/>
      </c>
      <c r="M94" s="279" t="n">
        <v>-0.0045</v>
      </c>
      <c r="N94" s="279" t="n">
        <v>-0.0036</v>
      </c>
      <c r="O94" s="279" t="n">
        <v>-0.0101</v>
      </c>
      <c r="P94" s="387" t="n">
        <v>-6200</v>
      </c>
      <c r="Q94" s="387" t="n"/>
      <c r="R94" s="9" t="n">
        <v>0.0062</v>
      </c>
      <c r="S94" s="9" t="n">
        <v>-0.008800000000000001</v>
      </c>
      <c r="U94" s="9" t="n">
        <v>-0.0103</v>
      </c>
      <c r="V94" s="387" t="n">
        <v>4</v>
      </c>
      <c r="W94" s="387" t="n">
        <v>9</v>
      </c>
      <c r="AE94" s="9" t="n"/>
      <c r="AF94" s="9" t="n"/>
      <c r="AG94" s="9" t="n"/>
      <c r="AJ94" s="9" t="n"/>
    </row>
    <row r="95">
      <c r="B95" s="387" t="n">
        <v>20251211</v>
      </c>
      <c r="C95" s="279">
        <f>F95-D95</f>
        <v/>
      </c>
      <c r="D95" s="279" t="n">
        <v>-0.0056</v>
      </c>
      <c r="E95" s="279" t="n">
        <v>-0.0091</v>
      </c>
      <c r="F95" s="279">
        <f>-721/78000</f>
        <v/>
      </c>
      <c r="G95" s="279" t="n">
        <v>-0.0242</v>
      </c>
      <c r="H95" s="463">
        <f>E95/G95</f>
        <v/>
      </c>
      <c r="I95" s="279">
        <f>G95*$A$1</f>
        <v/>
      </c>
      <c r="J95" s="279" t="n">
        <v>-0.02</v>
      </c>
      <c r="K95" s="279" t="n">
        <v>-0.0154</v>
      </c>
      <c r="L95" s="279">
        <f>J95-K95</f>
        <v/>
      </c>
      <c r="M95" s="279" t="n">
        <v>-0.016</v>
      </c>
      <c r="N95" s="279" t="n">
        <v>-0.0132</v>
      </c>
      <c r="O95" s="279" t="n">
        <v>-0.0004</v>
      </c>
      <c r="P95" s="387" t="n">
        <v>-8872</v>
      </c>
      <c r="Q95" s="387" t="n"/>
      <c r="R95" s="9" t="n">
        <v>-0.0077</v>
      </c>
      <c r="S95" s="9" t="n">
        <v>-0.0092</v>
      </c>
      <c r="U95" s="9" t="n">
        <v>-0.0264</v>
      </c>
      <c r="V95" s="387" t="n">
        <v>3</v>
      </c>
      <c r="W95" s="387" t="n">
        <v>9</v>
      </c>
      <c r="AE95" s="9" t="n"/>
      <c r="AF95" s="9" t="n"/>
      <c r="AG95" s="9" t="n"/>
      <c r="AJ95" s="9" t="n"/>
    </row>
    <row r="96">
      <c r="B96" s="387" t="n">
        <v>20251212</v>
      </c>
      <c r="C96" s="279">
        <f>F96-D96</f>
        <v/>
      </c>
      <c r="D96" s="279" t="n">
        <v>0.0037</v>
      </c>
      <c r="E96" s="279" t="n">
        <v>0.003</v>
      </c>
      <c r="F96" s="279" t="n">
        <v>0.0034</v>
      </c>
      <c r="G96" s="279" t="n">
        <v>0.0113</v>
      </c>
      <c r="H96" s="463">
        <f>E96/G96</f>
        <v/>
      </c>
      <c r="I96" s="279">
        <f>G96*$A$1</f>
        <v/>
      </c>
      <c r="J96" s="279" t="n">
        <v>-0.01</v>
      </c>
      <c r="K96" s="279" t="n">
        <v>-0.0081</v>
      </c>
      <c r="L96" s="279">
        <f>J96-K96</f>
        <v/>
      </c>
      <c r="M96" s="279" t="n">
        <v>-0.008200000000000001</v>
      </c>
      <c r="N96" s="279" t="n">
        <v>-0.0105</v>
      </c>
      <c r="O96" s="279" t="n">
        <v>0.0001</v>
      </c>
      <c r="P96" s="387" t="n">
        <v>-3934</v>
      </c>
      <c r="Q96" s="387" t="n"/>
      <c r="R96" s="9" t="n">
        <v>0.0025</v>
      </c>
      <c r="S96" s="9" t="n">
        <v>-0.0277</v>
      </c>
      <c r="U96" s="9" t="n">
        <v>-0.013</v>
      </c>
      <c r="V96" s="387" t="n">
        <v>4</v>
      </c>
      <c r="W96" s="387" t="n">
        <v>15</v>
      </c>
      <c r="AE96" s="9" t="n"/>
      <c r="AF96" s="9" t="n"/>
      <c r="AG96" s="9" t="n"/>
      <c r="AJ96" s="9" t="n"/>
    </row>
    <row r="97">
      <c r="B97" s="387" t="n">
        <v>20251215</v>
      </c>
      <c r="C97" s="279">
        <f>F97-D97</f>
        <v/>
      </c>
      <c r="D97" s="279" t="n">
        <v>-0.0021</v>
      </c>
      <c r="E97" s="279" t="n">
        <v>0.0004</v>
      </c>
      <c r="F97" s="279" t="n">
        <v>0</v>
      </c>
      <c r="G97" s="279" t="n">
        <v>0.0052</v>
      </c>
      <c r="H97" s="463">
        <f>E97/G97</f>
        <v/>
      </c>
      <c r="I97" s="279">
        <f>G97*$A$1</f>
        <v/>
      </c>
      <c r="J97" s="279" t="n">
        <v>0</v>
      </c>
      <c r="K97" s="279" t="n">
        <v>-0.0069</v>
      </c>
      <c r="L97" s="279">
        <f>J97-K97</f>
        <v/>
      </c>
      <c r="M97" s="279" t="n">
        <v>-0.0051</v>
      </c>
      <c r="N97" s="279" t="n">
        <v>-0.012</v>
      </c>
      <c r="O97" s="279" t="n">
        <v>0.0047</v>
      </c>
      <c r="P97" s="387" t="n">
        <v>-120</v>
      </c>
      <c r="Q97" s="387" t="n"/>
      <c r="R97" s="9" t="n">
        <v>0.0012</v>
      </c>
      <c r="S97" s="9" t="n">
        <v>0.0166</v>
      </c>
      <c r="U97" s="9" t="n">
        <v>0.0063</v>
      </c>
      <c r="V97" s="387" t="n">
        <v>5</v>
      </c>
      <c r="W97" s="387" t="n">
        <v>21</v>
      </c>
      <c r="AE97" s="9" t="n"/>
      <c r="AF97" s="9" t="n"/>
      <c r="AG97" s="9" t="n"/>
      <c r="AJ97" s="9" t="n"/>
    </row>
    <row r="98">
      <c r="B98" s="387" t="n">
        <v>20251216</v>
      </c>
      <c r="C98" s="279">
        <f>F98-D98</f>
        <v/>
      </c>
      <c r="D98" s="279" t="n">
        <v>-0.008800000000000001</v>
      </c>
      <c r="E98" s="279" t="n">
        <v>-0.008</v>
      </c>
      <c r="F98" s="279" t="n">
        <v>-0.0076</v>
      </c>
      <c r="G98" s="279" t="n">
        <v>-0.0186</v>
      </c>
      <c r="H98" s="463">
        <f>E98/G98</f>
        <v/>
      </c>
      <c r="I98" s="279">
        <f>G98*$A$1</f>
        <v/>
      </c>
      <c r="J98" s="279" t="n">
        <v>-0.0194</v>
      </c>
      <c r="K98" s="279" t="n">
        <v>-0.0217</v>
      </c>
      <c r="L98" s="279">
        <f>J98-K98</f>
        <v/>
      </c>
      <c r="M98" s="279" t="n">
        <v>-0.0199</v>
      </c>
      <c r="N98" s="279" t="n">
        <v>-0.0237</v>
      </c>
      <c r="O98" s="279" t="n">
        <v>-0.0118</v>
      </c>
      <c r="P98" s="387" t="n">
        <v>-7719</v>
      </c>
      <c r="Q98" s="387" t="n"/>
      <c r="R98" s="279" t="n">
        <v>-0.008</v>
      </c>
      <c r="S98" s="279" t="n">
        <v>-0.0198</v>
      </c>
      <c r="T98" s="279" t="n"/>
      <c r="U98" s="279" t="n">
        <v>-0.0188</v>
      </c>
      <c r="V98" s="387" t="n">
        <v>4</v>
      </c>
      <c r="W98" s="387" t="n">
        <v>31</v>
      </c>
      <c r="Z98" s="279" t="n"/>
      <c r="AA98" s="279" t="n"/>
      <c r="AE98" s="9" t="n"/>
      <c r="AF98" s="9" t="n"/>
      <c r="AG98" s="9" t="n"/>
      <c r="AJ98" s="9" t="n"/>
    </row>
    <row r="99">
      <c r="B99" s="387" t="n">
        <v>20251217</v>
      </c>
      <c r="C99" s="279">
        <f>F99-D99</f>
        <v/>
      </c>
      <c r="D99" s="279" t="n">
        <v>0.0094</v>
      </c>
      <c r="E99" s="279" t="n">
        <v>0.0081</v>
      </c>
      <c r="F99" s="279" t="n">
        <v>0.0081</v>
      </c>
      <c r="G99" s="279" t="n">
        <v>0.009259999999999999</v>
      </c>
      <c r="H99" s="463">
        <f>E99/G99</f>
        <v/>
      </c>
      <c r="I99" s="279">
        <f>G99*$A$1</f>
        <v/>
      </c>
      <c r="J99" s="279" t="n">
        <v>0.00086</v>
      </c>
      <c r="K99" s="279" t="n">
        <v>0.003</v>
      </c>
      <c r="L99" s="279">
        <f>J99-K99</f>
        <v/>
      </c>
      <c r="M99" s="9" t="n">
        <v>0.0075</v>
      </c>
      <c r="N99" s="9" t="n">
        <v>0.00075</v>
      </c>
      <c r="O99" s="9" t="n">
        <v>0.0021</v>
      </c>
      <c r="P99" s="387" t="n">
        <v>1169</v>
      </c>
      <c r="Q99" s="387" t="n"/>
      <c r="R99" s="9" t="n">
        <v>0.008399999999999999</v>
      </c>
      <c r="S99" s="9" t="n">
        <v>0.0069</v>
      </c>
      <c r="U99" s="279" t="n">
        <v>0.001</v>
      </c>
      <c r="V99" s="387" t="n">
        <v>8</v>
      </c>
      <c r="W99" s="387" t="n">
        <v>7</v>
      </c>
      <c r="AE99" s="9" t="n"/>
      <c r="AF99" s="9" t="n"/>
      <c r="AG99" s="9" t="n"/>
      <c r="AJ99" s="9" t="n"/>
    </row>
    <row r="100">
      <c r="B100" s="387" t="n">
        <v>20251218</v>
      </c>
      <c r="C100" s="279">
        <f>F100-D100</f>
        <v/>
      </c>
      <c r="D100" s="279" t="n">
        <v>0.0036</v>
      </c>
      <c r="E100" s="279" t="n">
        <v>0.0039</v>
      </c>
      <c r="F100" s="279" t="n">
        <v>0.0039</v>
      </c>
      <c r="G100" s="279" t="n">
        <v>0.0105</v>
      </c>
      <c r="H100" s="463">
        <f>E100/G100</f>
        <v/>
      </c>
      <c r="I100" s="279">
        <f>G100*$A$1</f>
        <v/>
      </c>
      <c r="J100" s="279" t="n">
        <v>0.0108</v>
      </c>
      <c r="K100" s="279" t="n">
        <v>0.0035</v>
      </c>
      <c r="L100" s="279">
        <f>J100-K100</f>
        <v/>
      </c>
      <c r="M100" s="9" t="n">
        <v>0.0057</v>
      </c>
      <c r="N100" s="9" t="n">
        <v>0.0022</v>
      </c>
      <c r="O100" s="9" t="n">
        <v>0.0041</v>
      </c>
      <c r="P100" s="387" t="n">
        <v>7700</v>
      </c>
      <c r="Q100" s="387" t="n"/>
      <c r="R100" s="9" t="n">
        <v>0.0063</v>
      </c>
      <c r="S100" s="279" t="n">
        <v>-0.0024</v>
      </c>
      <c r="T100" s="279" t="n"/>
      <c r="U100" s="279" t="n">
        <v>0.0184</v>
      </c>
      <c r="V100" s="387" t="n">
        <v>13</v>
      </c>
      <c r="W100" s="387" t="n">
        <v>7</v>
      </c>
      <c r="AE100" s="9" t="n"/>
      <c r="AF100" s="9" t="n"/>
      <c r="AG100" s="9" t="n"/>
      <c r="AJ100" s="9" t="n"/>
    </row>
    <row r="101">
      <c r="B101" s="387" t="n">
        <v>20251219</v>
      </c>
      <c r="C101" s="279">
        <f>F101-D101</f>
        <v/>
      </c>
      <c r="D101" s="279" t="n">
        <v>0.005</v>
      </c>
      <c r="E101" s="279" t="n">
        <v>0.0041</v>
      </c>
      <c r="F101" s="279" t="n">
        <v>0.0038</v>
      </c>
      <c r="G101" s="279" t="n">
        <v>0.0134</v>
      </c>
      <c r="H101" s="463">
        <f>E101/G101</f>
        <v/>
      </c>
      <c r="I101" s="279">
        <f>G101*$A$1</f>
        <v/>
      </c>
      <c r="J101" s="279" t="n">
        <v>0.0146</v>
      </c>
      <c r="K101" s="279" t="n">
        <v>0.0139</v>
      </c>
      <c r="L101" s="279">
        <f>J101-K101</f>
        <v/>
      </c>
      <c r="M101" s="9" t="n">
        <v>0.0146</v>
      </c>
      <c r="N101" s="9" t="n">
        <v>0.0135</v>
      </c>
      <c r="O101" s="9" t="n">
        <v>0.0187</v>
      </c>
      <c r="P101" s="387" t="n">
        <v>7300</v>
      </c>
      <c r="Q101" s="387" t="n"/>
      <c r="R101" s="9" t="n">
        <v>0.0037</v>
      </c>
      <c r="S101" s="279" t="n">
        <v>0.015</v>
      </c>
      <c r="T101" s="279" t="n"/>
      <c r="U101" s="279" t="n">
        <v>0.025</v>
      </c>
      <c r="V101" s="387" t="n">
        <v>15</v>
      </c>
      <c r="W101" s="387" t="n">
        <v>7</v>
      </c>
      <c r="AE101" s="9" t="n"/>
      <c r="AF101" s="9" t="n"/>
      <c r="AG101" s="9" t="n"/>
      <c r="AJ101" s="9" t="n"/>
    </row>
    <row r="102">
      <c r="B102" s="387" t="n">
        <v>20251222</v>
      </c>
      <c r="C102" s="279">
        <f>F102-D102</f>
        <v/>
      </c>
      <c r="D102" s="279" t="n">
        <v>0.0062</v>
      </c>
      <c r="E102" s="279" t="n">
        <v>0.009599999999999999</v>
      </c>
      <c r="F102" s="279" t="n">
        <v>0.0109</v>
      </c>
      <c r="G102" s="279" t="n">
        <v>0.0149</v>
      </c>
      <c r="H102" s="463">
        <f>E102/G102</f>
        <v/>
      </c>
      <c r="I102" s="279">
        <f>G102*$A$1</f>
        <v/>
      </c>
      <c r="J102" s="279" t="n">
        <v>0.01166</v>
      </c>
      <c r="K102" s="279" t="n">
        <v>0.016</v>
      </c>
      <c r="L102" s="279">
        <f>J102-K102</f>
        <v/>
      </c>
      <c r="M102" s="9" t="n">
        <v>0.009900000000000001</v>
      </c>
      <c r="N102" s="9" t="n">
        <v>0.0183</v>
      </c>
      <c r="O102" s="9" t="n">
        <v>0.0157</v>
      </c>
      <c r="P102" s="387" t="n">
        <v>6200</v>
      </c>
      <c r="Q102" s="387" t="n"/>
      <c r="R102" s="9" t="n">
        <v>0.0028</v>
      </c>
      <c r="S102" s="279" t="n">
        <v>0.0005</v>
      </c>
      <c r="T102" s="279" t="n"/>
      <c r="U102" s="279" t="n">
        <v>-0.0014</v>
      </c>
      <c r="V102" s="387" t="n">
        <v>26</v>
      </c>
      <c r="W102" s="387" t="n">
        <v>2</v>
      </c>
      <c r="AE102" s="9" t="n"/>
      <c r="AF102" s="9" t="n"/>
      <c r="AG102" s="9" t="n"/>
      <c r="AJ102" s="9" t="n"/>
    </row>
    <row r="103">
      <c r="B103" s="387" t="n">
        <v>20251223</v>
      </c>
      <c r="C103" s="279">
        <f>F103-D103</f>
        <v/>
      </c>
      <c r="D103" s="279" t="n">
        <v>-0.004</v>
      </c>
      <c r="E103" s="279" t="n">
        <v>-0.00486</v>
      </c>
      <c r="F103" s="279" t="n">
        <v>-0.001</v>
      </c>
      <c r="G103" s="279" t="n">
        <v>-0.00567</v>
      </c>
      <c r="H103" s="463">
        <f>E103/G103</f>
        <v/>
      </c>
      <c r="I103" s="279">
        <f>G103*$A$1</f>
        <v/>
      </c>
      <c r="J103" s="279" t="n">
        <v>-0.0111</v>
      </c>
      <c r="K103" s="279" t="n">
        <v>-0.0073</v>
      </c>
      <c r="L103" s="279">
        <f>J103-K103</f>
        <v/>
      </c>
      <c r="M103" s="279" t="n">
        <v>-0.0127</v>
      </c>
      <c r="N103" s="279" t="n">
        <v>-0.0024</v>
      </c>
      <c r="O103" s="279" t="n">
        <v>0.003</v>
      </c>
      <c r="P103" s="387" t="n">
        <v>-4900</v>
      </c>
      <c r="Q103" s="387" t="n"/>
      <c r="R103" s="279" t="n">
        <v>-0.0019</v>
      </c>
      <c r="S103" s="279" t="n">
        <v>-0.0113</v>
      </c>
      <c r="T103" s="279" t="n"/>
      <c r="U103" s="279" t="n">
        <v>-0.006</v>
      </c>
      <c r="V103" s="387" t="n">
        <v>15</v>
      </c>
      <c r="W103" s="387" t="n">
        <v>13</v>
      </c>
      <c r="Z103" s="279" t="n"/>
      <c r="AA103" s="279" t="n"/>
      <c r="AE103" s="9" t="n"/>
      <c r="AF103" s="9" t="n"/>
      <c r="AG103" s="9" t="n"/>
      <c r="AJ103" s="9" t="n"/>
    </row>
    <row r="104">
      <c r="A104" s="387" t="inlineStr">
        <is>
          <t>ST清仓</t>
        </is>
      </c>
      <c r="B104" s="387" t="n">
        <v>20251224</v>
      </c>
      <c r="C104" s="279">
        <f>F104-D104</f>
        <v/>
      </c>
      <c r="D104" s="279" t="n">
        <v>0.0102</v>
      </c>
      <c r="E104" s="279" t="n">
        <v>0.00547</v>
      </c>
      <c r="F104" s="279" t="n">
        <v>0.0068</v>
      </c>
      <c r="G104" s="279" t="n">
        <v>0.00738</v>
      </c>
      <c r="H104" s="463">
        <f>E104/G104</f>
        <v/>
      </c>
      <c r="I104" s="279">
        <f>G104*$A$1</f>
        <v/>
      </c>
      <c r="J104" s="279" t="n">
        <v>0</v>
      </c>
      <c r="K104" s="279" t="n">
        <v>0.0102</v>
      </c>
      <c r="L104" s="279">
        <f>J104-K104</f>
        <v/>
      </c>
      <c r="M104" s="9" t="n">
        <v>0.0054</v>
      </c>
      <c r="N104" s="9" t="n">
        <v>0.014</v>
      </c>
      <c r="O104" s="9" t="n">
        <v>0.007</v>
      </c>
      <c r="P104" s="387" t="n">
        <v>3300</v>
      </c>
      <c r="Q104" s="387" t="n"/>
      <c r="R104" s="9" t="n">
        <v>0.006</v>
      </c>
      <c r="S104" s="279" t="n">
        <v>0.0145</v>
      </c>
      <c r="T104" s="279" t="n">
        <v>0.0122</v>
      </c>
      <c r="U104" s="279" t="n">
        <v>0.0101</v>
      </c>
      <c r="V104" s="387" t="n">
        <v>16</v>
      </c>
      <c r="W104" s="387" t="n">
        <v>3</v>
      </c>
      <c r="AE104" s="9" t="n"/>
      <c r="AF104" s="9" t="n"/>
      <c r="AG104" s="9" t="n"/>
      <c r="AJ104" s="9" t="n"/>
    </row>
    <row r="105">
      <c r="B105" s="387" t="n">
        <v>20251225</v>
      </c>
      <c r="C105" s="279">
        <f>F105-D105</f>
        <v/>
      </c>
      <c r="D105" s="279" t="n">
        <v>0.01</v>
      </c>
      <c r="E105" s="279" t="n">
        <v>0.008699999999999999</v>
      </c>
      <c r="F105" s="279" t="n">
        <v>0.0081</v>
      </c>
      <c r="G105" s="279" t="n">
        <v>0.0126</v>
      </c>
      <c r="H105" s="463">
        <f>E105/G105</f>
        <v/>
      </c>
      <c r="I105" s="279">
        <f>G105*$A$1</f>
        <v/>
      </c>
      <c r="J105" s="279" t="n">
        <v>0</v>
      </c>
      <c r="K105" s="279" t="n">
        <v>0.0103</v>
      </c>
      <c r="L105" s="279">
        <f>J105-K105</f>
        <v/>
      </c>
      <c r="M105" s="9" t="n">
        <v>0.0095</v>
      </c>
      <c r="N105" s="9" t="n">
        <v>0.0125</v>
      </c>
      <c r="O105" s="9" t="n">
        <v>0.0048</v>
      </c>
      <c r="P105" s="387" t="n">
        <v>3000</v>
      </c>
      <c r="Q105" s="387" t="n"/>
      <c r="R105" s="9" t="n">
        <v>0.0058</v>
      </c>
      <c r="S105" s="279" t="n">
        <v>0</v>
      </c>
      <c r="T105" s="279" t="n">
        <v>0.0139</v>
      </c>
      <c r="U105" s="279" t="n">
        <v>0.0113</v>
      </c>
      <c r="V105" s="387" t="n">
        <v>21</v>
      </c>
      <c r="W105" s="387" t="n">
        <v>3</v>
      </c>
      <c r="AE105" s="9" t="n"/>
      <c r="AF105" s="9" t="n"/>
      <c r="AG105" s="9" t="n"/>
      <c r="AJ105" s="9" t="n"/>
    </row>
    <row r="106">
      <c r="B106" s="387" t="n">
        <v>20251226</v>
      </c>
      <c r="C106" s="279">
        <f>F106-D106</f>
        <v/>
      </c>
      <c r="D106" s="279" t="n">
        <v>-0.0023</v>
      </c>
      <c r="E106" s="279" t="n">
        <v>-0.0042</v>
      </c>
      <c r="F106" s="279" t="n">
        <v>-0.0045</v>
      </c>
      <c r="G106" s="279" t="n">
        <v>-0.004</v>
      </c>
      <c r="H106" s="463">
        <f>E106/G106</f>
        <v/>
      </c>
      <c r="I106" s="279">
        <f>G106*$A$1</f>
        <v/>
      </c>
      <c r="J106" s="279" t="n">
        <v>0</v>
      </c>
      <c r="K106" s="279" t="n">
        <v>0.0015</v>
      </c>
      <c r="L106" s="279">
        <f>J106-K106</f>
        <v/>
      </c>
      <c r="M106" s="279" t="n">
        <v>-0.0048</v>
      </c>
      <c r="N106" s="279" t="n">
        <v>0.007</v>
      </c>
      <c r="O106" s="279" t="n">
        <v>0.0055</v>
      </c>
      <c r="P106" s="387" t="n">
        <v>400</v>
      </c>
      <c r="Q106" s="387" t="n"/>
      <c r="R106" s="279" t="n">
        <v>-0.0038</v>
      </c>
      <c r="S106" s="279" t="n">
        <v>0.0056</v>
      </c>
      <c r="T106" s="279" t="n">
        <v>-0.0073</v>
      </c>
      <c r="U106" s="279" t="n">
        <v>-0.007</v>
      </c>
      <c r="V106" s="387" t="n">
        <v>11</v>
      </c>
      <c r="W106" s="387" t="n">
        <v>2</v>
      </c>
      <c r="Z106" s="279" t="n"/>
      <c r="AA106" s="279" t="n"/>
      <c r="AE106" s="9" t="n"/>
      <c r="AF106" s="9" t="n"/>
      <c r="AG106" s="9" t="n"/>
      <c r="AJ106" s="9" t="n"/>
    </row>
    <row r="107">
      <c r="B107" s="387" t="n">
        <v>20251229</v>
      </c>
      <c r="C107" s="279">
        <f>F107-D107</f>
        <v/>
      </c>
      <c r="D107" s="279" t="n">
        <v>-0.0035</v>
      </c>
      <c r="E107" s="279" t="n">
        <v>-0.00556</v>
      </c>
      <c r="F107" s="279" t="n">
        <v>-0.0058</v>
      </c>
      <c r="G107" s="279" t="n">
        <v>-0.0048</v>
      </c>
      <c r="H107" s="463">
        <f>E107/G107</f>
        <v/>
      </c>
      <c r="I107" s="279">
        <f>G107*$A$1</f>
        <v/>
      </c>
      <c r="J107" s="279" t="n">
        <v>0</v>
      </c>
      <c r="K107" s="279" t="n">
        <v>-0.0035</v>
      </c>
      <c r="L107" s="279">
        <f>J107-K107</f>
        <v/>
      </c>
      <c r="M107" s="279" t="n">
        <v>-0.0077</v>
      </c>
      <c r="N107" s="279" t="n">
        <v>-0.0037</v>
      </c>
      <c r="O107" s="279" t="n">
        <v>-0.009299999999999999</v>
      </c>
      <c r="P107" s="387" t="n">
        <v>200</v>
      </c>
      <c r="Q107" s="387" t="n"/>
      <c r="R107" s="279" t="n">
        <v>-0.0057</v>
      </c>
      <c r="S107" s="279" t="n">
        <v>-0.0051</v>
      </c>
      <c r="T107" s="279" t="n">
        <v>-0.0005</v>
      </c>
      <c r="U107" s="279" t="n">
        <v>0.004</v>
      </c>
      <c r="V107" s="387" t="n">
        <v>19</v>
      </c>
      <c r="W107" s="387" t="n">
        <v>12</v>
      </c>
      <c r="Z107" s="279" t="n"/>
      <c r="AA107" s="279" t="n"/>
      <c r="AE107" s="9" t="n"/>
      <c r="AF107" s="9" t="n"/>
      <c r="AG107" s="9" t="n"/>
      <c r="AJ107" s="9" t="n"/>
    </row>
    <row r="108">
      <c r="B108" s="387" t="n">
        <v>20251230</v>
      </c>
      <c r="C108" s="279">
        <f>F108-D108</f>
        <v/>
      </c>
      <c r="D108" s="279" t="n">
        <v>0.0018</v>
      </c>
      <c r="E108" s="279" t="n">
        <v>0.0003</v>
      </c>
      <c r="F108" s="279" t="n">
        <v>0.0003</v>
      </c>
      <c r="G108" s="279" t="n">
        <v>-0.008</v>
      </c>
      <c r="H108" s="463">
        <f>E108/G108</f>
        <v/>
      </c>
      <c r="I108" s="279">
        <f>G108*$A$1</f>
        <v/>
      </c>
      <c r="J108" s="279" t="n">
        <v>-0.0005999999999999999</v>
      </c>
      <c r="K108" s="279" t="n">
        <v>-0.0043</v>
      </c>
      <c r="L108" s="279">
        <f>J108-K108</f>
        <v/>
      </c>
      <c r="M108" s="279" t="n">
        <v>-0.0035</v>
      </c>
      <c r="N108" s="279" t="n">
        <v>-0.005766</v>
      </c>
      <c r="O108" s="279" t="n">
        <v>-0.008</v>
      </c>
      <c r="P108" s="387" t="n">
        <v>-600</v>
      </c>
      <c r="Q108" s="387" t="n"/>
      <c r="R108" s="279" t="n">
        <v>0.001</v>
      </c>
      <c r="S108" s="279" t="n">
        <v>-0.0022</v>
      </c>
      <c r="T108" s="279" t="n">
        <v>-0.0065</v>
      </c>
      <c r="U108" s="279" t="n">
        <v>-0.008699999999999999</v>
      </c>
      <c r="V108" s="387" t="n">
        <v>16</v>
      </c>
      <c r="W108" s="387" t="n">
        <v>11</v>
      </c>
      <c r="Z108" s="279" t="n"/>
      <c r="AA108" s="279" t="n"/>
      <c r="AE108" s="9" t="n"/>
      <c r="AF108" s="9" t="n"/>
      <c r="AG108" s="9" t="n"/>
      <c r="AJ108" s="9" t="n"/>
    </row>
    <row r="109">
      <c r="B109" s="387" t="n">
        <v>20251231</v>
      </c>
      <c r="C109" s="279">
        <f>F109-D109</f>
        <v/>
      </c>
      <c r="D109" s="279" t="n">
        <v>0.0021</v>
      </c>
      <c r="E109" s="279" t="n">
        <v>0.001</v>
      </c>
      <c r="F109" s="279" t="n">
        <v>0.001</v>
      </c>
      <c r="G109" s="279" t="n">
        <v>-0.009730000000000001</v>
      </c>
      <c r="H109" s="463">
        <f>E109/G109</f>
        <v/>
      </c>
      <c r="I109" s="279">
        <f>G109*$A$1</f>
        <v/>
      </c>
      <c r="J109" s="279" t="n">
        <v>0.02</v>
      </c>
      <c r="K109" s="279" t="n">
        <v>0.0003</v>
      </c>
      <c r="L109" s="279">
        <f>J109-K109</f>
        <v/>
      </c>
      <c r="M109" s="9" t="n">
        <v>-0.0015</v>
      </c>
      <c r="N109" s="9" t="n">
        <v>0.0009</v>
      </c>
      <c r="O109" s="9" t="n">
        <v>0.0035</v>
      </c>
      <c r="P109" s="387" t="n">
        <v>5200</v>
      </c>
      <c r="Q109" s="387" t="n"/>
      <c r="R109" s="9" t="n">
        <v>0.0025</v>
      </c>
      <c r="S109" s="279" t="n">
        <v>-0.0007</v>
      </c>
      <c r="T109" s="279" t="n">
        <v>0.0038</v>
      </c>
      <c r="U109" s="9" t="n">
        <v>0.0053</v>
      </c>
      <c r="V109" s="387" t="n">
        <v>7</v>
      </c>
      <c r="W109" s="387" t="n">
        <v>9</v>
      </c>
      <c r="AE109" s="9" t="n"/>
      <c r="AF109" s="9" t="n"/>
      <c r="AG109" s="9" t="n"/>
      <c r="AJ109" s="9" t="n"/>
    </row>
    <row r="110">
      <c r="B110" s="295" t="inlineStr">
        <is>
          <t>202601汇总</t>
        </is>
      </c>
      <c r="C110" s="296">
        <f>SUM(C111:C130)</f>
        <v/>
      </c>
      <c r="D110" s="296">
        <f>SUM(D111:D130)</f>
        <v/>
      </c>
      <c r="E110" s="296">
        <f>SUM(E111:E130)</f>
        <v/>
      </c>
      <c r="F110" s="296">
        <f>SUM(F111:F130)</f>
        <v/>
      </c>
      <c r="G110" s="296">
        <f>SUM(G111:G130)</f>
        <v/>
      </c>
      <c r="H110" s="344">
        <f>F110/G110</f>
        <v/>
      </c>
      <c r="I110" s="296">
        <f>SUM(I111:I130)</f>
        <v/>
      </c>
      <c r="J110" s="296">
        <f>SUM(J111:J130)</f>
        <v/>
      </c>
      <c r="K110" s="296">
        <f>SUM(K111:K130)</f>
        <v/>
      </c>
      <c r="L110" s="296">
        <f>SUM(L111:L130)</f>
        <v/>
      </c>
      <c r="M110" s="296">
        <f>SUM(M111:M130)</f>
        <v/>
      </c>
      <c r="N110" s="296">
        <f>SUM(N111:N130)</f>
        <v/>
      </c>
      <c r="O110" s="296">
        <f>SUM(O111:O130)</f>
        <v/>
      </c>
      <c r="P110" s="471">
        <f>SUM(P111:P130)</f>
        <v/>
      </c>
      <c r="Q110" s="471" t="n">
        <v>0</v>
      </c>
      <c r="R110" s="296">
        <f>SUM(R111:R130)</f>
        <v/>
      </c>
      <c r="S110" s="296">
        <f>SUM(S111:S130)</f>
        <v/>
      </c>
      <c r="T110" s="296">
        <f>SUM(T111:T130)</f>
        <v/>
      </c>
      <c r="U110" s="296">
        <f>SUM(U111:U130)</f>
        <v/>
      </c>
      <c r="AE110" s="9" t="n"/>
      <c r="AF110" s="9" t="n"/>
      <c r="AG110" s="9" t="n"/>
      <c r="AJ110" s="9" t="n"/>
    </row>
    <row r="111" hidden="1" s="386">
      <c r="B111" s="387" t="n">
        <v>20260105</v>
      </c>
      <c r="C111" s="279">
        <f>F111-D111</f>
        <v/>
      </c>
      <c r="D111" s="279" t="n">
        <v>0.0163</v>
      </c>
      <c r="E111" s="279" t="n">
        <v>0.014</v>
      </c>
      <c r="F111" s="279" t="n">
        <v>0.013</v>
      </c>
      <c r="G111" s="279" t="n">
        <v>0.0231</v>
      </c>
      <c r="H111" s="463">
        <f>E111/G111</f>
        <v/>
      </c>
      <c r="I111" s="279">
        <f>G111*$A$1</f>
        <v/>
      </c>
      <c r="J111" s="279" t="n">
        <v>0</v>
      </c>
      <c r="K111" s="279" t="n">
        <v>0.012</v>
      </c>
      <c r="L111" s="279">
        <f>J111-K111</f>
        <v/>
      </c>
      <c r="M111" s="9" t="n">
        <v>0.01</v>
      </c>
      <c r="N111" s="9" t="n">
        <v>0.0148</v>
      </c>
      <c r="O111" s="279" t="n">
        <v>-0.0026</v>
      </c>
      <c r="P111" s="387" t="n">
        <v>9100</v>
      </c>
      <c r="Q111" s="387">
        <f>Q110+P111</f>
        <v/>
      </c>
      <c r="R111" s="9" t="n">
        <v>0.0097</v>
      </c>
      <c r="S111" s="279" t="n">
        <v>-0.0019</v>
      </c>
      <c r="T111" s="9" t="n">
        <v>0.0027</v>
      </c>
      <c r="U111" s="9" t="n">
        <v>0.0141</v>
      </c>
      <c r="V111" s="387" t="n">
        <v>23</v>
      </c>
      <c r="W111" s="387" t="n">
        <v>6</v>
      </c>
      <c r="Y111" s="465" t="n">
        <v>0</v>
      </c>
      <c r="Z111" s="387" t="inlineStr">
        <is>
          <t>半导体、医药</t>
        </is>
      </c>
      <c r="AE111" s="9" t="n"/>
      <c r="AF111" s="9" t="n"/>
      <c r="AG111" s="9" t="n"/>
      <c r="AJ111" s="9" t="n"/>
    </row>
    <row r="112" hidden="1" s="386">
      <c r="B112" s="387" t="n">
        <v>20260106</v>
      </c>
      <c r="C112" s="279">
        <f>F112-D112</f>
        <v/>
      </c>
      <c r="D112" s="279" t="n">
        <v>0.0137</v>
      </c>
      <c r="E112" s="279" t="n">
        <v>0.0135</v>
      </c>
      <c r="F112" s="279" t="n">
        <v>0.0135</v>
      </c>
      <c r="G112" s="279" t="n">
        <v>0.0187</v>
      </c>
      <c r="H112" s="463">
        <f>E112/G112</f>
        <v/>
      </c>
      <c r="I112" s="279">
        <f>G112*$A$1</f>
        <v/>
      </c>
      <c r="J112" s="279" t="n">
        <v>0</v>
      </c>
      <c r="K112" s="279" t="n">
        <v>0.0121</v>
      </c>
      <c r="L112" s="279">
        <f>J112-K112</f>
        <v/>
      </c>
      <c r="M112" s="9" t="n">
        <v>0.0126</v>
      </c>
      <c r="N112" s="9" t="n">
        <v>0.0152</v>
      </c>
      <c r="O112" s="279" t="n">
        <v>0.0008</v>
      </c>
      <c r="P112" s="387" t="n">
        <v>25000</v>
      </c>
      <c r="Q112" s="387">
        <f>Q111+P112</f>
        <v/>
      </c>
      <c r="R112" s="9" t="n">
        <v>0.0114</v>
      </c>
      <c r="S112" s="279" t="n">
        <v>0.011</v>
      </c>
      <c r="T112" s="9" t="n">
        <v>-0.0031</v>
      </c>
      <c r="U112" s="9" t="n">
        <v>0.0025</v>
      </c>
      <c r="V112" s="387" t="n">
        <v>29</v>
      </c>
      <c r="W112" s="387" t="n">
        <v>1</v>
      </c>
      <c r="Y112" s="465" t="n">
        <v>0</v>
      </c>
      <c r="Z112" s="387" t="inlineStr">
        <is>
          <t>军工券商有色化工</t>
        </is>
      </c>
      <c r="AE112" s="9" t="n"/>
      <c r="AF112" s="9" t="n"/>
      <c r="AG112" s="9" t="n"/>
      <c r="AJ112" s="9" t="n"/>
    </row>
    <row r="113" hidden="1" s="386">
      <c r="B113" s="387" t="n">
        <v>20260107</v>
      </c>
      <c r="C113" s="279">
        <f>F113-D113</f>
        <v/>
      </c>
      <c r="D113" s="279" t="n">
        <v>0.0051</v>
      </c>
      <c r="E113" s="279" t="n">
        <v>-0.0002</v>
      </c>
      <c r="F113" s="279" t="n">
        <v>-0.0002</v>
      </c>
      <c r="G113" s="279" t="n">
        <v>-0.00455</v>
      </c>
      <c r="H113" s="463">
        <f>E113/G113</f>
        <v/>
      </c>
      <c r="I113" s="279">
        <f>G113*$A$1</f>
        <v/>
      </c>
      <c r="J113" s="279" t="n">
        <v>-0.0182</v>
      </c>
      <c r="K113" s="279" t="n">
        <v>0.0015</v>
      </c>
      <c r="L113" s="279">
        <f>J113-K113</f>
        <v/>
      </c>
      <c r="M113" s="9" t="n">
        <v>0.0005</v>
      </c>
      <c r="N113" s="9" t="n">
        <v>0.004</v>
      </c>
      <c r="O113" s="279" t="n">
        <v>0.0066</v>
      </c>
      <c r="P113" s="387" t="n">
        <v>-7550</v>
      </c>
      <c r="Q113" s="387">
        <f>Q112+P113</f>
        <v/>
      </c>
      <c r="R113" s="9" t="n">
        <v>0.0034</v>
      </c>
      <c r="S113" s="279" t="n">
        <v>-0.0024</v>
      </c>
      <c r="T113" s="279" t="n">
        <v>-0.008</v>
      </c>
      <c r="U113" s="279" t="n">
        <v>-0.0046</v>
      </c>
      <c r="V113" s="387" t="n">
        <v>21</v>
      </c>
      <c r="W113" s="387" t="n">
        <v>6</v>
      </c>
      <c r="Y113" s="465" t="n">
        <v>0</v>
      </c>
      <c r="Z113" s="387" t="inlineStr">
        <is>
          <t>半导体煤炭</t>
        </is>
      </c>
      <c r="AE113" s="9" t="n"/>
      <c r="AF113" s="9" t="n"/>
      <c r="AG113" s="9" t="n"/>
      <c r="AJ113" s="9" t="n"/>
    </row>
    <row r="114" hidden="1" s="386">
      <c r="B114" s="387" t="n">
        <v>20260108</v>
      </c>
      <c r="C114" s="279">
        <f>F114-D114</f>
        <v/>
      </c>
      <c r="D114" s="279" t="n">
        <v>0.007</v>
      </c>
      <c r="E114" s="279" t="n">
        <v>0.005</v>
      </c>
      <c r="F114" s="279" t="n">
        <v>0.005</v>
      </c>
      <c r="G114" s="279" t="n">
        <v>0.0089</v>
      </c>
      <c r="H114" s="463">
        <f>E114/G114</f>
        <v/>
      </c>
      <c r="I114" s="279">
        <f>G114*$A$1</f>
        <v/>
      </c>
      <c r="J114" s="279" t="n">
        <v>0</v>
      </c>
      <c r="K114" s="279" t="n">
        <v>0.01</v>
      </c>
      <c r="L114" s="279">
        <f>J114-K114</f>
        <v/>
      </c>
      <c r="M114" s="9" t="n">
        <v>0.008999999999999999</v>
      </c>
      <c r="N114" s="9" t="n">
        <v>0.0122</v>
      </c>
      <c r="O114" s="279" t="n">
        <v>0.0128</v>
      </c>
      <c r="P114" s="387" t="n">
        <v>2800</v>
      </c>
      <c r="Q114" s="387">
        <f>Q113+P114</f>
        <v/>
      </c>
      <c r="R114" s="9" t="n">
        <v>0.0023</v>
      </c>
      <c r="S114" s="279" t="n">
        <v>0.009900000000000001</v>
      </c>
      <c r="T114" s="279" t="n">
        <v>0.0217</v>
      </c>
      <c r="U114" s="279" t="n">
        <v>0.0201</v>
      </c>
      <c r="V114" s="387" t="n">
        <v>24</v>
      </c>
      <c r="W114" s="387" t="n">
        <v>3</v>
      </c>
      <c r="Y114" s="465" t="n">
        <v>0</v>
      </c>
      <c r="Z114" s="387" t="inlineStr">
        <is>
          <t>军工地产</t>
        </is>
      </c>
      <c r="AE114" s="9" t="n"/>
      <c r="AF114" s="9" t="n"/>
      <c r="AG114" s="9" t="n"/>
      <c r="AJ114" s="9" t="n"/>
    </row>
    <row r="115" hidden="1" s="386">
      <c r="B115" s="387" t="n">
        <v>20260109</v>
      </c>
      <c r="C115" s="279">
        <f>F115-D115</f>
        <v/>
      </c>
      <c r="D115" s="279" t="n">
        <v>0.0113</v>
      </c>
      <c r="E115" s="279" t="n">
        <v>0.0078</v>
      </c>
      <c r="F115" s="279" t="n">
        <v>0.0078</v>
      </c>
      <c r="G115" s="279" t="n">
        <v>0.0073</v>
      </c>
      <c r="H115" s="463">
        <f>E115/G115</f>
        <v/>
      </c>
      <c r="I115" s="279">
        <f>G115*$A$1</f>
        <v/>
      </c>
      <c r="J115" s="279" t="n">
        <v>-0.0037</v>
      </c>
      <c r="K115" s="279" t="n">
        <v>0.0063</v>
      </c>
      <c r="L115" s="279">
        <f>J115-K115</f>
        <v/>
      </c>
      <c r="M115" s="9" t="n">
        <v>0.008200000000000001</v>
      </c>
      <c r="N115" s="9" t="n">
        <v>0.0055</v>
      </c>
      <c r="O115" s="279" t="n">
        <v>0.0149</v>
      </c>
      <c r="P115" s="387" t="n">
        <v>8000</v>
      </c>
      <c r="Q115" s="387">
        <f>Q114+P115</f>
        <v/>
      </c>
      <c r="R115" s="9" t="n">
        <v>0.0066</v>
      </c>
      <c r="S115" s="279" t="n">
        <v>0</v>
      </c>
      <c r="T115" s="279" t="n">
        <v>0.0123</v>
      </c>
      <c r="U115" s="279" t="n">
        <v>0.0121</v>
      </c>
      <c r="V115" s="387" t="n">
        <v>21</v>
      </c>
      <c r="W115" s="387" t="n">
        <v>3</v>
      </c>
      <c r="Y115" s="465" t="n">
        <v>0</v>
      </c>
      <c r="Z115" s="387" t="inlineStr">
        <is>
          <t>军工汽车零部件游戏医疗有色</t>
        </is>
      </c>
      <c r="AE115" s="9" t="n"/>
      <c r="AF115" s="9" t="n"/>
      <c r="AG115" s="9" t="n"/>
      <c r="AJ115" s="9" t="n"/>
    </row>
    <row r="116" hidden="1" s="386">
      <c r="B116" s="387" t="n">
        <v>20260112</v>
      </c>
      <c r="C116" s="279">
        <f>F116-D116</f>
        <v/>
      </c>
      <c r="D116" s="279" t="n">
        <v>0.0171</v>
      </c>
      <c r="E116" s="279" t="n">
        <v>0.0134</v>
      </c>
      <c r="F116" s="279" t="n">
        <v>0.0134</v>
      </c>
      <c r="G116" s="279" t="n">
        <v>0.0291</v>
      </c>
      <c r="H116" s="463">
        <f>E116/G116</f>
        <v/>
      </c>
      <c r="I116" s="279">
        <f>G116*$A$1</f>
        <v/>
      </c>
      <c r="J116" s="279" t="n">
        <v>0</v>
      </c>
      <c r="K116" s="279" t="n">
        <v>0.0039</v>
      </c>
      <c r="L116" s="279">
        <f>J116-K116</f>
        <v/>
      </c>
      <c r="M116" s="9" t="n">
        <v>0.0064</v>
      </c>
      <c r="N116" s="9" t="n">
        <v>0.0017</v>
      </c>
      <c r="O116" s="279" t="n">
        <v>0.0185</v>
      </c>
      <c r="P116" s="387" t="n">
        <v>14500</v>
      </c>
      <c r="Q116" s="387">
        <f>Q115+P116</f>
        <v/>
      </c>
      <c r="R116" s="9" t="n">
        <v>0.0097</v>
      </c>
      <c r="S116" s="279" t="n">
        <v>0.0067</v>
      </c>
      <c r="T116" s="279" t="n">
        <v>0.02</v>
      </c>
      <c r="U116" s="279" t="n">
        <v>0.0157</v>
      </c>
      <c r="V116" s="387" t="n">
        <v>30</v>
      </c>
      <c r="W116" s="387" t="n">
        <v>6</v>
      </c>
      <c r="Y116" s="465" t="n">
        <v>0</v>
      </c>
      <c r="Z116" s="387" t="inlineStr">
        <is>
          <t>军工游戏钢铁传媒</t>
        </is>
      </c>
      <c r="AE116" s="9" t="n"/>
      <c r="AF116" s="9" t="n"/>
      <c r="AG116" s="9" t="n"/>
      <c r="AJ116" s="9" t="n"/>
    </row>
    <row r="117" hidden="1" s="386">
      <c r="B117" s="387" t="n">
        <v>20260113</v>
      </c>
      <c r="C117" s="279">
        <f>F117-D117</f>
        <v/>
      </c>
      <c r="D117" s="279" t="n">
        <v>-0.013</v>
      </c>
      <c r="E117" s="279" t="n">
        <v>-0.0102</v>
      </c>
      <c r="F117" s="279" t="n">
        <v>-0.004</v>
      </c>
      <c r="G117" s="279" t="n">
        <v>-0.0117</v>
      </c>
      <c r="H117" s="463">
        <f>E117/G117</f>
        <v/>
      </c>
      <c r="I117" s="279">
        <f>G117*$A$1</f>
        <v/>
      </c>
      <c r="J117" s="279" t="n">
        <v>0</v>
      </c>
      <c r="K117" s="279" t="n">
        <v>-0.0056</v>
      </c>
      <c r="L117" s="279">
        <f>J117-K117</f>
        <v/>
      </c>
      <c r="M117" s="279" t="n">
        <v>-0.0042</v>
      </c>
      <c r="N117" s="279" t="n">
        <v>-0.0057</v>
      </c>
      <c r="O117" s="279" t="n">
        <v>-0.0068</v>
      </c>
      <c r="P117" s="387" t="n">
        <v>-11200</v>
      </c>
      <c r="Q117" s="387">
        <f>Q116+P117</f>
        <v/>
      </c>
      <c r="R117" s="279" t="n">
        <v>-0.0101</v>
      </c>
      <c r="S117" s="279" t="n">
        <v>-0.0029</v>
      </c>
      <c r="T117" s="279" t="n">
        <v>-0.0125</v>
      </c>
      <c r="U117" s="279" t="n">
        <v>0.0004</v>
      </c>
      <c r="V117" s="387" t="n">
        <v>13</v>
      </c>
      <c r="W117" s="387" t="n">
        <v>13</v>
      </c>
      <c r="Y117" s="465" t="n">
        <v>0</v>
      </c>
      <c r="Z117" s="387" t="inlineStr">
        <is>
          <t>医疗有色</t>
        </is>
      </c>
      <c r="AE117" s="9" t="n"/>
      <c r="AF117" s="9" t="n"/>
      <c r="AG117" s="9" t="n"/>
      <c r="AJ117" s="9" t="n"/>
    </row>
    <row r="118" hidden="1" s="386">
      <c r="B118" s="387" t="n">
        <v>20260114</v>
      </c>
      <c r="C118" s="279">
        <f>F118-D118</f>
        <v/>
      </c>
      <c r="D118" s="279" t="n">
        <v>0.0035</v>
      </c>
      <c r="E118" s="279" t="n">
        <v>-0.0005</v>
      </c>
      <c r="F118" s="279" t="n">
        <v>-0.0005</v>
      </c>
      <c r="G118" s="279" t="n">
        <v>0.006</v>
      </c>
      <c r="H118" s="463">
        <f>E118/G118</f>
        <v/>
      </c>
      <c r="I118" s="279">
        <f>G118*$A$1</f>
        <v/>
      </c>
      <c r="J118" s="279" t="n">
        <v>0</v>
      </c>
      <c r="K118" s="279" t="n">
        <v>0.0013</v>
      </c>
      <c r="L118" s="279">
        <f>J118-K118</f>
        <v/>
      </c>
      <c r="M118" s="279" t="n">
        <v>-0.0004</v>
      </c>
      <c r="N118" s="9" t="n">
        <v>0.0027</v>
      </c>
      <c r="O118" s="279" t="n">
        <v>-0.007</v>
      </c>
      <c r="P118" s="387" t="n">
        <v>5000</v>
      </c>
      <c r="Q118" s="387">
        <f>Q117+P118</f>
        <v/>
      </c>
      <c r="R118" s="9" t="n">
        <v>0.0015</v>
      </c>
      <c r="S118" s="279" t="n">
        <v>0.0009</v>
      </c>
      <c r="T118" s="279" t="n">
        <v>0.005</v>
      </c>
      <c r="U118" s="279" t="n">
        <v>0.0004</v>
      </c>
      <c r="V118" s="387" t="n">
        <v>13</v>
      </c>
      <c r="W118" s="387" t="n">
        <v>5</v>
      </c>
      <c r="Y118" s="465" t="n">
        <v>0</v>
      </c>
      <c r="Z118" s="387" t="inlineStr">
        <is>
          <t>半导体医疗化工</t>
        </is>
      </c>
      <c r="AE118" s="9" t="n"/>
      <c r="AF118" s="9" t="n"/>
      <c r="AG118" s="9" t="n"/>
      <c r="AJ118" s="9" t="n"/>
    </row>
    <row r="119" hidden="1" s="386">
      <c r="B119" s="387" t="n">
        <v>20260115</v>
      </c>
      <c r="C119" s="279">
        <f>F119-D119</f>
        <v/>
      </c>
      <c r="D119" s="279" t="n">
        <v>0.0012</v>
      </c>
      <c r="E119" s="279" t="n">
        <v>0.0023</v>
      </c>
      <c r="F119" s="279" t="n">
        <v>0.0023</v>
      </c>
      <c r="G119" s="279" t="n">
        <v>-0.0008</v>
      </c>
      <c r="H119" s="463">
        <f>E119/G119</f>
        <v/>
      </c>
      <c r="I119" s="279">
        <f>G119*$A$1</f>
        <v/>
      </c>
      <c r="J119" s="279" t="n">
        <v>0</v>
      </c>
      <c r="K119" s="279" t="n">
        <v>0.0005999999999999999</v>
      </c>
      <c r="L119" s="279">
        <f>J119-K119</f>
        <v/>
      </c>
      <c r="M119" s="279" t="n">
        <v>-0.0026</v>
      </c>
      <c r="N119" s="9" t="n">
        <v>0.0032</v>
      </c>
      <c r="O119" s="279" t="n">
        <v>-0.003</v>
      </c>
      <c r="P119" s="387" t="n">
        <v>600</v>
      </c>
      <c r="Q119" s="387">
        <f>Q118+P119</f>
        <v/>
      </c>
      <c r="R119" s="9" t="n">
        <v>0.0074</v>
      </c>
      <c r="S119" s="279" t="n">
        <v>0.0017</v>
      </c>
      <c r="T119" s="279" t="n">
        <v>-0.0031</v>
      </c>
      <c r="U119" s="279" t="n">
        <v>0.0005999999999999999</v>
      </c>
      <c r="V119" s="387" t="n">
        <v>11</v>
      </c>
      <c r="W119" s="387" t="n">
        <v>11</v>
      </c>
      <c r="Y119" s="465" t="n">
        <v>0</v>
      </c>
      <c r="Z119" s="387" t="inlineStr">
        <is>
          <t>半导体有色光伏化工</t>
        </is>
      </c>
      <c r="AE119" s="9" t="n"/>
      <c r="AF119" s="9" t="n"/>
      <c r="AG119" s="9" t="n"/>
      <c r="AJ119" s="9" t="n"/>
    </row>
    <row r="120" hidden="1" s="386">
      <c r="B120" s="387" t="n">
        <v>20260116</v>
      </c>
      <c r="C120" s="279">
        <f>F120-D120</f>
        <v/>
      </c>
      <c r="D120" s="279" t="n">
        <v>0.007</v>
      </c>
      <c r="E120" s="279" t="n">
        <v>0.001</v>
      </c>
      <c r="F120" s="279" t="n">
        <v>0</v>
      </c>
      <c r="G120" s="279" t="n">
        <v>-0.0028</v>
      </c>
      <c r="H120" s="463">
        <f>E120/G120</f>
        <v/>
      </c>
      <c r="I120" s="279">
        <f>G120*$A$1</f>
        <v/>
      </c>
      <c r="J120" s="279" t="n">
        <v>0</v>
      </c>
      <c r="K120" s="279" t="n">
        <v>-0.0012</v>
      </c>
      <c r="L120" s="279">
        <f>J120-K120</f>
        <v/>
      </c>
      <c r="M120" s="279" t="n">
        <v>-0.004</v>
      </c>
      <c r="N120" s="279" t="n">
        <v>-0.002</v>
      </c>
      <c r="O120" s="279" t="n">
        <v>-0.0047</v>
      </c>
      <c r="P120" s="387" t="n">
        <v>-4530</v>
      </c>
      <c r="Q120" s="387">
        <f>Q119+P120</f>
        <v/>
      </c>
      <c r="R120" s="279" t="n">
        <v>-0.0009</v>
      </c>
      <c r="S120" s="279" t="n">
        <v>0.0056</v>
      </c>
      <c r="T120" s="279" t="n">
        <v>0.0021</v>
      </c>
      <c r="U120" s="279" t="n">
        <v>-0.001</v>
      </c>
      <c r="V120" s="387" t="n">
        <v>11</v>
      </c>
      <c r="W120" s="387" t="n">
        <v>15</v>
      </c>
      <c r="Y120" s="465" t="n">
        <v>0</v>
      </c>
      <c r="Z120" s="387" t="inlineStr">
        <is>
          <t>半导体汽车零部件机器人</t>
        </is>
      </c>
      <c r="AE120" s="9" t="n"/>
      <c r="AF120" s="9" t="n"/>
      <c r="AG120" s="9" t="n"/>
      <c r="AJ120" s="9" t="n"/>
    </row>
    <row r="121" hidden="1" s="386">
      <c r="B121" s="387" t="n">
        <v>20260119</v>
      </c>
      <c r="C121" s="279">
        <f>F121-D121</f>
        <v/>
      </c>
      <c r="D121" s="279" t="n">
        <v>0.0059</v>
      </c>
      <c r="E121" s="279" t="n">
        <v>0.0098</v>
      </c>
      <c r="F121" s="279" t="n">
        <v>0.01</v>
      </c>
      <c r="G121" s="279" t="n">
        <v>0.0246</v>
      </c>
      <c r="H121" s="463">
        <f>E121/G121</f>
        <v/>
      </c>
      <c r="I121" s="279">
        <f>G121*$A$1</f>
        <v/>
      </c>
      <c r="J121" s="279" t="n">
        <v>0</v>
      </c>
      <c r="K121" s="279" t="n">
        <v>0.0025</v>
      </c>
      <c r="L121" s="279">
        <f>J121-K121</f>
        <v/>
      </c>
      <c r="M121" s="279" t="n">
        <v>0.0035</v>
      </c>
      <c r="N121" s="9" t="n">
        <v>0.0007</v>
      </c>
      <c r="O121" s="279" t="n">
        <v>-0.0068</v>
      </c>
      <c r="P121" s="387" t="n">
        <v>17200</v>
      </c>
      <c r="Q121" s="387">
        <f>Q120+P121</f>
        <v/>
      </c>
      <c r="R121" s="9" t="n">
        <v>0.0067</v>
      </c>
      <c r="S121" s="279" t="n">
        <v>-0.0008</v>
      </c>
      <c r="T121" s="279" t="n">
        <v>0.0165</v>
      </c>
      <c r="U121" s="279" t="n">
        <v>0.0188</v>
      </c>
      <c r="V121" s="387" t="n">
        <v>18</v>
      </c>
      <c r="W121" s="387" t="n">
        <v>13</v>
      </c>
      <c r="Y121" s="465" t="n">
        <v>0</v>
      </c>
      <c r="Z121" s="387" t="inlineStr">
        <is>
          <t>军工游戏光伏化工</t>
        </is>
      </c>
      <c r="AE121" s="9" t="n"/>
      <c r="AF121" s="9" t="n"/>
      <c r="AG121" s="9" t="n"/>
      <c r="AJ121" s="9" t="n"/>
    </row>
    <row r="122" hidden="1" s="386">
      <c r="B122" s="387" t="n">
        <v>20260120</v>
      </c>
      <c r="C122" s="279">
        <f>F122-D122</f>
        <v/>
      </c>
      <c r="D122" s="279" t="n">
        <v>-0.0091</v>
      </c>
      <c r="E122" s="279" t="n">
        <v>-0.0021</v>
      </c>
      <c r="F122" s="279" t="n">
        <v>-0.003</v>
      </c>
      <c r="G122" s="279" t="n">
        <v>0.0057</v>
      </c>
      <c r="H122" s="463">
        <f>E122/G122</f>
        <v/>
      </c>
      <c r="I122" s="279">
        <f>G122*$A$1</f>
        <v/>
      </c>
      <c r="J122" s="279" t="n">
        <v>0</v>
      </c>
      <c r="K122" s="279" t="n">
        <v>-0.0017</v>
      </c>
      <c r="L122" s="279">
        <f>J122-K122</f>
        <v/>
      </c>
      <c r="M122" s="9" t="n">
        <v>0.0007</v>
      </c>
      <c r="N122" s="279" t="n">
        <v>-0.0046</v>
      </c>
      <c r="O122" s="279" t="n">
        <v>-0.0205</v>
      </c>
      <c r="P122" s="387" t="n">
        <v>-5000</v>
      </c>
      <c r="Q122" s="387">
        <f>Q121+P122</f>
        <v/>
      </c>
      <c r="R122" s="9" t="n">
        <v>0.0002</v>
      </c>
      <c r="S122" s="279" t="n">
        <v>-0.0038</v>
      </c>
      <c r="T122" s="279" t="n">
        <v>0.0031</v>
      </c>
      <c r="U122" s="279" t="n">
        <v>0.0014</v>
      </c>
      <c r="V122" s="387" t="n">
        <v>12</v>
      </c>
      <c r="W122" s="387" t="n">
        <v>12</v>
      </c>
      <c r="Y122" s="465" t="n">
        <v>0</v>
      </c>
      <c r="Z122" s="387" t="inlineStr">
        <is>
          <t>化工地产煤炭银行</t>
        </is>
      </c>
      <c r="AE122" s="9" t="n"/>
      <c r="AF122" s="9" t="n"/>
      <c r="AG122" s="9" t="n"/>
      <c r="AJ122" s="9" t="n"/>
    </row>
    <row r="123" hidden="1" s="386">
      <c r="B123" s="387" t="n">
        <v>20260121</v>
      </c>
      <c r="C123" s="279">
        <f>F123-D123</f>
        <v/>
      </c>
      <c r="D123" s="279" t="n">
        <v>0.0131</v>
      </c>
      <c r="E123" s="279" t="n">
        <v>0.0027</v>
      </c>
      <c r="F123" s="279" t="n">
        <v>0.0037</v>
      </c>
      <c r="G123" s="279" t="n">
        <v>0.001</v>
      </c>
      <c r="H123" s="463">
        <f>E123/G123</f>
        <v/>
      </c>
      <c r="I123" s="279">
        <f>G123*$A$1</f>
        <v/>
      </c>
      <c r="J123" s="279" t="n">
        <v>0</v>
      </c>
      <c r="K123" s="279" t="n">
        <v>0.0069</v>
      </c>
      <c r="L123" s="279">
        <f>J123-K123</f>
        <v/>
      </c>
      <c r="M123" s="9" t="n">
        <v>0.0042</v>
      </c>
      <c r="N123" s="9" t="n">
        <v>0.0072</v>
      </c>
      <c r="O123" s="279" t="n">
        <v>0.0159</v>
      </c>
      <c r="P123" s="387" t="n">
        <v>12300</v>
      </c>
      <c r="Q123" s="387">
        <f>Q122+P123</f>
        <v/>
      </c>
      <c r="R123" s="9" t="n">
        <v>0.008500000000000001</v>
      </c>
      <c r="S123" s="279" t="n"/>
      <c r="T123" s="279" t="n">
        <v>0.013</v>
      </c>
      <c r="U123" s="279" t="n">
        <v>0.0109</v>
      </c>
      <c r="V123" s="387" t="n">
        <v>14</v>
      </c>
      <c r="W123" s="387" t="n">
        <v>9</v>
      </c>
      <c r="Y123" s="465" t="n">
        <v>0</v>
      </c>
      <c r="Z123" s="387" t="inlineStr">
        <is>
          <t>半导体有色机器人</t>
        </is>
      </c>
      <c r="AE123" s="9" t="n"/>
      <c r="AF123" s="9" t="n"/>
      <c r="AG123" s="9" t="n"/>
      <c r="AJ123" s="9" t="n"/>
    </row>
    <row r="124" hidden="1" s="386">
      <c r="B124" s="387" t="n">
        <v>20260122</v>
      </c>
      <c r="C124" s="279">
        <f>F124-D124</f>
        <v/>
      </c>
      <c r="D124" s="279" t="n">
        <v>0.0109</v>
      </c>
      <c r="E124" s="279" t="n">
        <v>0.0135</v>
      </c>
      <c r="F124" s="279" t="n">
        <v>0.0157</v>
      </c>
      <c r="G124" s="279" t="n">
        <v>0.0193</v>
      </c>
      <c r="H124" s="463">
        <f>E124/G124</f>
        <v/>
      </c>
      <c r="I124" s="279">
        <f>G124*$A$1</f>
        <v/>
      </c>
      <c r="J124" s="279" t="n">
        <v>0</v>
      </c>
      <c r="K124" s="279" t="n">
        <v>0.0147</v>
      </c>
      <c r="L124" s="279">
        <f>J124-K124</f>
        <v/>
      </c>
      <c r="M124" s="9" t="n">
        <v>0.0163</v>
      </c>
      <c r="N124" s="9" t="n">
        <v>0.0143</v>
      </c>
      <c r="O124" s="279" t="n">
        <v>0.009299999999999999</v>
      </c>
      <c r="P124" s="387" t="n">
        <v>23600</v>
      </c>
      <c r="Q124" s="387">
        <f>Q123+P124</f>
        <v/>
      </c>
      <c r="R124" s="9" t="n">
        <v>0.0091</v>
      </c>
      <c r="S124" s="279" t="n"/>
      <c r="T124" s="279" t="n">
        <v>0.004</v>
      </c>
      <c r="U124" s="279" t="n">
        <v>0.0121</v>
      </c>
      <c r="V124" s="387" t="n">
        <v>24</v>
      </c>
      <c r="W124" s="387" t="n">
        <v>3</v>
      </c>
      <c r="Y124" s="465" t="n">
        <v>1</v>
      </c>
      <c r="Z124" s="387" t="inlineStr">
        <is>
          <t>军工光伏化工钢铁煤炭</t>
        </is>
      </c>
      <c r="AE124" s="9" t="n"/>
      <c r="AF124" s="9" t="n"/>
      <c r="AG124" s="9" t="n"/>
      <c r="AJ124" s="9" t="n"/>
    </row>
    <row r="125" hidden="1" s="386">
      <c r="B125" s="387" t="n">
        <v>20260123</v>
      </c>
      <c r="C125" s="279">
        <f>F125-D125</f>
        <v/>
      </c>
      <c r="D125" s="279" t="n">
        <v>0.0118</v>
      </c>
      <c r="E125" s="279" t="n">
        <v>0.0238</v>
      </c>
      <c r="F125" s="279" t="n">
        <v>0.019</v>
      </c>
      <c r="G125" s="279" t="n">
        <v>0.029</v>
      </c>
      <c r="H125" s="463">
        <f>E125/G125</f>
        <v/>
      </c>
      <c r="I125" s="279">
        <f>G125*$A$1</f>
        <v/>
      </c>
      <c r="J125" s="279" t="n">
        <v>0</v>
      </c>
      <c r="K125" s="279" t="n">
        <v>0.0103</v>
      </c>
      <c r="L125" s="279">
        <f>J125-K125</f>
        <v/>
      </c>
      <c r="M125" s="9" t="n">
        <v>0.009299999999999999</v>
      </c>
      <c r="N125" s="9" t="n">
        <v>0.0102</v>
      </c>
      <c r="O125" s="279" t="n">
        <v>0.006</v>
      </c>
      <c r="P125" s="387" t="n">
        <v>28100</v>
      </c>
      <c r="Q125" s="387">
        <f>Q124+P125</f>
        <v/>
      </c>
      <c r="R125" s="9" t="n">
        <v>0.0078</v>
      </c>
      <c r="S125" s="279" t="n">
        <v>0.0077</v>
      </c>
      <c r="T125" s="279" t="n">
        <v>0.0046</v>
      </c>
      <c r="U125" s="279" t="n">
        <v>0.0075</v>
      </c>
      <c r="V125" s="387" t="n">
        <v>21</v>
      </c>
      <c r="W125" s="387" t="n">
        <v>3</v>
      </c>
      <c r="Y125" s="465" t="n">
        <v>0</v>
      </c>
      <c r="Z125" s="387" t="inlineStr">
        <is>
          <t>光伏军工有色医疗钢铁电池传媒</t>
        </is>
      </c>
      <c r="AE125" s="9" t="n"/>
      <c r="AF125" s="9" t="n"/>
      <c r="AG125" s="9" t="n"/>
      <c r="AJ125" s="9" t="n"/>
    </row>
    <row r="126" hidden="1" s="386">
      <c r="B126" s="387" t="n">
        <v>20260126</v>
      </c>
      <c r="C126" s="279">
        <f>F126-D126</f>
        <v/>
      </c>
      <c r="D126" s="279" t="n">
        <v>-0.0149</v>
      </c>
      <c r="E126" s="279" t="n">
        <v>-0.0109</v>
      </c>
      <c r="F126" s="279" t="n">
        <v>-0.0064</v>
      </c>
      <c r="G126" s="279" t="n">
        <v>-0.0013</v>
      </c>
      <c r="H126" s="463">
        <f>E126/G126</f>
        <v/>
      </c>
      <c r="I126" s="279">
        <f>G126*$A$1</f>
        <v/>
      </c>
      <c r="J126" s="279" t="n">
        <v>0</v>
      </c>
      <c r="K126" s="279" t="n">
        <v>-0.0053</v>
      </c>
      <c r="L126" s="279">
        <f>J126-K126</f>
        <v/>
      </c>
      <c r="M126" s="279" t="n">
        <v>-0.006</v>
      </c>
      <c r="N126" s="279" t="n">
        <v>-0.0063</v>
      </c>
      <c r="O126" s="279" t="n">
        <v>-0.0168</v>
      </c>
      <c r="P126" s="387" t="n">
        <v>-9200</v>
      </c>
      <c r="Q126" s="387">
        <f>Q125+P126</f>
        <v/>
      </c>
      <c r="R126" s="279" t="n">
        <v>-0.009599999999999999</v>
      </c>
      <c r="S126" s="279" t="n">
        <v>0.0023</v>
      </c>
      <c r="T126" s="279" t="n">
        <v>-0.0094</v>
      </c>
      <c r="U126" s="279" t="n">
        <v>-0.0071</v>
      </c>
      <c r="V126" s="387" t="n">
        <v>12</v>
      </c>
      <c r="W126" s="387" t="n">
        <v>14</v>
      </c>
      <c r="Y126" s="465" t="n">
        <v>0</v>
      </c>
      <c r="Z126" s="387" t="inlineStr">
        <is>
          <t>生物医药电力银行畜牧煤炭</t>
        </is>
      </c>
      <c r="AE126" s="9" t="n"/>
      <c r="AF126" s="9" t="n"/>
      <c r="AG126" s="9" t="n"/>
      <c r="AJ126" s="9" t="n"/>
    </row>
    <row r="127" hidden="1" s="386">
      <c r="B127" s="387" t="n">
        <v>20260127</v>
      </c>
      <c r="C127" s="279">
        <f>F127-D127</f>
        <v/>
      </c>
      <c r="D127" s="279" t="n">
        <v>0.0029</v>
      </c>
      <c r="E127" s="279" t="n">
        <v>-0.0043</v>
      </c>
      <c r="F127" s="279" t="n">
        <v>-0.00285</v>
      </c>
      <c r="G127" s="279" t="n">
        <v>-0.0081</v>
      </c>
      <c r="H127" s="463">
        <f>E127/G127</f>
        <v/>
      </c>
      <c r="I127" s="279">
        <f>G127*$A$1</f>
        <v/>
      </c>
      <c r="J127" s="279" t="n">
        <v>0</v>
      </c>
      <c r="K127" s="279" t="n">
        <v>0.0037</v>
      </c>
      <c r="L127" s="279">
        <f>J127-K127</f>
        <v/>
      </c>
      <c r="M127" s="9" t="n">
        <v>0.0005999999999999999</v>
      </c>
      <c r="N127" s="279" t="n">
        <v>-0.008999999999999999</v>
      </c>
      <c r="O127" s="279" t="n">
        <v>0.003</v>
      </c>
      <c r="P127" s="387" t="n">
        <v>-9800</v>
      </c>
      <c r="Q127" s="387">
        <f>Q126+P127</f>
        <v/>
      </c>
      <c r="R127" s="279" t="n">
        <v>-0.0038</v>
      </c>
      <c r="S127" s="279" t="n">
        <v>-0.0017</v>
      </c>
      <c r="T127" s="9" t="n">
        <v>0.0114</v>
      </c>
      <c r="U127" s="279" t="n">
        <v>-0.0024</v>
      </c>
      <c r="V127" s="387" t="n">
        <v>8</v>
      </c>
      <c r="W127" s="387" t="n">
        <v>14</v>
      </c>
      <c r="Y127" s="465" t="n">
        <v>1</v>
      </c>
      <c r="Z127" s="387" t="inlineStr">
        <is>
          <t>半导体军工传媒软件光伏汽车零部件</t>
        </is>
      </c>
      <c r="AD127" s="387" t="inlineStr">
        <is>
          <t>汽车零部件化工电池钢铁软件电网设备家电医药光伏游戏传媒军工</t>
        </is>
      </c>
      <c r="AE127" s="9" t="n"/>
      <c r="AF127" s="9" t="n"/>
      <c r="AG127" s="9" t="n"/>
      <c r="AJ127" s="9" t="n"/>
    </row>
    <row r="128" hidden="1" s="386">
      <c r="B128" s="387" t="n">
        <v>20260128</v>
      </c>
      <c r="C128" s="279">
        <f>F128-D128</f>
        <v/>
      </c>
      <c r="D128" s="279" t="n">
        <v>0.0063</v>
      </c>
      <c r="E128" s="279" t="n">
        <v>0.0132</v>
      </c>
      <c r="F128" s="279" t="n">
        <v>0.0126</v>
      </c>
      <c r="G128" s="279" t="n">
        <v>0.0054</v>
      </c>
      <c r="H128" s="463">
        <f>E128/G128</f>
        <v/>
      </c>
      <c r="I128" s="279">
        <f>G128*$A$1</f>
        <v/>
      </c>
      <c r="J128" s="279" t="n">
        <v>0</v>
      </c>
      <c r="K128" s="279" t="n">
        <v>-0.0168</v>
      </c>
      <c r="L128" s="279">
        <f>J128-K128</f>
        <v/>
      </c>
      <c r="M128" s="279" t="n">
        <v>-0.008</v>
      </c>
      <c r="N128" s="279" t="n">
        <v>-0.024</v>
      </c>
      <c r="O128" s="279" t="n">
        <v>-0.0198</v>
      </c>
      <c r="P128" s="387" t="n">
        <v>15600</v>
      </c>
      <c r="Q128" s="387">
        <f>Q127+P128</f>
        <v/>
      </c>
      <c r="R128" s="9" t="n">
        <v>0.0194</v>
      </c>
      <c r="S128" s="279" t="n">
        <v>-0.0106</v>
      </c>
      <c r="T128" s="279" t="n">
        <v>-0.011</v>
      </c>
      <c r="U128" s="279" t="n">
        <v>-0.0118</v>
      </c>
      <c r="V128" s="387" t="n">
        <v>6</v>
      </c>
      <c r="W128" s="387" t="n">
        <v>26</v>
      </c>
      <c r="Y128" s="465" t="n">
        <v>3</v>
      </c>
      <c r="Z128" s="387" t="inlineStr">
        <is>
          <t>有色化工煤炭石油地产钢铁红利基建</t>
        </is>
      </c>
      <c r="AE128" s="9" t="n"/>
      <c r="AF128" s="9" t="n"/>
      <c r="AG128" s="9" t="n"/>
      <c r="AJ128" s="9" t="n"/>
    </row>
    <row r="129" hidden="1" s="386">
      <c r="B129" s="387" t="n">
        <v>20260129</v>
      </c>
      <c r="C129" s="279">
        <f>F129-D129</f>
        <v/>
      </c>
      <c r="D129" s="279" t="n">
        <v>-0.007</v>
      </c>
      <c r="E129" s="279" t="n">
        <v>-0.0059</v>
      </c>
      <c r="F129" s="279" t="n">
        <v>-0.0049</v>
      </c>
      <c r="G129" s="279" t="n">
        <v>-0.0112</v>
      </c>
      <c r="H129" s="463">
        <f>E129/G129</f>
        <v/>
      </c>
      <c r="I129" s="279">
        <f>G129*$A$1</f>
        <v/>
      </c>
      <c r="J129" s="279" t="n">
        <v>0</v>
      </c>
      <c r="K129" s="279" t="n">
        <v>-0.0142</v>
      </c>
      <c r="L129" s="279">
        <f>J129-K129</f>
        <v/>
      </c>
      <c r="M129" s="9" t="n">
        <v>-0.01297</v>
      </c>
      <c r="N129" s="9" t="n">
        <v>-0.0166</v>
      </c>
      <c r="O129" s="279" t="n">
        <v>-0.01445</v>
      </c>
      <c r="P129" s="387" t="n">
        <v>-9800</v>
      </c>
      <c r="Q129" s="387">
        <f>Q128+P129</f>
        <v/>
      </c>
      <c r="R129" s="279" t="n">
        <v>-0.0016</v>
      </c>
      <c r="S129" s="279" t="n"/>
      <c r="T129" s="279" t="n">
        <v>-0.004</v>
      </c>
      <c r="U129" s="279" t="n">
        <v>-0.0047</v>
      </c>
      <c r="V129" s="387" t="n">
        <v>6</v>
      </c>
      <c r="W129" s="387" t="n">
        <v>29</v>
      </c>
      <c r="Y129" s="465" t="n">
        <v>2</v>
      </c>
      <c r="Z129" s="387" t="inlineStr">
        <is>
          <t>白酒消费有色红利证券房地产银行畜牧医疗传媒</t>
        </is>
      </c>
      <c r="AE129" s="9" t="n"/>
      <c r="AF129" s="9" t="n"/>
      <c r="AG129" s="9" t="n"/>
      <c r="AJ129" s="9" t="n"/>
    </row>
    <row r="130" hidden="1" s="386">
      <c r="B130" s="387" t="n">
        <v>20260130</v>
      </c>
      <c r="C130" s="279">
        <f>F130-D130</f>
        <v/>
      </c>
      <c r="D130" s="279" t="n">
        <v>-0.0166</v>
      </c>
      <c r="E130" s="279" t="n">
        <v>-0.0107</v>
      </c>
      <c r="F130" s="279" t="n">
        <v>-0.0108</v>
      </c>
      <c r="G130" s="279" t="n">
        <v>-0.0042</v>
      </c>
      <c r="H130" s="463">
        <f>E130/G130</f>
        <v/>
      </c>
      <c r="I130" s="279">
        <f>G130*$A$1</f>
        <v/>
      </c>
      <c r="J130" s="279" t="n">
        <v>0</v>
      </c>
      <c r="K130" s="279" t="n">
        <v>0.0026</v>
      </c>
      <c r="L130" s="279">
        <f>J130-K130</f>
        <v/>
      </c>
      <c r="M130" s="9" t="n">
        <v>0.002</v>
      </c>
      <c r="N130" s="9" t="n">
        <v>0.0042</v>
      </c>
      <c r="O130" s="279" t="n">
        <v>-0.0002</v>
      </c>
      <c r="P130" s="387" t="n">
        <v>-19500</v>
      </c>
      <c r="Q130" s="387">
        <f>Q129+P130</f>
        <v/>
      </c>
      <c r="R130" s="279" t="n">
        <v>-0.008999999999999999</v>
      </c>
      <c r="S130" s="279" t="n">
        <v>0.0016</v>
      </c>
      <c r="T130" s="9" t="n">
        <v>0</v>
      </c>
      <c r="U130" s="9" t="n">
        <v>0.0192</v>
      </c>
      <c r="V130" s="387" t="n">
        <v>14</v>
      </c>
      <c r="W130" s="387" t="n">
        <v>11</v>
      </c>
      <c r="Y130" s="465" t="n">
        <v>3</v>
      </c>
      <c r="Z130" s="387" t="inlineStr">
        <is>
          <t>农业半导体畜牧</t>
        </is>
      </c>
      <c r="AE130" s="9" t="n"/>
      <c r="AF130" s="9" t="n"/>
      <c r="AG130" s="9" t="n"/>
      <c r="AJ130" s="9" t="n"/>
    </row>
    <row r="131">
      <c r="B131" s="295" t="inlineStr">
        <is>
          <t>202602汇总</t>
        </is>
      </c>
      <c r="C131" s="296">
        <f>SUM(C132:C145)</f>
        <v/>
      </c>
      <c r="D131" s="296">
        <f>SUM(D132:D145)</f>
        <v/>
      </c>
      <c r="E131" s="296">
        <f>SUM(E132:E145)</f>
        <v/>
      </c>
      <c r="F131" s="296">
        <f>SUM(F132:F145)</f>
        <v/>
      </c>
      <c r="G131" s="296">
        <f>SUM(G132:G145)</f>
        <v/>
      </c>
      <c r="H131" s="344">
        <f>F131/G131</f>
        <v/>
      </c>
      <c r="I131" s="296">
        <f>SUM(I132:I145)</f>
        <v/>
      </c>
      <c r="J131" s="296">
        <f>SUM(J132:J145)</f>
        <v/>
      </c>
      <c r="K131" s="296">
        <f>SUM(K132:K145)</f>
        <v/>
      </c>
      <c r="L131" s="296">
        <f>SUM(L132:L145)</f>
        <v/>
      </c>
      <c r="M131" s="296">
        <f>SUM(M132:M145)</f>
        <v/>
      </c>
      <c r="N131" s="296">
        <f>SUM(N132:N145)</f>
        <v/>
      </c>
      <c r="O131" s="296">
        <f>SUM(O132:O145)</f>
        <v/>
      </c>
      <c r="P131" s="471">
        <f>SUM(P132:P145)</f>
        <v/>
      </c>
      <c r="Q131" s="471" t="n">
        <v>85220</v>
      </c>
      <c r="R131" s="296">
        <f>SUM(R132:R145)</f>
        <v/>
      </c>
      <c r="S131" s="296">
        <f>SUM(S132:S145)</f>
        <v/>
      </c>
      <c r="T131" s="296">
        <f>SUM(T132:T145)</f>
        <v/>
      </c>
      <c r="U131" s="296">
        <f>SUM(U132:U145)</f>
        <v/>
      </c>
      <c r="AE131" s="9" t="n"/>
      <c r="AF131" s="9" t="n"/>
      <c r="AG131" s="9" t="n"/>
      <c r="AJ131" s="9" t="n"/>
    </row>
    <row r="132" hidden="1" s="386">
      <c r="A132" s="387" t="inlineStr">
        <is>
          <t>大跌</t>
        </is>
      </c>
      <c r="B132" s="387" t="n">
        <v>20260202</v>
      </c>
      <c r="C132" s="279">
        <f>F132-D132</f>
        <v/>
      </c>
      <c r="D132" s="279" t="n">
        <v>-0.0256</v>
      </c>
      <c r="E132" s="279" t="n">
        <v>-0.0148</v>
      </c>
      <c r="F132" s="279" t="n">
        <v>-0.0155</v>
      </c>
      <c r="G132" s="279" t="n">
        <v>-0.03</v>
      </c>
      <c r="H132" s="463">
        <f>E132/G132</f>
        <v/>
      </c>
      <c r="I132" s="279">
        <f>G132*$A$1</f>
        <v/>
      </c>
      <c r="J132" s="279" t="n">
        <v>0</v>
      </c>
      <c r="K132" s="279" t="n">
        <v>-0.0113</v>
      </c>
      <c r="L132" s="279">
        <f>J132-K132</f>
        <v/>
      </c>
      <c r="M132" s="279" t="n">
        <v>-0.0064</v>
      </c>
      <c r="N132" s="279" t="n">
        <v>-0.0168</v>
      </c>
      <c r="O132" s="279" t="n">
        <v>-0.0004</v>
      </c>
      <c r="P132" s="387" t="n">
        <v>-56000</v>
      </c>
      <c r="Q132" s="387">
        <f>Q131+P132</f>
        <v/>
      </c>
      <c r="R132" s="279" t="n">
        <v>-0.0226</v>
      </c>
      <c r="S132" s="279" t="n">
        <v>-0.0071</v>
      </c>
      <c r="T132" s="279" t="n">
        <v>-0.004</v>
      </c>
      <c r="U132" s="279" t="n">
        <v>-0.0121</v>
      </c>
      <c r="V132" s="387" t="n">
        <v>10</v>
      </c>
      <c r="W132" s="387" t="n">
        <v>33</v>
      </c>
      <c r="Y132" s="465" t="n">
        <v>1</v>
      </c>
      <c r="Z132" s="387" t="inlineStr">
        <is>
          <t>白酒电网设备</t>
        </is>
      </c>
      <c r="AE132" s="9" t="n"/>
      <c r="AF132" s="9" t="n"/>
      <c r="AG132" s="9" t="n"/>
      <c r="AJ132" s="9" t="n"/>
    </row>
    <row r="133" hidden="1" s="386">
      <c r="A133" s="387" t="inlineStr">
        <is>
          <t>涨溢价</t>
        </is>
      </c>
      <c r="B133" s="387" t="n">
        <v>20260203</v>
      </c>
      <c r="C133" s="279">
        <f>F133-D133</f>
        <v/>
      </c>
      <c r="D133" s="279" t="n">
        <v>0.0284</v>
      </c>
      <c r="E133" s="279" t="n">
        <v>0.0193</v>
      </c>
      <c r="F133" s="279" t="n">
        <v>0.0212</v>
      </c>
      <c r="G133" s="279" t="n">
        <v>0.0387</v>
      </c>
      <c r="H133" s="463">
        <f>E133/G133</f>
        <v/>
      </c>
      <c r="I133" s="279">
        <f>G133*$A$1</f>
        <v/>
      </c>
      <c r="J133" s="279" t="n">
        <v>0</v>
      </c>
      <c r="K133" s="279" t="n">
        <v>0.0061</v>
      </c>
      <c r="L133" s="279">
        <f>J133-K133</f>
        <v/>
      </c>
      <c r="M133" s="9" t="n">
        <v>0.01115</v>
      </c>
      <c r="N133" s="9" t="n">
        <v>0.0007</v>
      </c>
      <c r="O133" s="9" t="n">
        <v>0.0135</v>
      </c>
      <c r="P133" s="387" t="n">
        <v>43200</v>
      </c>
      <c r="Q133" s="387">
        <f>Q132+P133</f>
        <v/>
      </c>
      <c r="R133" s="9" t="n">
        <v>0.0239</v>
      </c>
      <c r="S133" s="9" t="n">
        <v>0.013</v>
      </c>
      <c r="T133" s="9" t="n">
        <v>0</v>
      </c>
      <c r="U133" s="9" t="n">
        <v>0.0177</v>
      </c>
      <c r="V133" s="387" t="n">
        <v>16</v>
      </c>
      <c r="W133" s="387" t="n">
        <v>15</v>
      </c>
      <c r="Y133" s="465" t="n">
        <v>1</v>
      </c>
      <c r="Z133" s="387" t="inlineStr">
        <is>
          <t>有色军工光伏化工电网设备工程机械传媒钢铁可转债涨溢价</t>
        </is>
      </c>
      <c r="AE133" s="9" t="n"/>
      <c r="AF133" s="9" t="n"/>
      <c r="AG133" s="9" t="n"/>
      <c r="AJ133" s="9" t="n"/>
    </row>
    <row r="134" hidden="1" s="386">
      <c r="A134" s="387" t="inlineStr">
        <is>
          <t>杀溢价</t>
        </is>
      </c>
      <c r="B134" s="387" t="n">
        <v>20260204</v>
      </c>
      <c r="C134" s="279">
        <f>F134-D134</f>
        <v/>
      </c>
      <c r="D134" s="279" t="n">
        <v>-0.0045</v>
      </c>
      <c r="E134" s="279" t="n">
        <v>0.0104</v>
      </c>
      <c r="F134" s="279" t="n">
        <v>0.0113</v>
      </c>
      <c r="G134" s="279" t="n">
        <v>0.046</v>
      </c>
      <c r="H134" s="463">
        <f>E134/G134</f>
        <v/>
      </c>
      <c r="I134" s="279">
        <f>G134*$A$1</f>
        <v/>
      </c>
      <c r="J134" s="279" t="n">
        <v>0</v>
      </c>
      <c r="K134" s="279" t="n">
        <v>0.0041</v>
      </c>
      <c r="L134" s="279">
        <f>J134-K134</f>
        <v/>
      </c>
      <c r="M134" s="9" t="n">
        <v>0.0062</v>
      </c>
      <c r="N134" s="279" t="n">
        <v>-0.00177</v>
      </c>
      <c r="O134" s="279" t="n">
        <v>-0.0047</v>
      </c>
      <c r="P134" s="387" t="n">
        <v>31000</v>
      </c>
      <c r="Q134" s="387">
        <f>Q133+P134</f>
        <v/>
      </c>
      <c r="R134" s="9" t="n">
        <v>0.0056</v>
      </c>
      <c r="S134" s="9" t="n">
        <v>0.0147</v>
      </c>
      <c r="T134" s="9" t="n">
        <v>0</v>
      </c>
      <c r="U134" s="9" t="n">
        <v>0.009599999999999999</v>
      </c>
      <c r="V134" s="387" t="n">
        <v>12</v>
      </c>
      <c r="W134" s="387" t="n">
        <v>10</v>
      </c>
      <c r="X134" s="464" t="n">
        <v>33.31</v>
      </c>
      <c r="Y134" s="465" t="n">
        <v>0</v>
      </c>
      <c r="Z134" s="387" t="inlineStr">
        <is>
          <t>煤炭旅游光伏地产钢铁白酒工程机械医疗银行证券电力</t>
        </is>
      </c>
      <c r="AE134" s="9" t="n"/>
      <c r="AF134" s="9" t="n"/>
      <c r="AG134" s="9" t="n"/>
      <c r="AJ134" s="9" t="n"/>
    </row>
    <row r="135" hidden="1" s="386">
      <c r="A135" s="387" t="inlineStr">
        <is>
          <t>杀溢价</t>
        </is>
      </c>
      <c r="B135" s="387" t="n">
        <v>20260205</v>
      </c>
      <c r="C135" s="279">
        <f>F135-D135</f>
        <v/>
      </c>
      <c r="D135" s="279" t="n">
        <v>-0.008200000000000001</v>
      </c>
      <c r="E135" s="279" t="n">
        <v>-0.0091</v>
      </c>
      <c r="F135" s="279" t="n">
        <v>-0.008330000000000001</v>
      </c>
      <c r="G135" s="279" t="n">
        <v>-0.016</v>
      </c>
      <c r="H135" s="463">
        <f>E135/G135</f>
        <v/>
      </c>
      <c r="I135" s="279">
        <f>G135*$A$1</f>
        <v/>
      </c>
      <c r="J135" s="279" t="n">
        <v>0</v>
      </c>
      <c r="K135" s="279" t="n">
        <v>0.002</v>
      </c>
      <c r="L135" s="279">
        <f>J135-K135</f>
        <v/>
      </c>
      <c r="M135" s="9" t="n">
        <v>0.0124</v>
      </c>
      <c r="N135" s="279" t="n">
        <v>-0.008800000000000001</v>
      </c>
      <c r="O135" s="9" t="n">
        <v>0.0007</v>
      </c>
      <c r="P135" s="387" t="n">
        <v>-14600</v>
      </c>
      <c r="Q135" s="387">
        <f>Q134+P135</f>
        <v/>
      </c>
      <c r="R135" s="279" t="n">
        <v>-0.0077</v>
      </c>
      <c r="S135" s="9" t="n">
        <v>0.01</v>
      </c>
      <c r="T135" s="9" t="n">
        <v>0</v>
      </c>
      <c r="U135" s="9" t="n">
        <v>0.0017</v>
      </c>
      <c r="V135" s="387" t="n">
        <v>15</v>
      </c>
      <c r="W135" s="387" t="n">
        <v>8</v>
      </c>
      <c r="X135" s="464" t="n">
        <v>25.84</v>
      </c>
      <c r="Y135" s="465" t="n">
        <v>0</v>
      </c>
      <c r="Z135" s="387" t="inlineStr">
        <is>
          <t>银行旅游医药消费</t>
        </is>
      </c>
      <c r="AE135" s="9" t="n"/>
      <c r="AF135" s="9" t="n"/>
      <c r="AG135" s="9" t="n"/>
      <c r="AJ135" s="9" t="n"/>
    </row>
    <row r="136" hidden="1" s="386">
      <c r="A136" s="387" t="inlineStr">
        <is>
          <t>涨溢价</t>
        </is>
      </c>
      <c r="B136" s="387" t="n">
        <v>20260206</v>
      </c>
      <c r="C136" s="279">
        <f>F136-D136</f>
        <v/>
      </c>
      <c r="D136" s="279" t="n">
        <v>0.009599999999999999</v>
      </c>
      <c r="E136" s="279" t="n">
        <v>0.0103</v>
      </c>
      <c r="F136" s="279" t="n">
        <v>0.0103</v>
      </c>
      <c r="G136" s="279" t="n">
        <v>0.0111</v>
      </c>
      <c r="H136" s="463">
        <f>E136/G136</f>
        <v/>
      </c>
      <c r="I136" s="279">
        <f>G136*$A$1</f>
        <v/>
      </c>
      <c r="J136" s="279" t="n">
        <v>0</v>
      </c>
      <c r="K136" s="279" t="n">
        <v>0.0022</v>
      </c>
      <c r="L136" s="279">
        <f>J136-K136</f>
        <v/>
      </c>
      <c r="M136" s="9" t="n">
        <v>0.007</v>
      </c>
      <c r="N136" s="279" t="n">
        <v>-0.00136</v>
      </c>
      <c r="O136" s="279" t="n">
        <v>-0.00237</v>
      </c>
      <c r="P136" s="387" t="n">
        <v>13500</v>
      </c>
      <c r="Q136" s="387">
        <f>Q135+P136</f>
        <v/>
      </c>
      <c r="R136" s="9" t="n">
        <v>0.0095</v>
      </c>
      <c r="S136" s="9" t="n">
        <v>0.0036</v>
      </c>
      <c r="T136" s="9" t="n">
        <v>0</v>
      </c>
      <c r="U136" s="9" t="n">
        <v>0.008399999999999999</v>
      </c>
      <c r="V136" s="387" t="n">
        <v>9</v>
      </c>
      <c r="W136" s="387" t="n">
        <v>7</v>
      </c>
      <c r="X136" s="464" t="n">
        <v>7.3</v>
      </c>
      <c r="Y136" s="465" t="n">
        <v>0</v>
      </c>
      <c r="Z136" s="387" t="inlineStr">
        <is>
          <t>化工电池光伏中药</t>
        </is>
      </c>
      <c r="AE136" s="9" t="n"/>
      <c r="AF136" s="9" t="n"/>
      <c r="AG136" s="9" t="n"/>
      <c r="AJ136" s="9" t="n"/>
    </row>
    <row r="137" hidden="1" s="386">
      <c r="A137" s="387" t="inlineStr">
        <is>
          <t>涨溢价</t>
        </is>
      </c>
      <c r="B137" s="387" t="n">
        <v>20260209</v>
      </c>
      <c r="C137" s="279">
        <f>F137-D137</f>
        <v/>
      </c>
      <c r="D137" s="279" t="n">
        <v>0.0147</v>
      </c>
      <c r="E137" s="279" t="n">
        <v>0.00996</v>
      </c>
      <c r="F137" s="279" t="n">
        <v>0.0135</v>
      </c>
      <c r="G137" s="279" t="n">
        <v>0.0204</v>
      </c>
      <c r="H137" s="463">
        <f>E137/G137</f>
        <v/>
      </c>
      <c r="I137" s="279">
        <f>G137*$A$1</f>
        <v/>
      </c>
      <c r="J137" s="279" t="n">
        <v>0</v>
      </c>
      <c r="K137" s="279" t="n">
        <v>0.0077</v>
      </c>
      <c r="L137" s="279">
        <f>J137-K137</f>
        <v/>
      </c>
      <c r="M137" s="9" t="n">
        <v>0.0118</v>
      </c>
      <c r="N137" s="9" t="n">
        <v>0.005</v>
      </c>
      <c r="O137" s="9" t="n">
        <v>0.0113</v>
      </c>
      <c r="P137" s="387" t="n">
        <v>27900</v>
      </c>
      <c r="Q137" s="387">
        <f>Q136+P137</f>
        <v/>
      </c>
      <c r="R137" s="9" t="n">
        <v>0.0104</v>
      </c>
      <c r="S137" s="9" t="n">
        <v>0.0181</v>
      </c>
      <c r="T137" s="9" t="n">
        <v>0</v>
      </c>
      <c r="U137" s="9" t="n">
        <v>0.0167</v>
      </c>
      <c r="V137" s="387" t="n">
        <v>14</v>
      </c>
      <c r="W137" s="387" t="n">
        <v>6</v>
      </c>
      <c r="X137" s="464" t="n">
        <v>25.2</v>
      </c>
      <c r="Y137" s="465" t="n">
        <v>0</v>
      </c>
      <c r="Z137" s="387" t="inlineStr">
        <is>
          <t>传媒光伏工程机械软件半导体电网设备游戏电池房地产有色</t>
        </is>
      </c>
      <c r="AE137" s="9" t="n"/>
      <c r="AF137" s="9" t="n"/>
      <c r="AG137" s="9" t="n"/>
      <c r="AJ137" s="9" t="n"/>
    </row>
    <row r="138" hidden="1" s="386">
      <c r="B138" s="387" t="n">
        <v>20260210</v>
      </c>
      <c r="C138" s="279">
        <f>F138-D138</f>
        <v/>
      </c>
      <c r="D138" s="279" t="n">
        <v>-0.0003</v>
      </c>
      <c r="E138" s="279" t="n">
        <v>-0.00211</v>
      </c>
      <c r="F138" s="279" t="n">
        <v>-0.00087</v>
      </c>
      <c r="G138" s="279" t="n">
        <v>-0.0117</v>
      </c>
      <c r="H138" s="463">
        <f>E138/G138</f>
        <v/>
      </c>
      <c r="I138" s="279">
        <f>G138*$A$1</f>
        <v/>
      </c>
      <c r="J138" s="279" t="n">
        <v>0</v>
      </c>
      <c r="K138" s="279" t="n">
        <v>0.0011</v>
      </c>
      <c r="L138" s="279">
        <f>J138-K138</f>
        <v/>
      </c>
      <c r="M138" s="9" t="n">
        <v>0.0022</v>
      </c>
      <c r="N138" s="9" t="n">
        <v>0.0014</v>
      </c>
      <c r="O138" s="9" t="n">
        <v>0.0049</v>
      </c>
      <c r="P138" s="387" t="n">
        <v>2900</v>
      </c>
      <c r="Q138" s="387">
        <f>Q137+P138</f>
        <v/>
      </c>
      <c r="R138" s="279" t="n">
        <v>-0.0046</v>
      </c>
      <c r="S138" s="279" t="n">
        <v>-0.0029</v>
      </c>
      <c r="T138" s="9" t="n">
        <v>0</v>
      </c>
      <c r="U138" s="9" t="n">
        <v>0.0015</v>
      </c>
      <c r="V138" s="387" t="n">
        <v>14</v>
      </c>
      <c r="W138" s="387" t="n">
        <v>9</v>
      </c>
      <c r="X138" s="464" t="n">
        <v>11.11</v>
      </c>
      <c r="Y138" s="465" t="n">
        <v>0</v>
      </c>
      <c r="Z138" s="387" t="inlineStr">
        <is>
          <t>游戏传媒医药家电机器人电网设备</t>
        </is>
      </c>
      <c r="AE138" s="9" t="n"/>
      <c r="AF138" s="9" t="n"/>
      <c r="AG138" s="9" t="n"/>
      <c r="AJ138" s="9" t="n"/>
    </row>
    <row r="139" hidden="1" s="386">
      <c r="B139" s="387" t="n">
        <v>20260211</v>
      </c>
      <c r="C139" s="279">
        <f>F139-D139</f>
        <v/>
      </c>
      <c r="D139" s="279" t="n">
        <v>0.0005999999999999999</v>
      </c>
      <c r="E139" s="279" t="n">
        <v>0.00365</v>
      </c>
      <c r="F139" s="279" t="n">
        <v>0.003</v>
      </c>
      <c r="G139" s="279" t="n">
        <v>0.0071</v>
      </c>
      <c r="H139" s="463">
        <f>E139/G139</f>
        <v/>
      </c>
      <c r="I139" s="279">
        <f>G139*$A$1</f>
        <v/>
      </c>
      <c r="J139" s="279" t="n">
        <v>0</v>
      </c>
      <c r="K139" s="279" t="n">
        <v>0.0004</v>
      </c>
      <c r="L139" s="279">
        <f>J139-K139</f>
        <v/>
      </c>
      <c r="M139" s="279" t="n">
        <v>0.0043</v>
      </c>
      <c r="N139" s="279" t="n">
        <v>-0.0033</v>
      </c>
      <c r="O139" s="279" t="n">
        <v>0.0071</v>
      </c>
      <c r="P139" s="387" t="n">
        <v>11900</v>
      </c>
      <c r="Q139" s="387">
        <f>Q138+P139</f>
        <v/>
      </c>
      <c r="R139" s="9" t="n">
        <v>0.0025</v>
      </c>
      <c r="S139" s="9" t="n">
        <v>0.0158</v>
      </c>
      <c r="T139" s="9" t="n">
        <v>0</v>
      </c>
      <c r="U139" s="279" t="n">
        <v>-0.0011</v>
      </c>
      <c r="V139" s="387" t="n">
        <v>14</v>
      </c>
      <c r="W139" s="387" t="n">
        <v>6</v>
      </c>
      <c r="X139" s="464" t="n">
        <v>7.67</v>
      </c>
      <c r="Y139" s="465" t="n">
        <v>0</v>
      </c>
      <c r="Z139" s="387" t="inlineStr">
        <is>
          <t>有色电池化工钢铁煤炭</t>
        </is>
      </c>
      <c r="AE139" s="9" t="n"/>
      <c r="AF139" s="9" t="n"/>
      <c r="AG139" s="9" t="n"/>
      <c r="AJ139" s="9" t="n"/>
    </row>
    <row r="140" hidden="1" s="386">
      <c r="B140" s="387" t="n">
        <v>20260212</v>
      </c>
      <c r="C140" s="279">
        <f>F140-D140</f>
        <v/>
      </c>
      <c r="D140" s="279" t="n">
        <v>0.0043</v>
      </c>
      <c r="E140" s="279" t="n">
        <v>-0.001</v>
      </c>
      <c r="F140" s="279" t="n">
        <v>-0.0002</v>
      </c>
      <c r="G140" s="279" t="n">
        <v>-0.01278</v>
      </c>
      <c r="H140" s="463">
        <f>E140/G140</f>
        <v/>
      </c>
      <c r="I140" s="279">
        <f>G140*$A$1</f>
        <v/>
      </c>
      <c r="J140" s="279" t="n">
        <v>0</v>
      </c>
      <c r="K140" s="279" t="n">
        <v>-0.0081</v>
      </c>
      <c r="L140" s="279">
        <f>J140-K140</f>
        <v/>
      </c>
      <c r="M140" s="279" t="n">
        <v>-0.008999999999999999</v>
      </c>
      <c r="N140" s="279" t="n">
        <v>-0.0095</v>
      </c>
      <c r="O140" s="9" t="n">
        <v>0.006</v>
      </c>
      <c r="P140" s="387" t="n">
        <v>4</v>
      </c>
      <c r="Q140" s="387">
        <f>Q139+P140</f>
        <v/>
      </c>
      <c r="R140" s="9" t="n">
        <v>0.0002</v>
      </c>
      <c r="S140" s="279" t="n">
        <v>-0.0023</v>
      </c>
      <c r="T140" s="9" t="n">
        <v>0</v>
      </c>
      <c r="U140" s="279" t="n">
        <v>-0.0106</v>
      </c>
      <c r="V140" s="387" t="n">
        <v>10</v>
      </c>
      <c r="W140" s="387" t="n">
        <v>11</v>
      </c>
      <c r="X140" s="464" t="n">
        <v>12.39</v>
      </c>
      <c r="Y140" s="465" t="n">
        <v>0</v>
      </c>
      <c r="Z140" s="387" t="inlineStr">
        <is>
          <t>电网设备储能电池半导体工程机械软件军工光伏电力</t>
        </is>
      </c>
      <c r="AE140" s="9" t="n"/>
      <c r="AF140" s="9" t="n"/>
      <c r="AG140" s="9" t="n"/>
      <c r="AJ140" s="9" t="n"/>
    </row>
    <row r="141" hidden="1" s="386">
      <c r="B141" s="387" t="n">
        <v>20260213</v>
      </c>
      <c r="C141" s="279">
        <f>F141-D141</f>
        <v/>
      </c>
      <c r="D141" s="279" t="n">
        <v>-0.006</v>
      </c>
      <c r="E141" s="279" t="n">
        <v>-0.0076</v>
      </c>
      <c r="F141" s="279" t="n">
        <v>-0.007</v>
      </c>
      <c r="G141" s="279" t="n">
        <v>-0.0225</v>
      </c>
      <c r="H141" s="463">
        <f>E141/G141</f>
        <v/>
      </c>
      <c r="I141" s="279">
        <f>G141*$A$1</f>
        <v/>
      </c>
      <c r="J141" s="279" t="n">
        <v>0</v>
      </c>
      <c r="K141" s="279" t="n">
        <v>0.0038</v>
      </c>
      <c r="L141" s="279">
        <f>J141-K141</f>
        <v/>
      </c>
      <c r="M141" s="9" t="n">
        <v>0.0051</v>
      </c>
      <c r="N141" s="9" t="n">
        <v>0.003</v>
      </c>
      <c r="O141" s="9" t="n">
        <v>0.0009</v>
      </c>
      <c r="P141" s="387" t="n">
        <v>-20004</v>
      </c>
      <c r="Q141" s="387">
        <f>Q140+P141</f>
        <v/>
      </c>
      <c r="R141" s="279" t="n">
        <v>-0.0069</v>
      </c>
      <c r="S141" s="9" t="n">
        <v>0.0045</v>
      </c>
      <c r="T141" s="9" t="n">
        <v>0</v>
      </c>
      <c r="U141" s="279" t="n">
        <v>0.0017</v>
      </c>
      <c r="V141" s="387" t="n">
        <v>15</v>
      </c>
      <c r="W141" s="387" t="n">
        <v>5</v>
      </c>
      <c r="X141" s="464" t="n">
        <v>15.17</v>
      </c>
      <c r="Y141" s="465" t="n">
        <v>0</v>
      </c>
      <c r="Z141" s="387" t="inlineStr">
        <is>
          <t>军工半导体</t>
        </is>
      </c>
      <c r="AE141" s="9" t="n"/>
      <c r="AF141" s="9" t="n"/>
      <c r="AG141" s="9" t="n"/>
      <c r="AJ141" s="9" t="n"/>
    </row>
    <row r="142" hidden="1" s="386">
      <c r="B142" s="387" t="n">
        <v>20260224</v>
      </c>
      <c r="C142" s="279">
        <f>F142-D142</f>
        <v/>
      </c>
      <c r="D142" s="279" t="n">
        <v>0.01</v>
      </c>
      <c r="E142" s="279" t="n">
        <v>0.007900000000000001</v>
      </c>
      <c r="F142" s="279" t="n">
        <v>0.0061</v>
      </c>
      <c r="G142" s="279" t="n">
        <v>0.0242</v>
      </c>
      <c r="H142" s="463">
        <f>E142/G142</f>
        <v/>
      </c>
      <c r="I142" s="279">
        <f>G142*$A$1</f>
        <v/>
      </c>
      <c r="J142" s="279" t="n">
        <v>0</v>
      </c>
      <c r="K142" s="279" t="n">
        <v>0.0106</v>
      </c>
      <c r="L142" s="279">
        <f>J142-K142</f>
        <v/>
      </c>
      <c r="M142" s="9" t="n">
        <v>0.0118</v>
      </c>
      <c r="N142" s="9" t="n">
        <v>0.0101</v>
      </c>
      <c r="O142" s="9" t="n">
        <v>0.0021</v>
      </c>
      <c r="P142" s="387" t="n">
        <v>27000</v>
      </c>
      <c r="Q142" s="387">
        <f>Q141+P142</f>
        <v/>
      </c>
      <c r="R142" s="9" t="n">
        <v>0.008</v>
      </c>
      <c r="S142" s="9" t="n">
        <v>0.0191</v>
      </c>
      <c r="T142" s="9" t="n">
        <v>0</v>
      </c>
      <c r="U142" s="279" t="n">
        <v>0.0227</v>
      </c>
      <c r="V142" s="387" t="n">
        <v>23</v>
      </c>
      <c r="W142" s="387" t="n">
        <v>8</v>
      </c>
      <c r="X142" s="464" t="n">
        <v>30.93</v>
      </c>
      <c r="Y142" s="465" t="n">
        <v>1</v>
      </c>
      <c r="Z142" s="387" t="inlineStr">
        <is>
          <t>电网设备工程机械化工粮食煤炭有色钢铁电力红利光伏军工</t>
        </is>
      </c>
      <c r="AE142" s="9" t="n"/>
      <c r="AF142" s="9" t="n"/>
      <c r="AG142" s="9" t="n"/>
      <c r="AJ142" s="9" t="n"/>
    </row>
    <row r="143" hidden="1" s="386">
      <c r="A143" s="387" t="inlineStr">
        <is>
          <t>杀溢价</t>
        </is>
      </c>
      <c r="B143" s="387" t="n">
        <v>20260225</v>
      </c>
      <c r="C143" s="279">
        <f>F143-D143</f>
        <v/>
      </c>
      <c r="D143" s="279" t="n">
        <v>0.0023</v>
      </c>
      <c r="E143" s="279" t="n">
        <v>0.00117</v>
      </c>
      <c r="F143" s="279" t="n">
        <v>-0.0003</v>
      </c>
      <c r="G143" s="279" t="n">
        <v>0.0113</v>
      </c>
      <c r="H143" s="463">
        <f>E143/G143</f>
        <v/>
      </c>
      <c r="I143" s="279">
        <f>G143*$A$1</f>
        <v/>
      </c>
      <c r="J143" s="279" t="n">
        <v>0</v>
      </c>
      <c r="K143" s="279" t="n">
        <v>0.0194</v>
      </c>
      <c r="L143" s="279">
        <f>J143-K143</f>
        <v/>
      </c>
      <c r="M143" s="9" t="n">
        <v>0.0222</v>
      </c>
      <c r="N143" s="9" t="n">
        <v>0.0164</v>
      </c>
      <c r="O143" s="9" t="n">
        <v>0.0092</v>
      </c>
      <c r="P143" s="387" t="n">
        <v>10000</v>
      </c>
      <c r="Q143" s="387">
        <f>Q142+P143</f>
        <v/>
      </c>
      <c r="R143" s="9" t="n">
        <v>0.0024</v>
      </c>
      <c r="S143" s="9" t="n">
        <v>0.0233</v>
      </c>
      <c r="T143" s="9" t="n">
        <v>0</v>
      </c>
      <c r="U143" s="279" t="n">
        <v>0.004</v>
      </c>
      <c r="V143" s="387" t="n">
        <v>28</v>
      </c>
      <c r="W143" s="387" t="n">
        <v>1</v>
      </c>
      <c r="X143" s="464" t="n">
        <v>13.13</v>
      </c>
      <c r="Y143" s="465" t="n">
        <v>0</v>
      </c>
      <c r="Z143" s="387" t="inlineStr">
        <is>
          <t>钢铁有色房地产粮食电池军工化工</t>
        </is>
      </c>
      <c r="AE143" s="9" t="n"/>
      <c r="AF143" s="9" t="n"/>
      <c r="AG143" s="9" t="n"/>
      <c r="AJ143" s="9" t="n"/>
    </row>
    <row r="144" hidden="1" s="386">
      <c r="A144" s="387" t="inlineStr">
        <is>
          <t>杀溢价</t>
        </is>
      </c>
      <c r="B144" s="387" t="n">
        <v>20260226</v>
      </c>
      <c r="C144" s="279">
        <f>F144-D144</f>
        <v/>
      </c>
      <c r="D144" s="279" t="n">
        <v>-0.0101</v>
      </c>
      <c r="E144" s="279" t="n">
        <v>-0.0095</v>
      </c>
      <c r="F144" s="279" t="n">
        <v>-0.0078</v>
      </c>
      <c r="G144" s="279" t="n">
        <v>-0.0145</v>
      </c>
      <c r="H144" s="463">
        <f>E144/G144</f>
        <v/>
      </c>
      <c r="I144" s="279">
        <f>G144*$A$1</f>
        <v/>
      </c>
      <c r="J144" s="279" t="n">
        <v>0</v>
      </c>
      <c r="K144" s="279" t="n">
        <v>0.0046</v>
      </c>
      <c r="L144" s="279">
        <f>J144-K144</f>
        <v/>
      </c>
      <c r="M144" s="9" t="n">
        <v>0.0056</v>
      </c>
      <c r="N144" s="9" t="n">
        <v>0.0045</v>
      </c>
      <c r="O144" s="9" t="n">
        <v>0.0058</v>
      </c>
      <c r="P144" s="387" t="n">
        <v>-11180</v>
      </c>
      <c r="Q144" s="387">
        <f>Q143+P144</f>
        <v/>
      </c>
      <c r="R144" s="279" t="n">
        <v>-0.0101</v>
      </c>
      <c r="S144" s="9" t="n">
        <v>0.0142</v>
      </c>
      <c r="T144" s="9" t="n">
        <v>0</v>
      </c>
      <c r="U144" s="279" t="n">
        <v>-0.0029</v>
      </c>
      <c r="V144" s="387" t="n">
        <v>21</v>
      </c>
      <c r="W144" s="387" t="n">
        <v>3</v>
      </c>
      <c r="X144" s="464" t="n">
        <v>8.32</v>
      </c>
      <c r="Y144" s="465" t="n">
        <v>1</v>
      </c>
      <c r="Z144" s="387" t="inlineStr">
        <is>
          <t>电网设备军工钢铁半导体电力</t>
        </is>
      </c>
      <c r="AE144" s="9" t="n"/>
      <c r="AF144" s="9" t="n"/>
      <c r="AG144" s="9" t="n"/>
      <c r="AJ144" s="9" t="n"/>
    </row>
    <row r="145" hidden="1" s="386">
      <c r="A145" s="387" t="inlineStr">
        <is>
          <t>杀溢价</t>
        </is>
      </c>
      <c r="B145" s="387" t="n">
        <v>20260227</v>
      </c>
      <c r="C145" s="279">
        <f>F145-D145</f>
        <v/>
      </c>
      <c r="D145" s="279" t="n">
        <v>-0.0019</v>
      </c>
      <c r="E145" s="279" t="n">
        <v>0.00018</v>
      </c>
      <c r="F145" s="279" t="n">
        <v>0.0007</v>
      </c>
      <c r="G145" s="279" t="n">
        <v>0.0086</v>
      </c>
      <c r="H145" s="463">
        <f>E145/G145</f>
        <v/>
      </c>
      <c r="I145" s="279">
        <f>G145*$A$1</f>
        <v/>
      </c>
      <c r="J145" s="279" t="n">
        <v>0</v>
      </c>
      <c r="K145" s="279" t="n">
        <v>0.0118</v>
      </c>
      <c r="L145" s="279">
        <f>J145-K145</f>
        <v/>
      </c>
      <c r="M145" s="9" t="n">
        <v>0.0142</v>
      </c>
      <c r="N145" s="9" t="n">
        <v>0.008800000000000001</v>
      </c>
      <c r="O145" s="9" t="n">
        <v>0.0098</v>
      </c>
      <c r="P145" s="387" t="n">
        <v>4800</v>
      </c>
      <c r="Q145" s="387">
        <f>Q144+P145</f>
        <v/>
      </c>
      <c r="R145" s="9" t="n">
        <v>0.0026</v>
      </c>
      <c r="S145" s="9" t="n">
        <v>0.014</v>
      </c>
      <c r="T145" s="9" t="n">
        <v>0</v>
      </c>
      <c r="U145" s="279" t="n">
        <v>0.0064</v>
      </c>
      <c r="V145" s="387" t="n">
        <v>23</v>
      </c>
      <c r="W145" s="387" t="n">
        <v>2</v>
      </c>
      <c r="X145" s="464" t="n">
        <v>12.25</v>
      </c>
      <c r="Y145" s="465" t="n">
        <v>2</v>
      </c>
      <c r="Z145" s="387" t="inlineStr">
        <is>
          <t>有色煤炭电力钢铁软件光伏畜牧</t>
        </is>
      </c>
      <c r="AE145" s="9" t="n"/>
      <c r="AF145" s="9" t="n"/>
      <c r="AG145" s="9" t="n"/>
      <c r="AJ145" s="9" t="n"/>
    </row>
    <row r="146">
      <c r="B146" s="295" t="inlineStr">
        <is>
          <t>202603汇总</t>
        </is>
      </c>
      <c r="C146" s="296">
        <f>SUM(C147:C168)</f>
        <v/>
      </c>
      <c r="D146" s="296">
        <f>SUM(D147:D168)</f>
        <v/>
      </c>
      <c r="E146" s="296">
        <f>SUM(E147:E168)</f>
        <v/>
      </c>
      <c r="F146" s="296">
        <f>SUM(F147:F168)</f>
        <v/>
      </c>
      <c r="G146" s="296">
        <f>SUM(G147:G168)</f>
        <v/>
      </c>
      <c r="H146" s="344">
        <f>F146/G146</f>
        <v/>
      </c>
      <c r="I146" s="296">
        <f>SUM(I147:I168)</f>
        <v/>
      </c>
      <c r="J146" s="296">
        <f>SUM(J147:J168)</f>
        <v/>
      </c>
      <c r="K146" s="296">
        <f>SUM(K147:K168)</f>
        <v/>
      </c>
      <c r="L146" s="296">
        <f>SUM(L147:L168)</f>
        <v/>
      </c>
      <c r="M146" s="296">
        <f>SUM(M147:M168)</f>
        <v/>
      </c>
      <c r="N146" s="296">
        <f>SUM(N147:N168)</f>
        <v/>
      </c>
      <c r="O146" s="296">
        <f>SUM(O147:O168)</f>
        <v/>
      </c>
      <c r="P146" s="471">
        <f>SUM(P147:P168)</f>
        <v/>
      </c>
      <c r="Q146" s="471" t="n">
        <v>155640</v>
      </c>
      <c r="R146" s="296">
        <f>SUM(R147:R168)</f>
        <v/>
      </c>
      <c r="S146" s="296">
        <f>SUM(S147:S168)</f>
        <v/>
      </c>
      <c r="T146" s="296">
        <f>SUM(T147:T168)</f>
        <v/>
      </c>
      <c r="U146" s="296">
        <f>SUM(U147:U168)</f>
        <v/>
      </c>
      <c r="AE146" s="9" t="n"/>
      <c r="AF146" s="9" t="n"/>
      <c r="AG146" s="9" t="n"/>
      <c r="AJ146" s="9" t="n"/>
    </row>
    <row r="147" hidden="1" s="386">
      <c r="B147" s="387" t="n">
        <v>20260302</v>
      </c>
      <c r="C147" s="279">
        <f>F147-D147</f>
        <v/>
      </c>
      <c r="D147" s="279" t="n">
        <v>-0.004</v>
      </c>
      <c r="E147" s="279" t="n">
        <v>-0.002</v>
      </c>
      <c r="F147" s="279" t="n">
        <v>-0.004</v>
      </c>
      <c r="G147" s="279" t="n">
        <v>-0.0054</v>
      </c>
      <c r="H147" s="344">
        <f>F147/G147</f>
        <v/>
      </c>
      <c r="I147" s="279">
        <f>G147*$A$1</f>
        <v/>
      </c>
      <c r="J147" s="279" t="n">
        <v>0</v>
      </c>
      <c r="K147" s="279" t="n">
        <v>-0.0168</v>
      </c>
      <c r="L147" s="279">
        <f>J147-K147</f>
        <v/>
      </c>
      <c r="M147" s="279" t="n">
        <v>-0.0186</v>
      </c>
      <c r="N147" s="279" t="n">
        <v>-0.016</v>
      </c>
      <c r="O147" s="279" t="n">
        <v>-0.0156</v>
      </c>
      <c r="P147" s="387" t="n">
        <v>-9000</v>
      </c>
      <c r="Q147" s="387">
        <f>Q146+P147</f>
        <v/>
      </c>
      <c r="R147" s="279" t="n">
        <v>-0.0001</v>
      </c>
      <c r="S147" s="279" t="n">
        <v>-0.02</v>
      </c>
      <c r="T147" s="9" t="n">
        <v>0</v>
      </c>
      <c r="U147" s="279" t="n">
        <v>-0.0321</v>
      </c>
      <c r="V147" s="387" t="n">
        <v>8</v>
      </c>
      <c r="W147" s="387" t="n">
        <v>20</v>
      </c>
      <c r="X147" s="464" t="n">
        <v>31.7</v>
      </c>
      <c r="Y147" s="465" t="n">
        <v>3</v>
      </c>
      <c r="Z147" s="387" t="inlineStr">
        <is>
          <t>有色煤炭军工红利化工电网设备电力银行</t>
        </is>
      </c>
      <c r="AE147" s="9" t="n"/>
      <c r="AF147" s="9" t="n"/>
      <c r="AG147" s="9" t="n"/>
      <c r="AJ147" s="9" t="n"/>
    </row>
    <row r="148" hidden="1" s="386">
      <c r="A148" s="387" t="inlineStr">
        <is>
          <t>杀溢价</t>
        </is>
      </c>
      <c r="B148" s="387" t="n">
        <v>20260303</v>
      </c>
      <c r="C148" s="279">
        <f>F148-D148</f>
        <v/>
      </c>
      <c r="D148" s="279" t="n">
        <v>-0.0231</v>
      </c>
      <c r="E148" s="279" t="n">
        <v>-0.006</v>
      </c>
      <c r="F148" s="279" t="n">
        <v>-0.0068</v>
      </c>
      <c r="G148" s="279" t="n">
        <v>-0.005</v>
      </c>
      <c r="H148" s="344">
        <f>F148/G148</f>
        <v/>
      </c>
      <c r="I148" s="279">
        <f>G148*$A$1</f>
        <v/>
      </c>
      <c r="J148" s="279" t="n">
        <v>0</v>
      </c>
      <c r="K148" s="279" t="n">
        <v>-0.033</v>
      </c>
      <c r="L148" s="279">
        <f>J148-K148</f>
        <v/>
      </c>
      <c r="M148" s="279" t="n">
        <v>-0.0345</v>
      </c>
      <c r="N148" s="279" t="n">
        <v>-0.0311</v>
      </c>
      <c r="O148" s="279" t="n">
        <v>-0.0303</v>
      </c>
      <c r="P148" s="387" t="n">
        <v>-34000</v>
      </c>
      <c r="Q148" s="387">
        <f>Q147+P148</f>
        <v/>
      </c>
      <c r="R148" s="279" t="n">
        <v>-0.0071</v>
      </c>
      <c r="S148" s="279" t="n">
        <v>-0.033</v>
      </c>
      <c r="T148" s="9" t="n">
        <v>0</v>
      </c>
      <c r="U148" s="279" t="n">
        <v>-0.0266</v>
      </c>
      <c r="V148" s="387" t="n">
        <v>4</v>
      </c>
      <c r="W148" s="387" t="n">
        <v>56</v>
      </c>
      <c r="X148" s="464" t="n">
        <v>63.91</v>
      </c>
      <c r="Y148" s="465" t="n">
        <v>7</v>
      </c>
      <c r="Z148" s="387" t="inlineStr">
        <is>
          <t>煤炭红利银行</t>
        </is>
      </c>
      <c r="AE148" s="9" t="n"/>
      <c r="AF148" s="9" t="n"/>
      <c r="AG148" s="9" t="n"/>
      <c r="AJ148" s="9" t="n"/>
    </row>
    <row r="149" hidden="1" s="386">
      <c r="A149" s="387" t="inlineStr">
        <is>
          <t>涨溢价</t>
        </is>
      </c>
      <c r="B149" s="387" t="n">
        <v>20260304</v>
      </c>
      <c r="C149" s="279">
        <f>F149-D149</f>
        <v/>
      </c>
      <c r="D149" s="279" t="n">
        <v>-0.0022</v>
      </c>
      <c r="E149" s="279" t="n">
        <v>-0.002</v>
      </c>
      <c r="F149" s="279" t="n">
        <v>-0.002</v>
      </c>
      <c r="G149" s="279" t="n">
        <v>-0.0175</v>
      </c>
      <c r="H149" s="344">
        <f>F149/G149</f>
        <v/>
      </c>
      <c r="I149" s="279">
        <f>G149*$A$1</f>
        <v/>
      </c>
      <c r="J149" s="279" t="n">
        <v>0</v>
      </c>
      <c r="K149" s="279" t="n">
        <v>-0.0018</v>
      </c>
      <c r="L149" s="279">
        <f>J149-K149</f>
        <v/>
      </c>
      <c r="M149" s="9" t="n">
        <v>0.002</v>
      </c>
      <c r="N149" s="279" t="n">
        <v>-0.0067</v>
      </c>
      <c r="O149" s="279" t="n">
        <v>-0.0057</v>
      </c>
      <c r="P149" s="387" t="n">
        <v>-23300</v>
      </c>
      <c r="Q149" s="387">
        <f>Q148+P149</f>
        <v/>
      </c>
      <c r="R149" s="279" t="n">
        <v>-0.0008</v>
      </c>
      <c r="S149" s="9" t="n">
        <v>0.009299999999999999</v>
      </c>
      <c r="T149" s="9" t="n">
        <v>0</v>
      </c>
      <c r="U149" s="279" t="n">
        <v>-0.0065</v>
      </c>
      <c r="V149" s="387" t="n">
        <v>5</v>
      </c>
      <c r="W149" s="387" t="n">
        <v>13</v>
      </c>
      <c r="X149" s="464" t="n">
        <v>14.54</v>
      </c>
      <c r="Y149" s="465" t="n">
        <v>10</v>
      </c>
      <c r="Z149" s="387" t="inlineStr">
        <is>
          <t>电网设备粮食军工电力</t>
        </is>
      </c>
      <c r="AE149" s="9" t="n"/>
      <c r="AF149" s="9" t="n"/>
      <c r="AG149" s="9" t="n"/>
      <c r="AJ149" s="9" t="n"/>
    </row>
    <row r="150" hidden="1" s="386">
      <c r="B150" s="387" t="n">
        <v>20260305</v>
      </c>
      <c r="C150" s="279">
        <f>F150-D150</f>
        <v/>
      </c>
      <c r="D150" s="279" t="n">
        <v>0.0002</v>
      </c>
      <c r="E150" s="279" t="n">
        <v>-0.0019</v>
      </c>
      <c r="F150" s="279" t="n">
        <v>-0.0017</v>
      </c>
      <c r="G150" s="279" t="n">
        <v>0.003</v>
      </c>
      <c r="H150" s="463">
        <f>F150/G150</f>
        <v/>
      </c>
      <c r="I150" s="279">
        <f>G150*$A$1</f>
        <v/>
      </c>
      <c r="J150" s="279" t="n">
        <v>0</v>
      </c>
      <c r="K150" s="279" t="n">
        <v>0.0145</v>
      </c>
      <c r="L150" s="279">
        <f>J150-K150</f>
        <v/>
      </c>
      <c r="M150" s="9" t="n">
        <v>0.0177</v>
      </c>
      <c r="N150" s="9" t="n">
        <v>0.0141</v>
      </c>
      <c r="O150" s="9" t="n">
        <v>0.024</v>
      </c>
      <c r="P150" s="387" t="n">
        <v>7800</v>
      </c>
      <c r="Q150" s="387">
        <f>Q149+P150</f>
        <v/>
      </c>
      <c r="R150" s="279" t="n">
        <v>-0.0009</v>
      </c>
      <c r="S150" s="9" t="n">
        <v>0.0114</v>
      </c>
      <c r="T150" s="9" t="n">
        <v>0</v>
      </c>
      <c r="U150" s="279" t="n">
        <v>0.0133</v>
      </c>
      <c r="V150" s="387" t="n">
        <v>15</v>
      </c>
      <c r="W150" s="387" t="n">
        <v>6</v>
      </c>
      <c r="X150" s="464" t="n">
        <v>14.08</v>
      </c>
      <c r="Y150" s="465" t="n">
        <v>0</v>
      </c>
      <c r="Z150" s="387" t="inlineStr">
        <is>
          <t>电网设备工程机械机器人半导体基建电力传媒游戏汽零光伏</t>
        </is>
      </c>
      <c r="AE150" s="9" t="n"/>
      <c r="AF150" s="9" t="n"/>
      <c r="AG150" s="9" t="n"/>
      <c r="AJ150" s="9" t="n"/>
    </row>
    <row r="151" hidden="1" s="386">
      <c r="A151" s="387" t="inlineStr">
        <is>
          <t>杀溢价</t>
        </is>
      </c>
      <c r="B151" s="387" t="n">
        <v>20260306</v>
      </c>
      <c r="C151" s="279">
        <f>F151-D151</f>
        <v/>
      </c>
      <c r="D151" s="279" t="n">
        <v>0.0039</v>
      </c>
      <c r="E151" s="279" t="n">
        <v>0.0055</v>
      </c>
      <c r="F151" s="279" t="n">
        <v>0.006</v>
      </c>
      <c r="G151" s="279" t="n">
        <v>0.0185</v>
      </c>
      <c r="H151" s="463">
        <f>F151/G151</f>
        <v/>
      </c>
      <c r="I151" s="279">
        <f>G151*$A$1</f>
        <v/>
      </c>
      <c r="J151" s="279" t="n">
        <v>0</v>
      </c>
      <c r="K151" s="279" t="n">
        <v>0.0124</v>
      </c>
      <c r="L151" s="279">
        <f>J151-K151</f>
        <v/>
      </c>
      <c r="M151" s="9" t="n">
        <v>0.0163</v>
      </c>
      <c r="N151" s="9" t="n">
        <v>0.0098</v>
      </c>
      <c r="O151" s="9" t="n">
        <v>0.0154</v>
      </c>
      <c r="P151" s="387" t="n">
        <v>35000</v>
      </c>
      <c r="Q151" s="387">
        <f>Q150+P151</f>
        <v/>
      </c>
      <c r="R151" s="9" t="n">
        <v>0.0053</v>
      </c>
      <c r="S151" s="9" t="n">
        <v>0.0234</v>
      </c>
      <c r="T151" s="9" t="n">
        <v>0</v>
      </c>
      <c r="U151" s="279" t="n">
        <v>0.0351</v>
      </c>
      <c r="V151" s="387" t="n">
        <v>15</v>
      </c>
      <c r="W151" s="387" t="n">
        <v>8</v>
      </c>
      <c r="X151" s="464" t="n">
        <v>21.84</v>
      </c>
      <c r="Y151" s="465" t="n">
        <v>0</v>
      </c>
      <c r="Z151" s="387" t="inlineStr">
        <is>
          <t>畜牧粮食医药软件化工消费券商</t>
        </is>
      </c>
      <c r="AE151" s="9" t="n"/>
      <c r="AF151" s="9" t="n"/>
      <c r="AG151" s="9" t="n"/>
      <c r="AJ151" s="9" t="n"/>
    </row>
    <row r="152" hidden="1" s="386">
      <c r="A152" s="387" t="inlineStr">
        <is>
          <t>杀溢价</t>
        </is>
      </c>
      <c r="B152" s="387" t="n">
        <v>20260309</v>
      </c>
      <c r="C152" s="279">
        <f>F152-D152</f>
        <v/>
      </c>
      <c r="D152" s="279" t="n">
        <v>-0.0043</v>
      </c>
      <c r="E152" s="279" t="n">
        <v>-0.0005</v>
      </c>
      <c r="F152" s="279" t="n">
        <v>-0.007</v>
      </c>
      <c r="G152" s="279" t="n">
        <v>0.0031</v>
      </c>
      <c r="H152" s="463">
        <f>F152/G152</f>
        <v/>
      </c>
      <c r="I152" s="279">
        <f>G152*$A$1</f>
        <v/>
      </c>
      <c r="J152" s="279" t="n">
        <v>0</v>
      </c>
      <c r="K152" s="279" t="n">
        <v>-0.0062</v>
      </c>
      <c r="L152" s="279">
        <f>J152-K152</f>
        <v/>
      </c>
      <c r="M152" s="279" t="n">
        <v>0.0005</v>
      </c>
      <c r="N152" s="279" t="n">
        <v>-0.0094</v>
      </c>
      <c r="O152" s="9" t="n">
        <v>0.0007</v>
      </c>
      <c r="P152" s="387" t="n">
        <v>-23000</v>
      </c>
      <c r="Q152" s="387">
        <f>Q151+P152</f>
        <v/>
      </c>
      <c r="R152" s="9" t="n">
        <v>0.0001</v>
      </c>
      <c r="S152" s="9" t="n">
        <v>0.0013</v>
      </c>
      <c r="T152" s="9" t="n">
        <v>0</v>
      </c>
      <c r="U152" s="279" t="n">
        <v>-0.008699999999999999</v>
      </c>
      <c r="V152" s="387" t="n">
        <v>10</v>
      </c>
      <c r="W152" s="387" t="n">
        <v>6</v>
      </c>
      <c r="X152" s="464" t="n">
        <v>19.17</v>
      </c>
      <c r="Y152" s="465" t="n">
        <v>3</v>
      </c>
      <c r="Z152" s="387" t="inlineStr">
        <is>
          <t>煤炭光伏软件电力</t>
        </is>
      </c>
      <c r="AE152" s="9" t="n"/>
      <c r="AF152" s="9" t="n"/>
      <c r="AG152" s="9" t="n"/>
      <c r="AJ152" s="9" t="n"/>
    </row>
    <row r="153" hidden="1" s="386">
      <c r="A153" s="387" t="inlineStr">
        <is>
          <t>涨溢价</t>
        </is>
      </c>
      <c r="B153" s="387" t="n">
        <v>20260310</v>
      </c>
      <c r="C153" s="279">
        <f>F153-D153</f>
        <v/>
      </c>
      <c r="D153" s="279" t="n">
        <v>0.0122</v>
      </c>
      <c r="E153" s="279" t="n">
        <v>0.0063</v>
      </c>
      <c r="F153" s="279" t="n">
        <v>0.005</v>
      </c>
      <c r="G153" s="279" t="n">
        <v>0.0148</v>
      </c>
      <c r="H153" s="463">
        <f>F153/G153</f>
        <v/>
      </c>
      <c r="I153" s="279">
        <f>G153*$A$1</f>
        <v/>
      </c>
      <c r="J153" s="279" t="n">
        <v>0</v>
      </c>
      <c r="K153" s="279" t="n">
        <v>0.0163</v>
      </c>
      <c r="L153" s="279">
        <f>J153-K153</f>
        <v/>
      </c>
      <c r="M153" s="9" t="n">
        <v>0.0167</v>
      </c>
      <c r="N153" s="9" t="n">
        <v>0.016</v>
      </c>
      <c r="O153" s="9" t="n">
        <v>0.0135</v>
      </c>
      <c r="P153" s="387" t="n">
        <v>23900</v>
      </c>
      <c r="Q153" s="387">
        <f>Q152+P153</f>
        <v/>
      </c>
      <c r="R153" s="9" t="n">
        <v>0.0086</v>
      </c>
      <c r="S153" s="9" t="n">
        <v>0.0139</v>
      </c>
      <c r="T153" s="9" t="n">
        <v>0</v>
      </c>
      <c r="U153" s="279" t="n">
        <v>0.0264</v>
      </c>
      <c r="V153" s="387" t="n">
        <v>20</v>
      </c>
      <c r="W153" s="387" t="n">
        <v>4</v>
      </c>
      <c r="X153" s="464" t="n">
        <v>20.67</v>
      </c>
      <c r="Y153" s="465" t="n">
        <v>0</v>
      </c>
      <c r="Z153" s="387" t="inlineStr">
        <is>
          <t>通信工程机械医药半导体汽零家电机器人电池游戏</t>
        </is>
      </c>
      <c r="AE153" s="9" t="n"/>
      <c r="AF153" s="9" t="n"/>
      <c r="AG153" s="9" t="n"/>
      <c r="AJ153" s="9" t="n"/>
    </row>
    <row r="154" hidden="1" s="386">
      <c r="A154" s="342" t="inlineStr">
        <is>
          <t>切正股</t>
        </is>
      </c>
      <c r="B154" s="387" t="n">
        <v>20260311</v>
      </c>
      <c r="C154" s="279">
        <f>F154-D154</f>
        <v/>
      </c>
      <c r="D154" s="279" t="n">
        <v>0.0005</v>
      </c>
      <c r="E154" s="279" t="n">
        <v>-0.0008</v>
      </c>
      <c r="F154" s="279" t="n">
        <v>0.0015</v>
      </c>
      <c r="G154" s="279" t="n">
        <v>-0.00166</v>
      </c>
      <c r="H154" s="463">
        <f>F154/G154</f>
        <v/>
      </c>
      <c r="I154" s="279">
        <f>G154*$A$1</f>
        <v/>
      </c>
      <c r="J154" s="279" t="n">
        <v>0</v>
      </c>
      <c r="K154" s="279" t="n">
        <v>0.0078</v>
      </c>
      <c r="L154" s="279">
        <f>J154-K154</f>
        <v/>
      </c>
      <c r="M154" s="9" t="n">
        <v>0.0049</v>
      </c>
      <c r="N154" s="9" t="n">
        <v>0.00987</v>
      </c>
      <c r="O154" s="279" t="n">
        <v>-0.0026</v>
      </c>
      <c r="P154" s="387" t="n">
        <v>1400</v>
      </c>
      <c r="Q154" s="387">
        <f>Q153+P154</f>
        <v/>
      </c>
      <c r="R154" s="9" t="n">
        <v>0.0017</v>
      </c>
      <c r="S154" s="9" t="n">
        <v>0.0011</v>
      </c>
      <c r="T154" s="9" t="n">
        <v>0</v>
      </c>
      <c r="U154" s="279" t="n">
        <v>-0.0081</v>
      </c>
      <c r="V154" s="387" t="n">
        <v>15</v>
      </c>
      <c r="W154" s="387" t="n">
        <v>0</v>
      </c>
      <c r="X154" s="464" t="n">
        <v>17.09</v>
      </c>
      <c r="Y154" s="465" t="n">
        <v>0</v>
      </c>
      <c r="Z154" s="387" t="inlineStr">
        <is>
          <t>电池煤炭电力化工粮食光伏畜牧</t>
        </is>
      </c>
      <c r="AE154" s="9" t="n"/>
      <c r="AF154" s="9" t="n"/>
      <c r="AG154" s="9" t="n"/>
      <c r="AJ154" s="9" t="n"/>
    </row>
    <row r="155" hidden="1" s="386">
      <c r="A155" s="387" t="inlineStr">
        <is>
          <t>杀溢价</t>
        </is>
      </c>
      <c r="B155" s="387" t="n">
        <v>20260312</v>
      </c>
      <c r="C155" s="279">
        <f>F155-D155</f>
        <v/>
      </c>
      <c r="D155" s="279" t="n">
        <v>-0.0145</v>
      </c>
      <c r="E155" s="279" t="n">
        <v>-0.0067</v>
      </c>
      <c r="F155" s="279" t="n">
        <v>0.005</v>
      </c>
      <c r="G155" s="279" t="n">
        <v>0.0065</v>
      </c>
      <c r="H155" s="463">
        <f>F155/G155</f>
        <v/>
      </c>
      <c r="I155" s="279">
        <f>G155*$A$1</f>
        <v/>
      </c>
      <c r="J155" s="279" t="n">
        <v>0</v>
      </c>
      <c r="K155" s="279" t="n">
        <v>-0.0073</v>
      </c>
      <c r="L155" s="279">
        <f>J155-K155</f>
        <v/>
      </c>
      <c r="M155" s="279" t="n">
        <v>-0.01</v>
      </c>
      <c r="N155" s="279" t="n">
        <v>-0.0071</v>
      </c>
      <c r="O155" s="279" t="n">
        <v>-0.0021</v>
      </c>
      <c r="P155" s="387" t="n">
        <v>-1000</v>
      </c>
      <c r="Q155" s="387">
        <f>Q154+P155</f>
        <v/>
      </c>
      <c r="R155" s="279" t="n">
        <v>-0.009599999999999999</v>
      </c>
      <c r="S155" s="279" t="n">
        <v>-0.0123</v>
      </c>
      <c r="T155" s="9" t="n">
        <v>0</v>
      </c>
      <c r="U155" s="279" t="n">
        <v>-0.0136</v>
      </c>
      <c r="V155" s="387" t="n">
        <v>13</v>
      </c>
      <c r="W155" s="387" t="n">
        <v>8</v>
      </c>
      <c r="X155" s="464" t="n">
        <v>13.8</v>
      </c>
      <c r="Y155" s="465" t="n">
        <v>0</v>
      </c>
      <c r="Z155" s="387" t="inlineStr">
        <is>
          <t>煤炭电力畜牧银行</t>
        </is>
      </c>
      <c r="AE155" s="9" t="n"/>
      <c r="AF155" s="9" t="n"/>
      <c r="AG155" s="9" t="n"/>
      <c r="AJ155" s="9" t="n"/>
    </row>
    <row r="156" hidden="1" s="386">
      <c r="A156" s="387" t="inlineStr">
        <is>
          <t>杀溢价</t>
        </is>
      </c>
      <c r="B156" s="387" t="n">
        <v>20260313</v>
      </c>
      <c r="C156" s="279">
        <f>F156-D156</f>
        <v/>
      </c>
      <c r="D156" s="279" t="n">
        <v>-0.0126</v>
      </c>
      <c r="E156" s="279" t="n">
        <v>-0.0057</v>
      </c>
      <c r="F156" s="279" t="n">
        <v>-0.0033</v>
      </c>
      <c r="G156" s="279" t="n">
        <v>-0.004</v>
      </c>
      <c r="H156" s="463">
        <f>F156/G156</f>
        <v/>
      </c>
      <c r="I156" s="279">
        <f>G156*$A$1</f>
        <v/>
      </c>
      <c r="J156" s="279" t="n">
        <v>0</v>
      </c>
      <c r="K156" s="279" t="n">
        <v>-0.0005</v>
      </c>
      <c r="L156" s="279">
        <f>J156-K156</f>
        <v/>
      </c>
      <c r="M156" s="279" t="n">
        <v>-0.0033</v>
      </c>
      <c r="N156" s="279" t="n">
        <v>0.0023</v>
      </c>
      <c r="O156" s="279" t="n">
        <v>0.0062</v>
      </c>
      <c r="P156" s="387" t="n">
        <v>-11300</v>
      </c>
      <c r="Q156" s="387">
        <f>Q155+P156</f>
        <v/>
      </c>
      <c r="R156" s="279" t="n">
        <v>-0.01</v>
      </c>
      <c r="S156" s="9" t="n">
        <v>0.0043</v>
      </c>
      <c r="T156" s="9" t="n">
        <v>0</v>
      </c>
      <c r="U156" s="279" t="n">
        <v>0.0005999999999999999</v>
      </c>
      <c r="V156" s="387" t="n">
        <v>11</v>
      </c>
      <c r="W156" s="387" t="n">
        <v>11</v>
      </c>
      <c r="X156" s="464" t="n">
        <v>16.3</v>
      </c>
      <c r="Y156" s="465" t="n">
        <v>1</v>
      </c>
      <c r="Z156" s="387" t="inlineStr">
        <is>
          <t>白酒基建</t>
        </is>
      </c>
      <c r="AE156" s="9" t="n"/>
      <c r="AF156" s="9" t="n"/>
      <c r="AG156" s="9" t="n"/>
      <c r="AJ156" s="9" t="n"/>
    </row>
    <row r="157" hidden="1" s="386">
      <c r="B157" s="387" t="n">
        <v>20260316</v>
      </c>
      <c r="C157" s="279">
        <f>F157-D157</f>
        <v/>
      </c>
      <c r="D157" s="279" t="n">
        <v>-0.001</v>
      </c>
      <c r="E157" s="279" t="n">
        <v>-0.0029</v>
      </c>
      <c r="F157" s="279" t="n">
        <v>0.004</v>
      </c>
      <c r="G157" s="279" t="n">
        <v>0.008</v>
      </c>
      <c r="H157" s="463">
        <f>F157/G157</f>
        <v/>
      </c>
      <c r="I157" s="279">
        <f>G157*$A$1</f>
        <v/>
      </c>
      <c r="J157" s="279" t="n">
        <v>0</v>
      </c>
      <c r="K157" s="279" t="n">
        <v>0.005</v>
      </c>
      <c r="L157" s="279">
        <f>J157-K157</f>
        <v/>
      </c>
      <c r="M157" s="9" t="n">
        <v>0.004</v>
      </c>
      <c r="N157" s="9" t="n">
        <v>0.0048</v>
      </c>
      <c r="O157" s="9" t="n">
        <v>0.0078</v>
      </c>
      <c r="P157" s="387" t="n">
        <v>0</v>
      </c>
      <c r="Q157" s="387">
        <f>Q156+P157</f>
        <v/>
      </c>
      <c r="R157" s="279" t="n">
        <v>-0.0017</v>
      </c>
      <c r="S157" s="9" t="n">
        <v>0.007</v>
      </c>
      <c r="T157" s="9" t="n">
        <v>0</v>
      </c>
      <c r="U157" s="279" t="n">
        <v>0.0021</v>
      </c>
      <c r="V157" s="387" t="n">
        <v>20</v>
      </c>
      <c r="W157" s="387" t="n">
        <v>6</v>
      </c>
      <c r="X157" s="464" t="n">
        <v>21.18</v>
      </c>
      <c r="Y157" s="465" t="n">
        <v>1</v>
      </c>
      <c r="Z157" s="387" t="inlineStr">
        <is>
          <t>半导体通信白酒医药畜牧</t>
        </is>
      </c>
      <c r="AE157" s="9" t="n"/>
      <c r="AF157" s="9" t="n"/>
      <c r="AG157" s="9" t="n"/>
      <c r="AJ157" s="9" t="n"/>
    </row>
    <row r="158" hidden="1" s="386">
      <c r="A158" s="387" t="inlineStr">
        <is>
          <t>杀溢价</t>
        </is>
      </c>
      <c r="B158" s="387" t="n">
        <v>20260317</v>
      </c>
      <c r="C158" s="279">
        <f>F158-D158</f>
        <v/>
      </c>
      <c r="D158" s="279" t="n">
        <v>-0.0197</v>
      </c>
      <c r="E158" s="279" t="n">
        <v>-0.0108</v>
      </c>
      <c r="F158" s="279" t="n">
        <v>-0.005</v>
      </c>
      <c r="G158" s="279" t="n">
        <v>-0.0119</v>
      </c>
      <c r="H158" s="463">
        <f>F158/G158</f>
        <v/>
      </c>
      <c r="I158" s="279">
        <f>G158*$A$1</f>
        <v/>
      </c>
      <c r="J158" s="279" t="n">
        <v>0</v>
      </c>
      <c r="K158" s="279" t="n">
        <v>-0.0075</v>
      </c>
      <c r="L158" s="279">
        <f>J158-K158</f>
        <v/>
      </c>
      <c r="M158" s="279" t="n">
        <v>-0.008399999999999999</v>
      </c>
      <c r="N158" s="279" t="n">
        <v>-0.0057</v>
      </c>
      <c r="O158" s="279" t="n">
        <v>0.0009</v>
      </c>
      <c r="P158" s="387" t="n">
        <v>-14000</v>
      </c>
      <c r="Q158" s="387">
        <f>Q157+P158</f>
        <v/>
      </c>
      <c r="R158" s="279" t="n">
        <v>-0.0127</v>
      </c>
      <c r="S158" s="9" t="n">
        <v>0.00178</v>
      </c>
      <c r="T158" s="9" t="n">
        <v>0</v>
      </c>
      <c r="U158" s="279" t="n">
        <v>-0.0228</v>
      </c>
      <c r="V158" s="387" t="n">
        <v>14</v>
      </c>
      <c r="W158" s="387" t="n">
        <v>7</v>
      </c>
      <c r="X158" s="464" t="n">
        <v>22.51</v>
      </c>
      <c r="Y158" s="465" t="n">
        <v>0</v>
      </c>
      <c r="Z158" s="387" t="inlineStr">
        <is>
          <t>证券银行医药</t>
        </is>
      </c>
      <c r="AE158" s="9" t="n"/>
      <c r="AF158" s="9" t="n"/>
      <c r="AG158" s="9" t="n"/>
      <c r="AJ158" s="9" t="n"/>
    </row>
    <row r="159" hidden="1" s="386">
      <c r="A159" s="387" t="inlineStr">
        <is>
          <t>涨溢价</t>
        </is>
      </c>
      <c r="B159" s="387" t="n">
        <v>20260318</v>
      </c>
      <c r="C159" s="279">
        <f>F159-D159</f>
        <v/>
      </c>
      <c r="D159" s="279" t="n">
        <v>0.0142</v>
      </c>
      <c r="E159" s="279" t="n">
        <v>0.0067</v>
      </c>
      <c r="F159" s="279" t="n">
        <v>-0.0022</v>
      </c>
      <c r="G159" s="279" t="n">
        <v>-0.0031</v>
      </c>
      <c r="H159" s="463">
        <f>F159/G159</f>
        <v/>
      </c>
      <c r="I159" s="279">
        <f>G159*$A$1</f>
        <v/>
      </c>
      <c r="J159" s="279" t="n">
        <v>0</v>
      </c>
      <c r="K159" s="279" t="n">
        <v>0.0053</v>
      </c>
      <c r="L159" s="279">
        <f>J159-K159</f>
        <v/>
      </c>
      <c r="M159" s="9" t="n">
        <v>0.0012</v>
      </c>
      <c r="N159" s="9" t="n">
        <v>0.0089</v>
      </c>
      <c r="O159" s="9" t="n">
        <v>0.0052</v>
      </c>
      <c r="P159" s="387" t="n">
        <v>0</v>
      </c>
      <c r="Q159" s="387">
        <f>Q158+P159</f>
        <v/>
      </c>
      <c r="R159" s="9" t="n">
        <v>0.0102</v>
      </c>
      <c r="S159" s="9" t="n">
        <v>0.0123</v>
      </c>
      <c r="T159" s="9" t="n">
        <v>0</v>
      </c>
      <c r="U159" s="279" t="n">
        <v>0.0177</v>
      </c>
      <c r="V159" s="387" t="n">
        <v>12</v>
      </c>
      <c r="W159" s="387" t="n">
        <v>12</v>
      </c>
      <c r="X159" s="464" t="n">
        <v>7.03</v>
      </c>
      <c r="Y159" s="465" t="n">
        <v>2</v>
      </c>
      <c r="Z159" s="387" t="inlineStr">
        <is>
          <t>通信半导体电网设备软件传媒</t>
        </is>
      </c>
      <c r="AE159" s="9" t="n"/>
      <c r="AF159" s="9" t="n"/>
      <c r="AG159" s="9" t="n"/>
      <c r="AJ159" s="9" t="n"/>
    </row>
    <row r="160" hidden="1" s="386">
      <c r="B160" s="387" t="n">
        <v>20260319</v>
      </c>
      <c r="C160" s="279">
        <f>F160-D160</f>
        <v/>
      </c>
      <c r="D160" s="279" t="n">
        <v>-0.0202</v>
      </c>
      <c r="E160" s="279" t="n">
        <v>-0.0119</v>
      </c>
      <c r="F160" s="279" t="n">
        <v>-0.008</v>
      </c>
      <c r="G160" s="279" t="n">
        <v>-0.0108</v>
      </c>
      <c r="H160" s="463">
        <f>F160/G160</f>
        <v/>
      </c>
      <c r="I160" s="279">
        <f>G160*$A$1</f>
        <v/>
      </c>
      <c r="J160" s="279" t="n">
        <v>0</v>
      </c>
      <c r="K160" s="279" t="n">
        <v>-0.0161</v>
      </c>
      <c r="L160" s="279">
        <f>J160-K160</f>
        <v/>
      </c>
      <c r="M160" s="279" t="n">
        <v>-0.0193</v>
      </c>
      <c r="N160" s="279" t="n">
        <v>-0.013</v>
      </c>
      <c r="O160" s="279" t="n">
        <v>-0.0158</v>
      </c>
      <c r="P160" s="387" t="n">
        <v>-41400</v>
      </c>
      <c r="Q160" s="387">
        <f>Q159+P160</f>
        <v/>
      </c>
      <c r="R160" s="279" t="n">
        <v>-0.0184</v>
      </c>
      <c r="S160" s="279" t="n">
        <v>-0.021</v>
      </c>
      <c r="T160" s="9" t="n">
        <v>0</v>
      </c>
      <c r="U160" s="279" t="n">
        <v>-0.0299</v>
      </c>
      <c r="V160" s="387" t="n">
        <v>8</v>
      </c>
      <c r="W160" s="387" t="n">
        <v>11</v>
      </c>
      <c r="X160" s="464" t="n">
        <v>43.03</v>
      </c>
      <c r="Y160" s="465" t="n">
        <v>13</v>
      </c>
      <c r="Z160" s="387" t="inlineStr">
        <is>
          <t>煤炭电力</t>
        </is>
      </c>
      <c r="AE160" s="9" t="n"/>
      <c r="AF160" s="9" t="n"/>
      <c r="AG160" s="9" t="n"/>
      <c r="AJ160" s="9" t="n"/>
    </row>
    <row r="161" hidden="1" s="386">
      <c r="B161" s="387" t="n">
        <v>20260320</v>
      </c>
      <c r="C161" s="279">
        <f>F161-D161</f>
        <v/>
      </c>
      <c r="D161" s="279" t="n">
        <v>-0.01</v>
      </c>
      <c r="E161" s="279" t="n">
        <v>-0.0148</v>
      </c>
      <c r="F161" s="279" t="n">
        <v>-0.0066</v>
      </c>
      <c r="G161" s="279" t="n">
        <v>-0.0151</v>
      </c>
      <c r="H161" s="463">
        <f>F161/G161</f>
        <v/>
      </c>
      <c r="I161" s="279">
        <f>G161*$A$1</f>
        <v/>
      </c>
      <c r="J161" s="279" t="n">
        <v>0</v>
      </c>
      <c r="K161" s="279" t="n">
        <v>-0.0138</v>
      </c>
      <c r="L161" s="279">
        <f>J161-K161</f>
        <v/>
      </c>
      <c r="M161" s="279" t="n">
        <v>-0.0199</v>
      </c>
      <c r="N161" s="279" t="n">
        <v>-0.0101</v>
      </c>
      <c r="O161" s="279" t="n">
        <v>-0.0055</v>
      </c>
      <c r="P161" s="387" t="n">
        <v>-24800</v>
      </c>
      <c r="Q161" s="387">
        <f>Q160+P161</f>
        <v/>
      </c>
      <c r="R161" s="279" t="n">
        <v>-0.007900000000000001</v>
      </c>
      <c r="S161" s="279" t="n">
        <v>-0.0222</v>
      </c>
      <c r="T161" s="9" t="n">
        <v>0</v>
      </c>
      <c r="U161" s="279" t="n">
        <v>-0.0373</v>
      </c>
      <c r="V161" s="387" t="n">
        <v>13</v>
      </c>
      <c r="W161" s="387" t="n">
        <v>20</v>
      </c>
      <c r="X161" s="464" t="n">
        <v>23.32</v>
      </c>
      <c r="Y161" s="465" t="n">
        <v>15</v>
      </c>
      <c r="Z161" s="387" t="inlineStr">
        <is>
          <t>光伏储能电池通信电力</t>
        </is>
      </c>
      <c r="AE161" s="9" t="n"/>
      <c r="AF161" s="9" t="n"/>
      <c r="AG161" s="9" t="n"/>
      <c r="AJ161" s="9" t="n"/>
    </row>
    <row r="162" hidden="1" s="386">
      <c r="B162" s="387" t="n">
        <v>20260323</v>
      </c>
      <c r="C162" s="279">
        <f>F162-D162</f>
        <v/>
      </c>
      <c r="D162" s="279" t="n">
        <v>-0.0144</v>
      </c>
      <c r="E162" s="279" t="n">
        <v>-0.0144</v>
      </c>
      <c r="F162" s="279" t="n">
        <v>-0.032</v>
      </c>
      <c r="G162" s="279" t="n">
        <v>-0.0576</v>
      </c>
      <c r="H162" s="463">
        <f>F162/G162</f>
        <v/>
      </c>
      <c r="I162" s="279">
        <f>G162*$A$1</f>
        <v/>
      </c>
      <c r="J162" s="279" t="n">
        <v>0</v>
      </c>
      <c r="K162" s="279" t="n">
        <v>-0.0392</v>
      </c>
      <c r="L162" s="279">
        <f>J162-K162</f>
        <v/>
      </c>
      <c r="M162" s="279" t="n">
        <v>-0.0431</v>
      </c>
      <c r="N162" s="279" t="n">
        <v>-0.0386</v>
      </c>
      <c r="O162" s="279" t="n">
        <v>-0.042</v>
      </c>
      <c r="P162" s="387" t="n">
        <v>-100000</v>
      </c>
      <c r="Q162" s="387">
        <f>Q161+P162</f>
        <v/>
      </c>
      <c r="R162" s="279" t="n">
        <v>-0.012</v>
      </c>
      <c r="S162" s="279" t="n">
        <v>-0.05</v>
      </c>
      <c r="T162" s="9" t="n">
        <v>0</v>
      </c>
      <c r="U162" s="279" t="n">
        <v>-0.06469999999999999</v>
      </c>
      <c r="V162" s="387" t="n">
        <v>11</v>
      </c>
      <c r="W162" s="387" t="n">
        <v>100</v>
      </c>
      <c r="X162" s="464" t="n">
        <v>102.9</v>
      </c>
      <c r="Y162" s="465" t="n">
        <v>47</v>
      </c>
      <c r="Z162" s="387" t="inlineStr">
        <is>
          <t>煤炭</t>
        </is>
      </c>
      <c r="AE162" s="9" t="n"/>
      <c r="AF162" s="9" t="n"/>
      <c r="AG162" s="9" t="n"/>
      <c r="AJ162" s="9" t="n"/>
    </row>
    <row r="163" hidden="1" s="386">
      <c r="A163" s="387" t="inlineStr">
        <is>
          <t>涨溢价</t>
        </is>
      </c>
      <c r="B163" s="387" t="n">
        <v>20260324</v>
      </c>
      <c r="C163" s="279">
        <f>F163-D163</f>
        <v/>
      </c>
      <c r="D163" s="279" t="n">
        <v>0.0275</v>
      </c>
      <c r="E163" s="279" t="n">
        <v>0.0208</v>
      </c>
      <c r="F163" s="279" t="n">
        <v>0</v>
      </c>
      <c r="G163" s="279" t="n">
        <v>0.0159</v>
      </c>
      <c r="H163" s="463">
        <f>F163/G163</f>
        <v/>
      </c>
      <c r="I163" s="279">
        <f>G163*$A$1</f>
        <v/>
      </c>
      <c r="J163" s="279" t="n">
        <v>0</v>
      </c>
      <c r="K163" s="279" t="n">
        <v>0.022</v>
      </c>
      <c r="L163" s="279">
        <f>J163-K163</f>
        <v/>
      </c>
      <c r="M163" s="9" t="n">
        <v>0.0284</v>
      </c>
      <c r="N163" s="9" t="n">
        <v>0.0222</v>
      </c>
      <c r="O163" s="9" t="n">
        <v>0.0253</v>
      </c>
      <c r="P163" s="387" t="n">
        <v>40000</v>
      </c>
      <c r="Q163" s="387">
        <f>Q162+P163</f>
        <v/>
      </c>
      <c r="R163" s="9" t="n">
        <v>0.0273</v>
      </c>
      <c r="S163" s="9" t="n">
        <v>0.021</v>
      </c>
      <c r="T163" s="9" t="n">
        <v>0</v>
      </c>
      <c r="U163" s="279" t="n">
        <v>0.0568</v>
      </c>
      <c r="V163" s="387" t="n">
        <v>35</v>
      </c>
      <c r="W163" s="387" t="n">
        <v>6</v>
      </c>
      <c r="X163" s="464" t="n">
        <v>36.28</v>
      </c>
      <c r="Y163" s="465" t="n">
        <v>15</v>
      </c>
      <c r="Z163" s="387" t="inlineStr">
        <is>
          <t>绿电有色钢铁工程机械基建医药军工半导体</t>
        </is>
      </c>
      <c r="AE163" s="9" t="n"/>
      <c r="AF163" s="9" t="n"/>
      <c r="AG163" s="9" t="n"/>
      <c r="AJ163" s="9" t="n"/>
    </row>
    <row r="164" hidden="1" s="386">
      <c r="B164" s="387" t="n">
        <v>20260325</v>
      </c>
      <c r="C164" s="279">
        <f>F164-D164</f>
        <v/>
      </c>
      <c r="D164" s="279" t="n">
        <v>0.0116</v>
      </c>
      <c r="E164" s="279" t="n">
        <v>0.0052</v>
      </c>
      <c r="F164" s="279" t="n">
        <v>0.011</v>
      </c>
      <c r="G164" s="279" t="n">
        <v>0.0152</v>
      </c>
      <c r="H164" s="463">
        <f>F164/G164</f>
        <v/>
      </c>
      <c r="I164" s="279">
        <f>G164*$A$1</f>
        <v/>
      </c>
      <c r="J164" s="279" t="n">
        <v>0</v>
      </c>
      <c r="K164" s="279" t="n">
        <v>0.0203</v>
      </c>
      <c r="L164" s="279">
        <f>J164-K164</f>
        <v/>
      </c>
      <c r="M164" s="9" t="n">
        <v>0.0231</v>
      </c>
      <c r="N164" s="9" t="n">
        <v>0.0173</v>
      </c>
      <c r="O164" s="9" t="n">
        <v>0.0243</v>
      </c>
      <c r="P164" s="387" t="n">
        <v>34000</v>
      </c>
      <c r="Q164" s="387">
        <f>Q163+P164</f>
        <v/>
      </c>
      <c r="R164" s="9" t="n">
        <v>0.0066</v>
      </c>
      <c r="S164" s="9" t="n">
        <v>0.0175</v>
      </c>
      <c r="T164" s="9" t="n">
        <v>0</v>
      </c>
      <c r="U164" s="279" t="n">
        <v>0.0245</v>
      </c>
      <c r="V164" s="387" t="n">
        <v>26</v>
      </c>
      <c r="W164" s="387" t="n">
        <v>5</v>
      </c>
      <c r="X164" s="464" t="n">
        <v>33.52</v>
      </c>
      <c r="Y164" s="465" t="n">
        <v>0</v>
      </c>
      <c r="Z164" s="387" t="inlineStr">
        <is>
          <t>通信旅游有色电力汽车零部件电网设备半导体游戏基建传媒钢铁软件军工化工</t>
        </is>
      </c>
      <c r="AE164" s="9" t="n"/>
      <c r="AF164" s="9" t="n"/>
      <c r="AG164" s="9" t="n"/>
      <c r="AJ164" s="9" t="n"/>
    </row>
    <row r="165" hidden="1" s="386">
      <c r="A165" s="387" t="inlineStr">
        <is>
          <t>杀溢价</t>
        </is>
      </c>
      <c r="B165" s="387" t="n">
        <v>20260326</v>
      </c>
      <c r="C165" s="279">
        <f>F165-D165</f>
        <v/>
      </c>
      <c r="D165" s="279" t="n">
        <v>-0.016</v>
      </c>
      <c r="E165" s="279" t="n">
        <v>-0.0139</v>
      </c>
      <c r="F165" s="279" t="n">
        <v>-0.01</v>
      </c>
      <c r="G165" s="279" t="n">
        <v>-0.0166</v>
      </c>
      <c r="H165" s="463">
        <f>F165/G165</f>
        <v/>
      </c>
      <c r="I165" s="279">
        <f>G165*$A$1</f>
        <v/>
      </c>
      <c r="J165" s="279" t="n">
        <v>0</v>
      </c>
      <c r="K165" s="279" t="n">
        <v>-0.0044</v>
      </c>
      <c r="L165" s="279">
        <f>J165-K165</f>
        <v/>
      </c>
      <c r="M165" s="279" t="n">
        <v>-0.0062</v>
      </c>
      <c r="N165" s="279" t="n">
        <v>-0.0047</v>
      </c>
      <c r="O165" s="279" t="n">
        <v>-0.011</v>
      </c>
      <c r="P165" s="387" t="n">
        <v>-30355</v>
      </c>
      <c r="Q165" s="387">
        <f>Q164+P165</f>
        <v/>
      </c>
      <c r="R165" s="279" t="n">
        <v>-0.0135</v>
      </c>
      <c r="S165" s="279" t="n">
        <v>-0.017</v>
      </c>
      <c r="T165" s="9" t="n">
        <v>0</v>
      </c>
      <c r="U165" s="279" t="n">
        <v>-0.0165</v>
      </c>
      <c r="V165" s="387" t="n">
        <v>13</v>
      </c>
      <c r="W165" s="387" t="n">
        <v>10</v>
      </c>
      <c r="X165" s="464" t="n">
        <v>21.32</v>
      </c>
      <c r="Y165" s="465" t="n">
        <v>7</v>
      </c>
      <c r="Z165" s="387" t="inlineStr">
        <is>
          <t>煤炭银行化工红利</t>
        </is>
      </c>
      <c r="AE165" s="9" t="n"/>
      <c r="AF165" s="9" t="n"/>
      <c r="AG165" s="9" t="n"/>
      <c r="AJ165" s="9" t="n"/>
    </row>
    <row r="166" hidden="1" s="386">
      <c r="A166" s="387" t="inlineStr">
        <is>
          <t>杀溢价</t>
        </is>
      </c>
      <c r="B166" s="387" t="n">
        <v>20260327</v>
      </c>
      <c r="C166" s="279">
        <f>F166-D166</f>
        <v/>
      </c>
      <c r="D166" s="279" t="n">
        <v>0.0072</v>
      </c>
      <c r="E166" s="279" t="n">
        <v>0.006</v>
      </c>
      <c r="F166" s="279" t="n">
        <v>0.011</v>
      </c>
      <c r="G166" s="279" t="n">
        <v>0.0273</v>
      </c>
      <c r="H166" s="463">
        <f>F166/G166</f>
        <v/>
      </c>
      <c r="I166" s="279">
        <f>G166*$A$1</f>
        <v/>
      </c>
      <c r="J166" s="279" t="n">
        <v>0</v>
      </c>
      <c r="K166" s="279" t="n">
        <v>0.0122</v>
      </c>
      <c r="L166" s="279">
        <f>J166-K166</f>
        <v/>
      </c>
      <c r="M166" s="9" t="n">
        <v>0.0126</v>
      </c>
      <c r="N166" s="9" t="n">
        <v>0.0083</v>
      </c>
      <c r="O166" s="9" t="n">
        <v>0.0273</v>
      </c>
      <c r="P166" s="387" t="n">
        <v>35000</v>
      </c>
      <c r="Q166" s="387">
        <f>Q165+P166</f>
        <v/>
      </c>
      <c r="R166" s="9" t="n">
        <v>0.0072</v>
      </c>
      <c r="S166" s="9" t="n">
        <v>0.016</v>
      </c>
      <c r="T166" s="9" t="n">
        <v>0</v>
      </c>
      <c r="U166" s="279" t="n">
        <v>0.0204</v>
      </c>
      <c r="V166" s="387" t="n">
        <v>16</v>
      </c>
      <c r="W166" s="387" t="n">
        <v>6</v>
      </c>
      <c r="X166" s="464" t="n">
        <v>21.26</v>
      </c>
      <c r="Y166" s="465" t="n">
        <v>2</v>
      </c>
      <c r="Z166" s="387" t="inlineStr">
        <is>
          <t>医药有色化工粮食畜牧钢铁</t>
        </is>
      </c>
      <c r="AE166" s="9" t="n"/>
      <c r="AF166" s="9" t="n"/>
      <c r="AG166" s="9" t="n"/>
      <c r="AJ166" s="9" t="n"/>
    </row>
    <row r="167" hidden="1" s="386">
      <c r="B167" s="387" t="n">
        <v>20260330</v>
      </c>
      <c r="C167" s="279">
        <f>F167-D167</f>
        <v/>
      </c>
      <c r="D167" s="279" t="n">
        <v>-0.008399999999999999</v>
      </c>
      <c r="E167" s="279" t="n">
        <v>-0.0112</v>
      </c>
      <c r="F167" s="279" t="n">
        <v>-0.0095</v>
      </c>
      <c r="G167" s="279" t="n">
        <v>-0.0043</v>
      </c>
      <c r="H167" s="463">
        <f>F167/G167</f>
        <v/>
      </c>
      <c r="I167" s="279">
        <f>G167*$A$1</f>
        <v/>
      </c>
      <c r="J167" s="279" t="n">
        <v>0</v>
      </c>
      <c r="K167" s="279" t="n">
        <v>0.0042</v>
      </c>
      <c r="L167" s="279">
        <f>J167-K167</f>
        <v/>
      </c>
      <c r="M167" s="279" t="n">
        <v>0.0004</v>
      </c>
      <c r="N167" s="9" t="n">
        <v>0.0068</v>
      </c>
      <c r="O167" s="9" t="n">
        <v>0.0147</v>
      </c>
      <c r="P167" s="387" t="n">
        <v>-10500</v>
      </c>
      <c r="Q167" s="387">
        <f>Q166+P167</f>
        <v/>
      </c>
      <c r="R167" s="279" t="n">
        <v>-0.011</v>
      </c>
      <c r="S167" s="279" t="n">
        <v>-0.0067</v>
      </c>
      <c r="T167" s="9" t="n">
        <v>0</v>
      </c>
      <c r="U167" s="279" t="n">
        <v>0.0119</v>
      </c>
      <c r="V167" s="387" t="n">
        <v>18</v>
      </c>
      <c r="W167" s="387" t="n">
        <v>9</v>
      </c>
      <c r="X167" s="464" t="n">
        <v>10.36</v>
      </c>
      <c r="Y167" s="465" t="n">
        <v>6</v>
      </c>
      <c r="Z167" s="387" t="inlineStr">
        <is>
          <t>粮食有色医药军工化工</t>
        </is>
      </c>
      <c r="AE167" s="9" t="n"/>
      <c r="AF167" s="9" t="n"/>
      <c r="AG167" s="9" t="n"/>
      <c r="AJ167" s="9" t="n"/>
    </row>
    <row r="168" hidden="1" s="386">
      <c r="A168" s="387" t="inlineStr">
        <is>
          <t>杀溢价</t>
        </is>
      </c>
      <c r="B168" s="387" t="n">
        <v>20260331</v>
      </c>
      <c r="C168" s="279">
        <f>F168-D168</f>
        <v/>
      </c>
      <c r="D168" s="279" t="n">
        <v>-0.0145</v>
      </c>
      <c r="E168" s="279" t="n">
        <v>-0.0056</v>
      </c>
      <c r="F168" s="279" t="n">
        <v>-0.012</v>
      </c>
      <c r="G168" s="279" t="n">
        <v>-0.0136</v>
      </c>
      <c r="H168" s="463">
        <f>F168/G168</f>
        <v/>
      </c>
      <c r="I168" s="279">
        <f>G168*$A$1</f>
        <v/>
      </c>
      <c r="J168" s="279" t="n">
        <v>0</v>
      </c>
      <c r="K168" s="279" t="n">
        <v>-0.0154</v>
      </c>
      <c r="L168" s="279">
        <f>J168-K168</f>
        <v/>
      </c>
      <c r="M168" s="279" t="n">
        <v>-0.0138</v>
      </c>
      <c r="N168" s="279" t="n">
        <v>-0.0202</v>
      </c>
      <c r="O168" s="279" t="n">
        <v>-0.0202</v>
      </c>
      <c r="P168" s="387" t="n">
        <v>-27000</v>
      </c>
      <c r="Q168" s="387">
        <f>Q167+P168</f>
        <v/>
      </c>
      <c r="R168" s="279" t="n">
        <v>-0.0073</v>
      </c>
      <c r="S168" s="279" t="n">
        <v>-0.0182</v>
      </c>
      <c r="T168" s="9" t="n">
        <v>0</v>
      </c>
      <c r="U168" s="279" t="n">
        <v>-0.015</v>
      </c>
      <c r="V168" s="387" t="n">
        <v>5</v>
      </c>
      <c r="W168" s="387" t="n">
        <v>29</v>
      </c>
      <c r="X168" s="464" t="n">
        <v>26.13</v>
      </c>
      <c r="Y168" s="465" t="n">
        <v>6</v>
      </c>
      <c r="Z168" s="387" t="inlineStr">
        <is>
          <t>银行家电生物医药</t>
        </is>
      </c>
      <c r="AE168" s="9" t="n"/>
      <c r="AF168" s="9" t="n"/>
      <c r="AG168" s="9" t="n"/>
      <c r="AJ168" s="9" t="n"/>
    </row>
    <row r="169">
      <c r="B169" s="295" t="inlineStr">
        <is>
          <t>202604汇总</t>
        </is>
      </c>
      <c r="C169" s="296">
        <f>SUM(C170:C190)</f>
        <v/>
      </c>
      <c r="D169" s="296">
        <f>SUM(D170:D190)</f>
        <v/>
      </c>
      <c r="E169" s="296">
        <f>SUM(E170:E190)</f>
        <v/>
      </c>
      <c r="F169" s="296">
        <f>SUM(F170:F190)</f>
        <v/>
      </c>
      <c r="G169" s="296">
        <f>SUM(G170:G190)</f>
        <v/>
      </c>
      <c r="H169" s="344">
        <f>F169/G169</f>
        <v/>
      </c>
      <c r="I169" s="296">
        <f>SUM(I170:I190)</f>
        <v/>
      </c>
      <c r="J169" s="296">
        <f>SUM(J170:J190)</f>
        <v/>
      </c>
      <c r="K169" s="296">
        <f>SUM(K170:K190)</f>
        <v/>
      </c>
      <c r="L169" s="296">
        <f>SUM(L170:L190)</f>
        <v/>
      </c>
      <c r="M169" s="296">
        <f>SUM(M170:M190)</f>
        <v/>
      </c>
      <c r="N169" s="296">
        <f>SUM(N170:N190)</f>
        <v/>
      </c>
      <c r="O169" s="296">
        <f>SUM(O170:O190)</f>
        <v/>
      </c>
      <c r="P169" s="471">
        <f>SUM(P170:P190)</f>
        <v/>
      </c>
      <c r="Q169" s="387" t="n">
        <v>-16915</v>
      </c>
      <c r="R169" s="296">
        <f>SUM(R170:R190)</f>
        <v/>
      </c>
      <c r="S169" s="296">
        <f>SUM(S170:S190)</f>
        <v/>
      </c>
      <c r="T169" s="296">
        <f>SUM(T170:T190)</f>
        <v/>
      </c>
      <c r="U169" s="296">
        <f>SUM(U170:U190)</f>
        <v/>
      </c>
      <c r="AE169" s="9" t="n"/>
      <c r="AF169" s="9" t="n"/>
      <c r="AG169" s="9" t="n"/>
      <c r="AJ169" s="9" t="n"/>
    </row>
    <row r="170" hidden="1" s="386">
      <c r="A170" s="387" t="inlineStr">
        <is>
          <t>涨溢价</t>
        </is>
      </c>
      <c r="B170" s="387" t="n">
        <v>20260401</v>
      </c>
      <c r="C170" s="279">
        <f>F170-D170</f>
        <v/>
      </c>
      <c r="D170" s="279" t="n">
        <v>0.0223</v>
      </c>
      <c r="E170" s="279" t="n">
        <v>0.0204</v>
      </c>
      <c r="F170" s="279" t="n">
        <v>0.0141</v>
      </c>
      <c r="G170" s="279" t="n">
        <v>0.0236</v>
      </c>
      <c r="H170" s="463">
        <f>F170/G170</f>
        <v/>
      </c>
      <c r="I170" s="279">
        <f>G170*$A$1</f>
        <v/>
      </c>
      <c r="J170" s="279" t="n">
        <v>0</v>
      </c>
      <c r="K170" s="279" t="n">
        <v>0.0053</v>
      </c>
      <c r="L170" s="279">
        <f>J170-K170</f>
        <v/>
      </c>
      <c r="M170" s="9" t="n">
        <v>0.00758</v>
      </c>
      <c r="N170" s="9" t="n">
        <v>-0.0007</v>
      </c>
      <c r="O170" s="9" t="n">
        <v>0.005</v>
      </c>
      <c r="P170" s="387" t="n">
        <v>39300</v>
      </c>
      <c r="Q170" s="387">
        <f>Q169+P170</f>
        <v/>
      </c>
      <c r="R170" s="9" t="n">
        <v>0.0189</v>
      </c>
      <c r="S170" s="9" t="n">
        <v>0.0132</v>
      </c>
      <c r="T170" s="9" t="n">
        <v>0</v>
      </c>
      <c r="U170" s="279" t="n">
        <v>0.0114</v>
      </c>
      <c r="V170" s="387" t="n">
        <v>9</v>
      </c>
      <c r="W170" s="387" t="n">
        <v>12</v>
      </c>
      <c r="X170" s="464" t="n">
        <v>36.67</v>
      </c>
      <c r="Y170" s="465" t="n">
        <v>0</v>
      </c>
      <c r="Z170" s="387" t="inlineStr">
        <is>
          <t>游戏医药工程机械通信旅游半导体机器人汽车零部件传媒软件有色证券</t>
        </is>
      </c>
      <c r="AE170" s="9" t="n"/>
      <c r="AF170" s="9" t="n"/>
      <c r="AG170" s="9" t="n"/>
      <c r="AJ170" s="9" t="n"/>
    </row>
    <row r="171" hidden="1" s="386">
      <c r="A171" s="387" t="inlineStr">
        <is>
          <t>杀溢价</t>
        </is>
      </c>
      <c r="B171" s="387" t="n">
        <v>20260402</v>
      </c>
      <c r="C171" s="279">
        <f>F171-D171</f>
        <v/>
      </c>
      <c r="D171" s="279" t="n">
        <v>-0.0152</v>
      </c>
      <c r="E171" s="279" t="n">
        <v>-0.008500000000000001</v>
      </c>
      <c r="F171" s="279" t="n">
        <v>-0.0022</v>
      </c>
      <c r="G171" s="279" t="n">
        <v>-0.0033</v>
      </c>
      <c r="H171" s="463">
        <f>F171/G171</f>
        <v/>
      </c>
      <c r="I171" s="279">
        <f>G171*$A$1</f>
        <v/>
      </c>
      <c r="J171" s="279" t="n">
        <v>0</v>
      </c>
      <c r="K171" s="279" t="n">
        <v>-0.0163</v>
      </c>
      <c r="L171" s="279">
        <f>J171-K171</f>
        <v/>
      </c>
      <c r="M171" s="279" t="n">
        <v>-0.0169</v>
      </c>
      <c r="N171" s="279" t="n">
        <v>-0.0149</v>
      </c>
      <c r="O171" s="279" t="n">
        <v>-0.0164</v>
      </c>
      <c r="P171" s="387" t="n">
        <v>-12200</v>
      </c>
      <c r="Q171" s="387">
        <f>Q170+P171</f>
        <v/>
      </c>
      <c r="R171" s="279" t="n">
        <v>-0.007900000000000001</v>
      </c>
      <c r="S171" s="279" t="n">
        <v>-0.0129</v>
      </c>
      <c r="T171" s="9" t="n">
        <v>0</v>
      </c>
      <c r="U171" s="279" t="n">
        <v>-0.0218</v>
      </c>
      <c r="V171" s="387" t="n">
        <v>4</v>
      </c>
      <c r="W171" s="387" t="n">
        <v>16</v>
      </c>
      <c r="X171" s="464" t="n">
        <v>24.86</v>
      </c>
      <c r="Y171" s="465" t="n">
        <v>3</v>
      </c>
      <c r="Z171" s="387" t="inlineStr">
        <is>
          <t>畜牧煤炭消费银行创新药</t>
        </is>
      </c>
      <c r="AE171" s="9" t="n"/>
      <c r="AF171" s="9" t="n"/>
      <c r="AG171" s="9" t="n"/>
      <c r="AJ171" s="9" t="n"/>
    </row>
    <row r="172" hidden="1" s="386">
      <c r="A172" s="387" t="inlineStr">
        <is>
          <t>涨溢价</t>
        </is>
      </c>
      <c r="B172" s="387" t="n">
        <v>20260403</v>
      </c>
      <c r="C172" s="279">
        <f>F172-D172</f>
        <v/>
      </c>
      <c r="D172" s="279" t="n">
        <v>0.0021</v>
      </c>
      <c r="E172" s="279" t="n">
        <v>-0.003</v>
      </c>
      <c r="F172" s="279" t="n">
        <v>-0.013</v>
      </c>
      <c r="G172" s="279" t="n">
        <v>-0.0264</v>
      </c>
      <c r="H172" s="463">
        <f>F172/G172</f>
        <v/>
      </c>
      <c r="I172" s="279">
        <f>G172*$A$1</f>
        <v/>
      </c>
      <c r="J172" s="279" t="n">
        <v>0</v>
      </c>
      <c r="K172" s="279" t="n">
        <v>-0.0201</v>
      </c>
      <c r="L172" s="279">
        <f>J172-K172</f>
        <v/>
      </c>
      <c r="M172" s="279" t="n">
        <v>-0.0215</v>
      </c>
      <c r="N172" s="279" t="n">
        <v>-0.0198</v>
      </c>
      <c r="O172" s="279" t="n">
        <v>-0.0197</v>
      </c>
      <c r="P172" s="387" t="n">
        <v>-30000</v>
      </c>
      <c r="Q172" s="387">
        <f>Q171+P172</f>
        <v/>
      </c>
      <c r="R172" s="279" t="n">
        <v>-0.0017</v>
      </c>
      <c r="S172" s="279" t="n">
        <v>-0.0185</v>
      </c>
      <c r="T172" s="9" t="n">
        <v>0</v>
      </c>
      <c r="U172" s="279" t="n">
        <v>-0.0368</v>
      </c>
      <c r="V172" s="387" t="n">
        <v>4</v>
      </c>
      <c r="W172" s="387" t="n">
        <v>24</v>
      </c>
      <c r="X172" s="464" t="n">
        <v>28.07</v>
      </c>
      <c r="Y172" s="465" t="n">
        <v>9</v>
      </c>
      <c r="Z172" s="387" t="inlineStr">
        <is>
          <t>通信</t>
        </is>
      </c>
      <c r="AE172" s="9" t="n"/>
      <c r="AF172" s="9" t="n"/>
      <c r="AG172" s="9" t="n"/>
      <c r="AJ172" s="9" t="n"/>
    </row>
    <row r="173" hidden="1" s="386">
      <c r="B173" s="387" t="n">
        <v>20260407</v>
      </c>
      <c r="C173" s="279">
        <f>F173-D173</f>
        <v/>
      </c>
      <c r="D173" s="279" t="n">
        <v>0.0059</v>
      </c>
      <c r="E173" s="279" t="n">
        <v>0.002</v>
      </c>
      <c r="F173" s="279" t="n">
        <v>0.0027</v>
      </c>
      <c r="G173" s="279" t="n">
        <v>0.006</v>
      </c>
      <c r="H173" s="463">
        <f>F173/G173</f>
        <v/>
      </c>
      <c r="I173" s="279">
        <f>G173*$A$1</f>
        <v/>
      </c>
      <c r="J173" s="279" t="n">
        <v>0</v>
      </c>
      <c r="K173" s="279" t="n">
        <v>0.0004</v>
      </c>
      <c r="L173" s="279">
        <f>J173-K173</f>
        <v/>
      </c>
      <c r="M173" s="9" t="n">
        <v>0.0066</v>
      </c>
      <c r="N173" s="9" t="n">
        <v>-0.005</v>
      </c>
      <c r="O173" s="9" t="n">
        <v>0.0065</v>
      </c>
      <c r="P173" s="387" t="n">
        <v>7800</v>
      </c>
      <c r="Q173" s="387">
        <f>Q172+P173</f>
        <v/>
      </c>
      <c r="R173" s="9" t="n">
        <v>0.008200000000000001</v>
      </c>
      <c r="S173" s="9" t="n">
        <v>0.0102</v>
      </c>
      <c r="T173" s="9" t="n">
        <v>0</v>
      </c>
      <c r="U173" s="279" t="n">
        <v>0.0334</v>
      </c>
      <c r="V173" s="387" t="n">
        <v>9</v>
      </c>
      <c r="W173" s="387" t="n">
        <v>17</v>
      </c>
      <c r="X173" s="464" t="n">
        <v>7.75</v>
      </c>
      <c r="Y173" s="465" t="n">
        <v>1</v>
      </c>
      <c r="Z173" s="387" t="inlineStr">
        <is>
          <t>化工煤炭畜牧半导体有色传媒</t>
        </is>
      </c>
      <c r="AE173" s="9" t="n"/>
      <c r="AF173" s="9" t="n"/>
      <c r="AG173" s="9" t="n"/>
      <c r="AJ173" s="9" t="n"/>
    </row>
    <row r="174" hidden="1" s="386">
      <c r="A174" s="387" t="inlineStr">
        <is>
          <t>涨溢价</t>
        </is>
      </c>
      <c r="B174" s="387" t="n">
        <v>20260408</v>
      </c>
      <c r="C174" s="279">
        <f>F174-D174</f>
        <v/>
      </c>
      <c r="D174" s="279" t="n">
        <v>0.0337</v>
      </c>
      <c r="E174" s="279" t="n">
        <v>0.0236</v>
      </c>
      <c r="F174" s="279" t="n">
        <v>0.0181</v>
      </c>
      <c r="G174" s="279" t="n">
        <v>0.0379</v>
      </c>
      <c r="H174" s="463">
        <f>F174/G174</f>
        <v/>
      </c>
      <c r="I174" s="279">
        <f>G174*$A$1</f>
        <v/>
      </c>
      <c r="J174" s="279" t="n">
        <v>0</v>
      </c>
      <c r="K174" s="279" t="n">
        <v>0.0191</v>
      </c>
      <c r="L174" s="279">
        <f>J174-K174</f>
        <v/>
      </c>
      <c r="M174" s="9" t="n">
        <v>0.0272</v>
      </c>
      <c r="N174" s="9" t="n">
        <v>0.0142</v>
      </c>
      <c r="O174" s="9" t="n">
        <v>0.0243</v>
      </c>
      <c r="P174" s="387" t="n">
        <v>50000</v>
      </c>
      <c r="Q174" s="387">
        <f>Q173+P174</f>
        <v/>
      </c>
      <c r="R174" s="9" t="n">
        <v>0.0196</v>
      </c>
      <c r="S174" s="9" t="n">
        <v>0.0184</v>
      </c>
      <c r="T174" s="9" t="n">
        <v>0</v>
      </c>
      <c r="U174" s="279" t="n">
        <v>0.0387</v>
      </c>
      <c r="V174" s="387" t="n">
        <v>18</v>
      </c>
      <c r="W174" s="387" t="n">
        <v>12</v>
      </c>
      <c r="X174" s="464" t="n">
        <v>95.78</v>
      </c>
      <c r="Y174" s="465" t="n">
        <v>0</v>
      </c>
      <c r="Z174" s="387" t="inlineStr">
        <is>
          <t>传媒通信软件半导体有色工程机械游戏汽零军工光伏电网设备旅游储能电池房地产证券汽车钢铁家电医疗</t>
        </is>
      </c>
      <c r="AE174" s="9" t="n"/>
      <c r="AF174" s="9" t="n"/>
      <c r="AG174" s="9" t="n"/>
      <c r="AJ174" s="9" t="n"/>
    </row>
    <row r="175" hidden="1" s="386">
      <c r="A175" s="387" t="inlineStr">
        <is>
          <t>涨溢价</t>
        </is>
      </c>
      <c r="B175" s="387" t="n">
        <v>20260409</v>
      </c>
      <c r="C175" s="279">
        <f>F175-D175</f>
        <v/>
      </c>
      <c r="D175" s="279" t="n">
        <v>-0.0032</v>
      </c>
      <c r="E175" s="279" t="n">
        <v>-0.0104</v>
      </c>
      <c r="F175" s="279" t="n">
        <v>-0.008500000000000001</v>
      </c>
      <c r="G175" s="279" t="n">
        <v>-0.0251</v>
      </c>
      <c r="H175" s="463">
        <f>F175/G175</f>
        <v/>
      </c>
      <c r="I175" s="279">
        <f>G175*$A$1</f>
        <v/>
      </c>
      <c r="J175" s="279" t="n">
        <v>0</v>
      </c>
      <c r="K175" s="279" t="n">
        <v>-0.0054</v>
      </c>
      <c r="L175" s="279">
        <f>J175-K175</f>
        <v/>
      </c>
      <c r="M175" s="279" t="n">
        <v>-0.0068</v>
      </c>
      <c r="N175" s="279" t="n">
        <v>-0.008</v>
      </c>
      <c r="O175" s="9" t="n">
        <v>0.0056</v>
      </c>
      <c r="P175" s="387" t="n">
        <v>-28744</v>
      </c>
      <c r="Q175" s="387">
        <f>Q174+P175</f>
        <v/>
      </c>
      <c r="R175" s="279" t="n">
        <v>-0.0065</v>
      </c>
      <c r="S175" s="279" t="n">
        <v>-0.0145</v>
      </c>
      <c r="T175" s="9" t="n">
        <v>0</v>
      </c>
      <c r="U175" s="279" t="n">
        <v>-0.0215</v>
      </c>
      <c r="V175" s="387" t="n">
        <v>11</v>
      </c>
      <c r="W175" s="387" t="n">
        <v>17</v>
      </c>
      <c r="X175" s="464" t="n">
        <v>11.61</v>
      </c>
      <c r="Y175" s="465" t="n">
        <v>1</v>
      </c>
      <c r="Z175" s="387" t="inlineStr">
        <is>
          <t>通信储能电池</t>
        </is>
      </c>
      <c r="AE175" s="9" t="n"/>
      <c r="AF175" s="9" t="n"/>
      <c r="AG175" s="9" t="n"/>
      <c r="AJ175" s="9" t="n"/>
    </row>
    <row r="176" hidden="1" s="386">
      <c r="A176" s="387" t="inlineStr">
        <is>
          <t>杀溢价</t>
        </is>
      </c>
      <c r="B176" s="387" t="n">
        <v>20260410</v>
      </c>
      <c r="C176" s="279">
        <f>F176-D176</f>
        <v/>
      </c>
      <c r="D176" s="279" t="n">
        <v>-0.0012</v>
      </c>
      <c r="E176" s="279" t="n">
        <v>-0.003</v>
      </c>
      <c r="F176" s="279" t="n">
        <v>0</v>
      </c>
      <c r="G176" s="279" t="n">
        <v>0.0038</v>
      </c>
      <c r="H176" s="463">
        <f>F176/G176</f>
        <v/>
      </c>
      <c r="I176" s="279">
        <f>G176*$A$1</f>
        <v/>
      </c>
      <c r="J176" s="279" t="n">
        <v>0</v>
      </c>
      <c r="K176" s="279" t="n">
        <v>0.0131</v>
      </c>
      <c r="L176" s="279">
        <f>J176-K176</f>
        <v/>
      </c>
      <c r="M176" s="9" t="n">
        <v>0.0107</v>
      </c>
      <c r="N176" s="9" t="n">
        <v>0.014</v>
      </c>
      <c r="O176" s="9" t="n">
        <v>0.0185</v>
      </c>
      <c r="P176" s="387" t="n">
        <v>11400</v>
      </c>
      <c r="Q176" s="387">
        <f>Q175+P176</f>
        <v/>
      </c>
      <c r="R176" s="279" t="n">
        <v>-0.0039</v>
      </c>
      <c r="S176" s="279" t="n">
        <v>0.0043</v>
      </c>
      <c r="T176" s="9" t="n">
        <v>0</v>
      </c>
      <c r="U176" s="279" t="n">
        <v>0.0101</v>
      </c>
      <c r="V176" s="387" t="n">
        <v>24</v>
      </c>
      <c r="W176" s="387" t="n">
        <v>5</v>
      </c>
      <c r="X176" s="464" t="n">
        <v>18.31</v>
      </c>
      <c r="Y176" s="465" t="n">
        <v>0</v>
      </c>
      <c r="Z176" s="387" t="inlineStr">
        <is>
          <t>储能电池通信证券游戏光伏半导体机器人汽车</t>
        </is>
      </c>
      <c r="AE176" s="9" t="n"/>
      <c r="AF176" s="9" t="n"/>
      <c r="AG176" s="9" t="n"/>
      <c r="AJ176" s="9" t="n"/>
    </row>
    <row r="177" hidden="1" s="386">
      <c r="A177" s="387" t="inlineStr">
        <is>
          <t>杀溢价</t>
        </is>
      </c>
      <c r="B177" s="387" t="n">
        <v>20260413</v>
      </c>
      <c r="C177" s="279">
        <f>F177-D177</f>
        <v/>
      </c>
      <c r="D177" s="279" t="n">
        <v>-0.0057</v>
      </c>
      <c r="E177" s="279" t="n">
        <v>-0.0042</v>
      </c>
      <c r="F177" s="279" t="n">
        <v>0</v>
      </c>
      <c r="G177" s="279" t="n">
        <v>0.0012</v>
      </c>
      <c r="H177" s="463">
        <f>F177/G177</f>
        <v/>
      </c>
      <c r="I177" s="279">
        <f>G177*$A$1</f>
        <v/>
      </c>
      <c r="J177" s="279" t="n">
        <v>0</v>
      </c>
      <c r="K177" s="279" t="n">
        <v>0.0145</v>
      </c>
      <c r="L177" s="279">
        <f>J177-K177</f>
        <v/>
      </c>
      <c r="M177" s="9" t="n">
        <v>0.0101</v>
      </c>
      <c r="N177" s="9" t="n">
        <v>0.016</v>
      </c>
      <c r="O177" s="9" t="n">
        <v>0.0177</v>
      </c>
      <c r="P177" s="387" t="n">
        <v>-8333</v>
      </c>
      <c r="Q177" s="387">
        <f>Q176+P177</f>
        <v/>
      </c>
      <c r="R177" s="279" t="n">
        <v>-0.0024</v>
      </c>
      <c r="S177" s="279" t="n">
        <v>0.0068</v>
      </c>
      <c r="T177" s="9" t="n">
        <v>0</v>
      </c>
      <c r="U177" s="279" t="n">
        <v>-0.0018</v>
      </c>
      <c r="V177" s="387" t="n">
        <v>33</v>
      </c>
      <c r="W177" s="387" t="n">
        <v>10</v>
      </c>
      <c r="X177" s="464" t="n">
        <v>9.4</v>
      </c>
      <c r="Y177" s="465" t="n">
        <v>1</v>
      </c>
      <c r="Z177" s="387" t="inlineStr">
        <is>
          <t>光伏储能电池畜牧钢铁电力煤炭</t>
        </is>
      </c>
      <c r="AE177" s="9" t="n"/>
      <c r="AF177" s="9" t="n"/>
      <c r="AG177" s="9" t="n"/>
      <c r="AJ177" s="9" t="n"/>
    </row>
    <row r="178" hidden="1" s="386">
      <c r="A178" s="387" t="inlineStr">
        <is>
          <t>涨溢价</t>
        </is>
      </c>
      <c r="B178" s="387" t="n">
        <v>20260414</v>
      </c>
      <c r="C178" s="279">
        <f>F178-D178</f>
        <v/>
      </c>
      <c r="D178" s="279" t="n">
        <v>0.0102</v>
      </c>
      <c r="E178" s="279" t="n">
        <v>0.0076</v>
      </c>
      <c r="F178" s="279" t="n">
        <v>0.0075</v>
      </c>
      <c r="G178" s="279" t="n">
        <v>0.00511</v>
      </c>
      <c r="H178" s="463">
        <f>F178/G178</f>
        <v/>
      </c>
      <c r="I178" s="279">
        <f>G178*$A$1</f>
        <v/>
      </c>
      <c r="J178" s="279" t="n">
        <v>0</v>
      </c>
      <c r="K178" s="279" t="n">
        <v>0.0065</v>
      </c>
      <c r="L178" s="279">
        <f>J178-K178</f>
        <v/>
      </c>
      <c r="M178" s="279" t="n">
        <v>0.0028</v>
      </c>
      <c r="N178" s="279" t="n">
        <v>0.0147</v>
      </c>
      <c r="O178" s="9" t="n">
        <v>0.0072</v>
      </c>
      <c r="P178" s="387" t="n">
        <v>12800</v>
      </c>
      <c r="Q178" s="387">
        <f>Q177+P178</f>
        <v/>
      </c>
      <c r="R178" s="9" t="n">
        <v>0.008200000000000001</v>
      </c>
      <c r="S178" s="9" t="n">
        <v>0.0072</v>
      </c>
      <c r="T178" s="9" t="n">
        <v>0</v>
      </c>
      <c r="U178" s="279" t="n">
        <v>0</v>
      </c>
      <c r="V178" s="387" t="n">
        <v>20</v>
      </c>
      <c r="W178" s="387" t="n">
        <v>11</v>
      </c>
      <c r="X178" s="464" t="n">
        <v>14.58</v>
      </c>
      <c r="Y178" s="465" t="n">
        <v>0</v>
      </c>
      <c r="Z178" s="387" t="inlineStr">
        <is>
          <t>畜牧房地产储能电池半导体机器人通信软件有色军工家电</t>
        </is>
      </c>
      <c r="AE178" s="9" t="n"/>
      <c r="AF178" s="9" t="n"/>
      <c r="AG178" s="9" t="n"/>
      <c r="AJ178" s="9" t="n"/>
    </row>
    <row r="179" hidden="1" s="386">
      <c r="A179" s="387" t="inlineStr">
        <is>
          <t>切转债</t>
        </is>
      </c>
      <c r="B179" s="387" t="n">
        <v>20260415</v>
      </c>
      <c r="C179" s="279">
        <f>F179-D179</f>
        <v/>
      </c>
      <c r="D179" s="279" t="n">
        <v>0.0024</v>
      </c>
      <c r="E179" s="279" t="n">
        <v>-0.0008</v>
      </c>
      <c r="F179" s="279" t="n">
        <v>0</v>
      </c>
      <c r="G179" s="279" t="n">
        <v>-0.0005999999999999999</v>
      </c>
      <c r="H179" s="463">
        <f>F179/G179</f>
        <v/>
      </c>
      <c r="I179" s="279">
        <f>G179*$A$1</f>
        <v/>
      </c>
      <c r="J179" s="279" t="n">
        <v>0</v>
      </c>
      <c r="K179" s="279" t="n">
        <v>-0.0017</v>
      </c>
      <c r="L179" s="279">
        <f>J179-K179</f>
        <v/>
      </c>
      <c r="M179" s="279" t="n">
        <v>-0.004</v>
      </c>
      <c r="N179" s="9" t="n">
        <v>0.0007</v>
      </c>
      <c r="O179" s="9" t="n">
        <v>0.0025</v>
      </c>
      <c r="P179" s="387" t="n">
        <v>5300</v>
      </c>
      <c r="Q179" s="387">
        <f>Q178+P179</f>
        <v/>
      </c>
      <c r="R179" s="9" t="n">
        <v>0.0051</v>
      </c>
      <c r="S179" s="9" t="n">
        <v>0.0108</v>
      </c>
      <c r="T179" s="9" t="n">
        <v>0</v>
      </c>
      <c r="U179" s="279" t="n">
        <v>-0.008</v>
      </c>
      <c r="V179" s="387" t="n">
        <v>11</v>
      </c>
      <c r="W179" s="387" t="n">
        <v>9</v>
      </c>
      <c r="X179" s="464" t="n">
        <v>9.109999999999999</v>
      </c>
      <c r="Y179" s="465" t="n">
        <v>0</v>
      </c>
      <c r="Z179" s="387" t="inlineStr">
        <is>
          <t>医药电网设备银行畜牧</t>
        </is>
      </c>
      <c r="AE179" s="9" t="n"/>
      <c r="AF179" s="9" t="n"/>
      <c r="AG179" s="9" t="n"/>
      <c r="AJ179" s="9" t="n"/>
    </row>
    <row r="180" hidden="1" s="386">
      <c r="A180" s="387" t="inlineStr">
        <is>
          <t>涨溢价</t>
        </is>
      </c>
      <c r="B180" s="387" t="n">
        <v>20260416</v>
      </c>
      <c r="C180" s="279">
        <f>F180-D180</f>
        <v/>
      </c>
      <c r="D180" s="279" t="n">
        <v>0.0166</v>
      </c>
      <c r="E180" s="279" t="n">
        <v>0.0091</v>
      </c>
      <c r="F180" s="279" t="n">
        <v>0.0065</v>
      </c>
      <c r="G180" s="279" t="n">
        <v>0.0123</v>
      </c>
      <c r="H180" s="463">
        <f>F180/G180</f>
        <v/>
      </c>
      <c r="I180" s="279">
        <f>G180*$A$1</f>
        <v/>
      </c>
      <c r="J180" s="279" t="n">
        <v>0</v>
      </c>
      <c r="K180" s="279" t="n">
        <v>0.0065</v>
      </c>
      <c r="L180" s="279">
        <f>J180-K180</f>
        <v/>
      </c>
      <c r="M180" s="9" t="n">
        <v>0.005</v>
      </c>
      <c r="N180" s="9" t="n">
        <v>0.008</v>
      </c>
      <c r="O180" s="9" t="n">
        <v>0.0146</v>
      </c>
      <c r="P180" s="387" t="n">
        <v>10900</v>
      </c>
      <c r="Q180" s="387">
        <f>Q179+P180</f>
        <v/>
      </c>
      <c r="R180" s="9" t="n">
        <v>0.009599999999999999</v>
      </c>
      <c r="S180" s="9" t="n">
        <v>0.0155</v>
      </c>
      <c r="T180" s="9" t="n">
        <v>0</v>
      </c>
      <c r="U180" s="279" t="n">
        <v>0.0232</v>
      </c>
      <c r="V180" s="387" t="n">
        <v>14</v>
      </c>
      <c r="W180" s="387" t="n">
        <v>8</v>
      </c>
      <c r="X180" s="464" t="n">
        <v>14.52</v>
      </c>
      <c r="Y180" s="465" t="n">
        <v>0</v>
      </c>
      <c r="Z180" s="387" t="inlineStr">
        <is>
          <t>有色通信游戏传媒软件钢铁储能电池机器人汽车化工半导体旅游</t>
        </is>
      </c>
      <c r="AE180" s="9" t="n"/>
      <c r="AF180" s="9" t="n"/>
      <c r="AG180" s="9" t="n"/>
      <c r="AJ180" s="9" t="n"/>
    </row>
    <row r="181" hidden="1" s="386">
      <c r="A181" s="387" t="inlineStr">
        <is>
          <t>涨溢价</t>
        </is>
      </c>
      <c r="B181" s="387" t="n">
        <v>20260417</v>
      </c>
      <c r="C181" s="279">
        <f>F181-D181</f>
        <v/>
      </c>
      <c r="D181" s="279" t="n">
        <v>0.0028</v>
      </c>
      <c r="E181" s="279" t="n">
        <v>-0.0002</v>
      </c>
      <c r="F181" s="279" t="n">
        <v>-0.002</v>
      </c>
      <c r="G181" s="279" t="n">
        <v>-0.0118</v>
      </c>
      <c r="H181" s="463">
        <f>F181/G181</f>
        <v/>
      </c>
      <c r="I181" s="279">
        <f>G181*$A$1</f>
        <v/>
      </c>
      <c r="J181" s="279" t="n">
        <v>0</v>
      </c>
      <c r="K181" s="279" t="n">
        <v>-0.0002</v>
      </c>
      <c r="L181" s="279">
        <f>J181-K181</f>
        <v/>
      </c>
      <c r="M181" s="9" t="n">
        <v>-0.0002</v>
      </c>
      <c r="N181" s="9" t="n">
        <v>0</v>
      </c>
      <c r="O181" s="9" t="n">
        <v>0.0001</v>
      </c>
      <c r="P181" s="387" t="n">
        <v>-10300</v>
      </c>
      <c r="Q181" s="387">
        <f>Q180+P181</f>
        <v/>
      </c>
      <c r="R181" s="9" t="n">
        <v>0.0016</v>
      </c>
      <c r="S181" s="9" t="n">
        <v>-0.0036</v>
      </c>
      <c r="T181" s="9" t="n">
        <v>0</v>
      </c>
      <c r="U181" s="279" t="n">
        <v>-0.007900000000000001</v>
      </c>
      <c r="V181" s="387" t="n">
        <v>10</v>
      </c>
      <c r="W181" s="387" t="n">
        <v>5</v>
      </c>
      <c r="X181" s="464" t="n">
        <v>13.69</v>
      </c>
      <c r="Y181" s="465" t="n">
        <v>1</v>
      </c>
      <c r="Z181" s="387" t="inlineStr">
        <is>
          <t>通信房地产军工半导体</t>
        </is>
      </c>
      <c r="AE181" s="9" t="n"/>
      <c r="AF181" s="9" t="n"/>
      <c r="AG181" s="9" t="n"/>
      <c r="AJ181" s="9" t="n"/>
    </row>
    <row r="182" hidden="1" s="386">
      <c r="B182" s="387" t="n">
        <v>20260420</v>
      </c>
      <c r="C182" s="279">
        <f>F182-D182</f>
        <v/>
      </c>
      <c r="D182" s="279" t="n">
        <v>0.0033</v>
      </c>
      <c r="E182" s="279" t="n">
        <v>-0.0001</v>
      </c>
      <c r="F182" s="279" t="n">
        <v>0.0001</v>
      </c>
      <c r="G182" s="279" t="n">
        <v>-0.0001</v>
      </c>
      <c r="H182" s="463">
        <f>F182/G182</f>
        <v/>
      </c>
      <c r="I182" s="279">
        <f>G182*$A$1</f>
        <v/>
      </c>
      <c r="J182" s="279" t="n">
        <v>0</v>
      </c>
      <c r="K182" s="279" t="n">
        <v>0.0014</v>
      </c>
      <c r="L182" s="279">
        <f>J182-K182</f>
        <v/>
      </c>
      <c r="M182" s="279" t="n">
        <v>-0.0003</v>
      </c>
      <c r="N182" s="279" t="n">
        <v>0.0028</v>
      </c>
      <c r="O182" s="279" t="n">
        <v>-0.0022</v>
      </c>
      <c r="P182" s="387" t="n">
        <v>8000</v>
      </c>
      <c r="Q182" s="387">
        <f>Q181+P182</f>
        <v/>
      </c>
      <c r="R182" s="9" t="n">
        <v>0.0014</v>
      </c>
      <c r="S182" s="9" t="n">
        <v>0.008</v>
      </c>
      <c r="T182" s="9" t="n">
        <v>0</v>
      </c>
      <c r="U182" s="279" t="n">
        <v>0.01</v>
      </c>
      <c r="V182" s="387" t="n">
        <v>20</v>
      </c>
      <c r="W182" s="387" t="n">
        <v>13</v>
      </c>
      <c r="X182" s="464" t="n">
        <v>7.81</v>
      </c>
      <c r="Y182" s="465" t="n">
        <v>1</v>
      </c>
      <c r="Z182" s="387" t="inlineStr">
        <is>
          <t>电网设备军工传媒家电半导体通信光伏电力软件银行</t>
        </is>
      </c>
      <c r="AE182" s="9" t="n"/>
      <c r="AF182" s="9" t="n"/>
      <c r="AG182" s="9" t="n"/>
      <c r="AJ182" s="9" t="n"/>
    </row>
    <row r="183" hidden="1" s="386">
      <c r="B183" s="387" t="n">
        <v>20260421</v>
      </c>
      <c r="C183" s="279">
        <f>F183-D183</f>
        <v/>
      </c>
      <c r="D183" s="279" t="n">
        <v>-0.0037</v>
      </c>
      <c r="E183" s="279" t="n">
        <v>-0.002</v>
      </c>
      <c r="F183" s="279" t="n">
        <v>-0.01</v>
      </c>
      <c r="G183" s="279" t="n">
        <v>0.0023</v>
      </c>
      <c r="H183" s="463">
        <f>F183/G183</f>
        <v/>
      </c>
      <c r="I183" s="279">
        <f>G183*$A$1</f>
        <v/>
      </c>
      <c r="J183" s="279" t="n">
        <v>0</v>
      </c>
      <c r="K183" s="279" t="n">
        <v>-0.0005999999999999999</v>
      </c>
      <c r="L183" s="279">
        <f>J183-K183</f>
        <v/>
      </c>
      <c r="M183" s="279" t="n">
        <v>-0.0039</v>
      </c>
      <c r="N183" s="279" t="n">
        <v>0.008200000000000001</v>
      </c>
      <c r="O183" s="279" t="n">
        <v>0.0069</v>
      </c>
      <c r="P183" s="387" t="n">
        <v>-9300</v>
      </c>
      <c r="Q183" s="387">
        <f>Q182+P183</f>
        <v/>
      </c>
      <c r="R183" s="9" t="n">
        <v>0.0001</v>
      </c>
      <c r="S183" s="9" t="n">
        <v>0.0063</v>
      </c>
      <c r="T183" s="9" t="n">
        <v>0</v>
      </c>
      <c r="U183" s="279" t="n">
        <v>-0.0016</v>
      </c>
      <c r="V183" s="387" t="n">
        <v>17</v>
      </c>
      <c r="W183" s="387" t="n">
        <v>10</v>
      </c>
      <c r="X183" s="464" t="n">
        <v>4.331</v>
      </c>
      <c r="Y183" s="465" t="n">
        <v>0</v>
      </c>
      <c r="Z183" s="387" t="inlineStr">
        <is>
          <t>煤炭化工电力</t>
        </is>
      </c>
      <c r="AE183" s="9" t="n"/>
      <c r="AF183" s="9" t="n"/>
      <c r="AG183" s="9" t="n"/>
      <c r="AJ183" s="9" t="n"/>
    </row>
    <row r="184" hidden="1" s="386">
      <c r="B184" s="387" t="n">
        <v>20260422</v>
      </c>
      <c r="C184" s="279">
        <f>F184-D184</f>
        <v/>
      </c>
      <c r="D184" s="279" t="n">
        <v>0.007900000000000001</v>
      </c>
      <c r="E184" s="279" t="n">
        <v>-0.0012</v>
      </c>
      <c r="F184" s="279" t="n">
        <v>0.005</v>
      </c>
      <c r="G184" s="279" t="n">
        <v>-0.0064</v>
      </c>
      <c r="H184" s="463">
        <f>F184/G184</f>
        <v/>
      </c>
      <c r="I184" s="279">
        <f>G184*$A$1</f>
        <v/>
      </c>
      <c r="J184" s="279" t="n">
        <v>0</v>
      </c>
      <c r="K184" s="279" t="n">
        <v>-0.0055</v>
      </c>
      <c r="L184" s="279">
        <f>J184-K184</f>
        <v/>
      </c>
      <c r="M184" s="279" t="n">
        <v>-0.0005</v>
      </c>
      <c r="N184" s="279" t="n">
        <v>-0.007</v>
      </c>
      <c r="O184" s="279" t="n">
        <v>-0.0038</v>
      </c>
      <c r="P184" s="387" t="n">
        <v>3000</v>
      </c>
      <c r="Q184" s="387">
        <f>Q183+P184</f>
        <v/>
      </c>
      <c r="R184" s="9" t="n">
        <v>0.0019</v>
      </c>
      <c r="S184" s="9" t="n">
        <v>0.0063</v>
      </c>
      <c r="T184" s="9" t="n">
        <v>0</v>
      </c>
      <c r="U184" s="279" t="n">
        <v>-0.0026</v>
      </c>
      <c r="V184" s="387" t="n">
        <v>15</v>
      </c>
      <c r="W184" s="387" t="n">
        <v>15</v>
      </c>
      <c r="X184" s="464" t="n">
        <v>10.73</v>
      </c>
      <c r="Y184" s="465" t="n">
        <v>2</v>
      </c>
      <c r="Z184" s="387" t="inlineStr">
        <is>
          <t>通信电网设备半导体软件储能电池医疗</t>
        </is>
      </c>
      <c r="AE184" s="9" t="n"/>
      <c r="AF184" s="9" t="n"/>
      <c r="AG184" s="9" t="n"/>
      <c r="AJ184" s="9" t="n"/>
    </row>
    <row r="185" hidden="1" s="386">
      <c r="B185" s="387" t="n">
        <v>20260423</v>
      </c>
      <c r="C185" s="279">
        <f>F185-D185</f>
        <v/>
      </c>
      <c r="D185" s="279" t="n">
        <v>-0.0069</v>
      </c>
      <c r="E185" s="279" t="n">
        <v>-0.0057</v>
      </c>
      <c r="F185" s="279" t="n">
        <v>-0.0049</v>
      </c>
      <c r="G185" s="279" t="n">
        <v>-0.0051</v>
      </c>
      <c r="H185" s="463">
        <f>F185/G185</f>
        <v/>
      </c>
      <c r="I185" s="279">
        <f>G185*$A$1</f>
        <v/>
      </c>
      <c r="J185" s="279" t="n">
        <v>0</v>
      </c>
      <c r="K185" s="279" t="n">
        <v>-0.0133</v>
      </c>
      <c r="L185" s="279">
        <f>J185-K185</f>
        <v/>
      </c>
      <c r="M185" s="279" t="n">
        <v>-0.0122</v>
      </c>
      <c r="N185" s="279" t="n">
        <v>-0.0153</v>
      </c>
      <c r="O185" s="279" t="n">
        <v>-0.0184</v>
      </c>
      <c r="P185" s="387" t="n">
        <v>-4000</v>
      </c>
      <c r="Q185" s="387">
        <f>Q184+P185</f>
        <v/>
      </c>
      <c r="R185" s="279" t="n">
        <v>-0.0043</v>
      </c>
      <c r="S185" s="279" t="n">
        <v>-0.0125</v>
      </c>
      <c r="T185" s="9" t="n">
        <v>0</v>
      </c>
      <c r="U185" s="279" t="n">
        <v>-0.0106</v>
      </c>
      <c r="V185" s="387" t="n">
        <v>10</v>
      </c>
      <c r="W185" s="387" t="n">
        <v>22</v>
      </c>
      <c r="X185" s="464" t="n">
        <v>10.81</v>
      </c>
      <c r="Y185" s="465" t="n">
        <v>4</v>
      </c>
      <c r="Z185" s="387" t="inlineStr">
        <is>
          <t>煤炭电力白酒</t>
        </is>
      </c>
      <c r="AE185" s="9" t="n"/>
      <c r="AF185" s="9" t="n"/>
      <c r="AG185" s="9" t="n"/>
      <c r="AJ185" s="9" t="n"/>
    </row>
    <row r="186" hidden="1" s="386">
      <c r="B186" s="387" t="n">
        <v>20260424</v>
      </c>
      <c r="C186" s="279">
        <f>F186-D186</f>
        <v/>
      </c>
      <c r="D186" s="279" t="n">
        <v>-0.0043</v>
      </c>
      <c r="E186" s="279" t="n">
        <v>-0.0031</v>
      </c>
      <c r="F186" s="279" t="n">
        <v>-0.0037</v>
      </c>
      <c r="G186" s="279" t="n">
        <v>-0.004</v>
      </c>
      <c r="H186" s="463">
        <f>F186/G186</f>
        <v/>
      </c>
      <c r="I186" s="279">
        <f>G186*$A$1</f>
        <v/>
      </c>
      <c r="J186" s="279" t="n">
        <v>0</v>
      </c>
      <c r="K186" s="279" t="n">
        <v>0.0005999999999999999</v>
      </c>
      <c r="L186" s="279">
        <f>J186-K186</f>
        <v/>
      </c>
      <c r="M186" s="279" t="n">
        <v>-0.0002</v>
      </c>
      <c r="N186" s="279" t="n">
        <v>0.0017</v>
      </c>
      <c r="O186" s="279" t="n">
        <v>0.0007</v>
      </c>
      <c r="P186" s="387" t="n">
        <v>-7000</v>
      </c>
      <c r="Q186" s="387">
        <f>Q185+P186</f>
        <v/>
      </c>
      <c r="R186" s="279" t="n">
        <v>-0.0029</v>
      </c>
      <c r="S186" s="279" t="n">
        <v>0.0077</v>
      </c>
      <c r="T186" s="9" t="n">
        <v>0</v>
      </c>
      <c r="U186" s="279">
        <f>etf!AT61</f>
        <v/>
      </c>
      <c r="V186" s="387" t="n">
        <v>10</v>
      </c>
      <c r="W186" s="387" t="n">
        <v>18</v>
      </c>
      <c r="X186" s="464" t="n">
        <v>12.54</v>
      </c>
      <c r="Y186" s="465" t="n">
        <v>2</v>
      </c>
      <c r="Z186" s="387" t="inlineStr">
        <is>
          <t>化工半导体有色</t>
        </is>
      </c>
      <c r="AE186" s="9" t="n"/>
      <c r="AF186" s="9" t="n"/>
      <c r="AG186" s="9" t="n"/>
      <c r="AJ186" s="9" t="n"/>
    </row>
    <row r="187" hidden="1" s="386">
      <c r="B187" s="387" t="n">
        <v>20260427</v>
      </c>
      <c r="C187" s="279">
        <f>F187-D187</f>
        <v/>
      </c>
      <c r="D187" s="279" t="n">
        <v>0.0033</v>
      </c>
      <c r="E187" s="279" t="n">
        <v>-0.0038</v>
      </c>
      <c r="F187" s="279" t="n">
        <v>-0.01</v>
      </c>
      <c r="G187" s="279" t="n">
        <v>-0.002</v>
      </c>
      <c r="H187" s="463">
        <f>F187/G187</f>
        <v/>
      </c>
      <c r="I187" s="279">
        <f>G187*$A$1</f>
        <v/>
      </c>
      <c r="J187" s="279" t="n">
        <v>0</v>
      </c>
      <c r="K187" s="279" t="n">
        <v>0.004</v>
      </c>
      <c r="L187" s="279">
        <f>J187-K187</f>
        <v/>
      </c>
      <c r="M187" s="9" t="n">
        <v>0.005</v>
      </c>
      <c r="N187" s="279" t="n">
        <v>-0.0018</v>
      </c>
      <c r="O187" s="279" t="n">
        <v>-0.0018</v>
      </c>
      <c r="P187" s="387" t="n">
        <v>12500</v>
      </c>
      <c r="Q187" s="387">
        <f>Q186+P187</f>
        <v/>
      </c>
      <c r="R187" s="9" t="n">
        <v>0.0011</v>
      </c>
      <c r="S187" s="9" t="n">
        <v>0.0218</v>
      </c>
      <c r="T187" s="9" t="n">
        <v>0</v>
      </c>
      <c r="U187" s="279" t="n">
        <v>0.0201</v>
      </c>
      <c r="V187" s="387" t="n">
        <v>21</v>
      </c>
      <c r="W187" s="387" t="n">
        <v>24</v>
      </c>
      <c r="X187" s="464" t="n">
        <v>8.846</v>
      </c>
      <c r="Y187" s="465" t="n">
        <v>3</v>
      </c>
      <c r="Z187" s="387" t="inlineStr">
        <is>
          <t>半导体机器人通信家电</t>
        </is>
      </c>
      <c r="AE187" s="9" t="n"/>
      <c r="AF187" s="9" t="n"/>
      <c r="AG187" s="9" t="n"/>
      <c r="AJ187" s="9" t="n"/>
    </row>
    <row r="188" hidden="1" s="386">
      <c r="B188" s="387" t="n">
        <v>20260428</v>
      </c>
      <c r="C188" s="279">
        <f>F188-D188</f>
        <v/>
      </c>
      <c r="D188" s="279" t="n">
        <v>-0.0102</v>
      </c>
      <c r="E188" s="279" t="n">
        <v>-0.0063</v>
      </c>
      <c r="F188" s="279" t="n">
        <v>-0.007</v>
      </c>
      <c r="G188" s="279" t="n">
        <v>-0.0046</v>
      </c>
      <c r="H188" s="463">
        <f>F188/G188</f>
        <v/>
      </c>
      <c r="I188" s="279">
        <f>G188*$A$1</f>
        <v/>
      </c>
      <c r="J188" s="279" t="n">
        <v>0</v>
      </c>
      <c r="K188" s="279" t="n">
        <v>-0.0095</v>
      </c>
      <c r="L188" s="279">
        <f>J188-K188</f>
        <v/>
      </c>
      <c r="M188" s="279" t="n">
        <v>-0.0063</v>
      </c>
      <c r="N188" s="279" t="n">
        <v>-0.0104</v>
      </c>
      <c r="O188" s="279" t="n">
        <v>-0.005</v>
      </c>
      <c r="P188" s="387" t="n">
        <v>-22240</v>
      </c>
      <c r="Q188" s="387">
        <f>Q187+P188</f>
        <v/>
      </c>
      <c r="R188" s="279" t="n">
        <v>-0.0046</v>
      </c>
      <c r="S188" s="279" t="n">
        <v>0.004</v>
      </c>
      <c r="T188" s="279" t="n">
        <v>0</v>
      </c>
      <c r="U188" s="279" t="n">
        <v>-0.0005999999999999999</v>
      </c>
      <c r="V188" s="387" t="n">
        <v>28</v>
      </c>
      <c r="W188" s="387" t="n">
        <v>18</v>
      </c>
      <c r="X188" s="464" t="n">
        <v>20.5</v>
      </c>
      <c r="Y188" s="465" t="n">
        <v>6</v>
      </c>
      <c r="Z188" s="387" t="inlineStr">
        <is>
          <t>煤炭医药券商</t>
        </is>
      </c>
      <c r="AE188" s="9" t="n"/>
      <c r="AF188" s="9" t="n"/>
      <c r="AG188" s="9" t="n"/>
      <c r="AJ188" s="9" t="n"/>
    </row>
    <row r="189" hidden="1" s="386">
      <c r="B189" s="387" t="n">
        <v>20260429</v>
      </c>
      <c r="C189" s="279">
        <f>F189-D189</f>
        <v/>
      </c>
      <c r="D189" s="279">
        <f>etf!AU64</f>
        <v/>
      </c>
      <c r="E189" s="279" t="n">
        <v>0.0083</v>
      </c>
      <c r="F189" s="279" t="n">
        <v>0.009599999999999999</v>
      </c>
      <c r="G189" s="279" t="n">
        <v>0.0207</v>
      </c>
      <c r="H189" s="463">
        <f>F189/G189</f>
        <v/>
      </c>
      <c r="I189" s="279">
        <f>G189*$A$1</f>
        <v/>
      </c>
      <c r="J189" s="279" t="n">
        <v>0</v>
      </c>
      <c r="K189" s="279" t="n">
        <v>0.0025</v>
      </c>
      <c r="L189" s="279">
        <f>J189-K189</f>
        <v/>
      </c>
      <c r="M189" s="9" t="n">
        <v>0.0086</v>
      </c>
      <c r="N189" s="9" t="n">
        <v>-0.0011</v>
      </c>
      <c r="O189" s="9" t="n">
        <v>-0.0005</v>
      </c>
      <c r="P189" s="387" t="n">
        <v>20700</v>
      </c>
      <c r="Q189" s="387">
        <f>Q188+P189</f>
        <v/>
      </c>
      <c r="R189" s="9" t="n">
        <v>0.0056</v>
      </c>
      <c r="S189" s="9" t="n">
        <v>0.0061</v>
      </c>
      <c r="T189" s="279" t="n">
        <v>0</v>
      </c>
      <c r="U189" s="351">
        <f>etf!AT64</f>
        <v/>
      </c>
      <c r="V189" s="387" t="n">
        <v>21</v>
      </c>
      <c r="W189" s="387" t="n">
        <v>21</v>
      </c>
      <c r="X189" s="464" t="n">
        <v>21.39</v>
      </c>
      <c r="Y189" s="465" t="n">
        <v>2</v>
      </c>
      <c r="Z189" s="387" t="inlineStr">
        <is>
          <t>有色储能电池化工畜牧旅游传媒钢铁房地产家电光伏煤炭白酒</t>
        </is>
      </c>
      <c r="AE189" s="9" t="n"/>
      <c r="AF189" s="9" t="n"/>
      <c r="AG189" s="9" t="n"/>
      <c r="AJ189" s="9" t="n"/>
    </row>
    <row r="190" hidden="1" s="386">
      <c r="B190" s="387" t="n">
        <v>20260430</v>
      </c>
      <c r="C190" s="279">
        <f>F190-D190</f>
        <v/>
      </c>
      <c r="D190" s="279">
        <f>etf!AU65</f>
        <v/>
      </c>
      <c r="E190" s="279" t="n">
        <v>0.0018</v>
      </c>
      <c r="F190" s="279" t="n">
        <v>0</v>
      </c>
      <c r="G190" s="279" t="n">
        <v>0.0017</v>
      </c>
      <c r="H190" s="463">
        <f>F190/G190</f>
        <v/>
      </c>
      <c r="I190" s="279">
        <f>G190*$A$1</f>
        <v/>
      </c>
      <c r="J190" s="279" t="n">
        <v>0</v>
      </c>
      <c r="K190" s="279" t="n">
        <v>0.0015</v>
      </c>
      <c r="L190" s="279">
        <f>J190-K190</f>
        <v/>
      </c>
      <c r="M190" s="9" t="n">
        <v>0.0004</v>
      </c>
      <c r="N190" s="9" t="n">
        <v>0.0042</v>
      </c>
      <c r="O190" s="279" t="n">
        <v>-0.0029</v>
      </c>
      <c r="P190" s="387" t="n">
        <v>1200</v>
      </c>
      <c r="Q190" s="387">
        <f>Q189+P190</f>
        <v/>
      </c>
      <c r="R190" s="9" t="n">
        <v>0.001</v>
      </c>
      <c r="S190" s="279" t="n">
        <v>-0.011</v>
      </c>
      <c r="T190" s="279" t="n">
        <v>0</v>
      </c>
      <c r="U190" s="351">
        <f>etf!AT65</f>
        <v/>
      </c>
      <c r="V190" s="387" t="n">
        <v>23</v>
      </c>
      <c r="W190" s="387" t="n">
        <v>15</v>
      </c>
      <c r="X190" s="464" t="n">
        <v>8.18</v>
      </c>
      <c r="Y190" s="465" t="n">
        <v>1</v>
      </c>
      <c r="Z190" s="387" t="inlineStr">
        <is>
          <t>半导体卫星房地产军工机器人</t>
        </is>
      </c>
      <c r="AE190" s="9" t="n"/>
      <c r="AF190" s="9" t="n"/>
      <c r="AG190" s="9" t="n"/>
      <c r="AJ190" s="9" t="n"/>
    </row>
    <row r="191">
      <c r="B191" s="295" t="inlineStr">
        <is>
          <t>202605汇总</t>
        </is>
      </c>
      <c r="C191" s="296">
        <f>SUM(C192:C209)</f>
        <v/>
      </c>
      <c r="D191" s="296">
        <f>SUM(D192:D209)</f>
        <v/>
      </c>
      <c r="E191" s="296">
        <f>SUM(E192:E209)</f>
        <v/>
      </c>
      <c r="F191" s="296">
        <f>SUM(F192:F209)</f>
        <v/>
      </c>
      <c r="G191" s="296">
        <f>SUM(G192:G209)</f>
        <v/>
      </c>
      <c r="H191" s="344">
        <f>F191/G191</f>
        <v/>
      </c>
      <c r="I191" s="296">
        <f>SUM(I192:I209)</f>
        <v/>
      </c>
      <c r="J191" s="296">
        <f>SUM(J192:J209)</f>
        <v/>
      </c>
      <c r="K191" s="296">
        <f>SUM(K192:K209)</f>
        <v/>
      </c>
      <c r="L191" s="296">
        <f>SUM(L192:L209)</f>
        <v/>
      </c>
      <c r="M191" s="296">
        <f>SUM(M192:M209)</f>
        <v/>
      </c>
      <c r="N191" s="296">
        <f>SUM(N192:N209)</f>
        <v/>
      </c>
      <c r="O191" s="296">
        <f>SUM(O192:O209)</f>
        <v/>
      </c>
      <c r="P191" s="471">
        <f>SUM(P192:P209)</f>
        <v/>
      </c>
      <c r="Q191" s="387" t="n">
        <v>33868</v>
      </c>
      <c r="R191" s="296">
        <f>SUM(R192:R209)</f>
        <v/>
      </c>
      <c r="S191" s="296">
        <f>SUM(S192:S209)</f>
        <v/>
      </c>
      <c r="T191" s="296">
        <f>SUM(T192:T209)</f>
        <v/>
      </c>
      <c r="U191" s="296">
        <f>SUM(U192:U209)</f>
        <v/>
      </c>
      <c r="AE191" s="9" t="n"/>
      <c r="AF191" s="9" t="n"/>
      <c r="AG191" s="9" t="n"/>
      <c r="AJ191" s="9" t="n"/>
    </row>
    <row r="192" hidden="1" s="386">
      <c r="B192" s="387" t="n">
        <v>20260506</v>
      </c>
      <c r="C192" s="279">
        <f>F192-D192</f>
        <v/>
      </c>
      <c r="D192" s="279">
        <f>etf!AU67</f>
        <v/>
      </c>
      <c r="E192" s="279" t="n">
        <v>0.0003</v>
      </c>
      <c r="F192" s="279" t="n">
        <v>-0.005</v>
      </c>
      <c r="G192" s="279" t="n">
        <v>0.0034</v>
      </c>
      <c r="H192" s="463">
        <f>F192/G192</f>
        <v/>
      </c>
      <c r="I192" s="279">
        <f>G192*$A$1</f>
        <v/>
      </c>
      <c r="J192" s="279" t="n">
        <v>0</v>
      </c>
      <c r="K192" s="279" t="n">
        <v>-0.0143</v>
      </c>
      <c r="L192" s="279">
        <f>J192-K192</f>
        <v/>
      </c>
      <c r="M192" s="9" t="n">
        <v>0.0004</v>
      </c>
      <c r="N192" s="9" t="n">
        <v>0.0068</v>
      </c>
      <c r="O192" s="9" t="n">
        <v>0.0038</v>
      </c>
      <c r="P192" s="387" t="n">
        <v>5500</v>
      </c>
      <c r="Q192" s="387">
        <f>Q191+P192</f>
        <v/>
      </c>
      <c r="R192" s="9" t="n">
        <v>0.0036</v>
      </c>
      <c r="S192" s="9" t="n">
        <v>0.007900000000000001</v>
      </c>
      <c r="T192" s="279" t="n">
        <v>0</v>
      </c>
      <c r="U192" s="351">
        <f>etf!AT67</f>
        <v/>
      </c>
      <c r="V192" s="387" t="n">
        <v>26</v>
      </c>
      <c r="W192" s="387" t="n">
        <v>19</v>
      </c>
      <c r="X192" s="464" t="n">
        <v>31.24</v>
      </c>
      <c r="Y192" s="465" t="n">
        <v>0</v>
      </c>
      <c r="Z192" s="387" t="inlineStr">
        <is>
          <t>半导体电网设备工程机械软件有色卫星储能电力通信光伏军工机器人</t>
        </is>
      </c>
      <c r="AE192" s="9" t="n"/>
      <c r="AF192" s="9" t="n"/>
      <c r="AG192" s="9" t="n"/>
      <c r="AJ192" s="9" t="n"/>
    </row>
    <row r="193" hidden="1" s="386">
      <c r="B193" s="387" t="n">
        <v>20260507</v>
      </c>
      <c r="C193" s="279">
        <f>F193-D193</f>
        <v/>
      </c>
      <c r="D193" s="279">
        <f>etf!AU68</f>
        <v/>
      </c>
      <c r="E193" s="279" t="n">
        <v>0.0023</v>
      </c>
      <c r="F193" s="279" t="n">
        <v>0.005</v>
      </c>
      <c r="G193" s="279" t="n">
        <v>-0.0038</v>
      </c>
      <c r="H193" s="463">
        <f>F193/G193</f>
        <v/>
      </c>
      <c r="I193" s="279">
        <f>G193*$A$1</f>
        <v/>
      </c>
      <c r="J193" s="279" t="n">
        <v>0</v>
      </c>
      <c r="K193" s="279" t="n">
        <v>-0.0076</v>
      </c>
      <c r="L193" s="279">
        <f>J193-K193</f>
        <v/>
      </c>
      <c r="M193" s="279" t="n">
        <v>0.0028</v>
      </c>
      <c r="N193" s="279" t="n">
        <v>0.0159</v>
      </c>
      <c r="O193" s="279" t="n">
        <v>0.0227</v>
      </c>
      <c r="P193" s="387" t="n">
        <v>-1400</v>
      </c>
      <c r="Q193" s="387">
        <f>Q192+P193</f>
        <v/>
      </c>
      <c r="R193" s="9" t="n">
        <v>-0.0001</v>
      </c>
      <c r="S193" s="9" t="n">
        <v>0.0122</v>
      </c>
      <c r="T193" s="279" t="n">
        <v>0</v>
      </c>
      <c r="U193" s="351">
        <f>etf!AT68</f>
        <v/>
      </c>
      <c r="V193" s="387" t="n">
        <v>24</v>
      </c>
      <c r="W193" s="387" t="n">
        <v>20</v>
      </c>
      <c r="X193" s="464" t="n">
        <v>25.31</v>
      </c>
      <c r="Y193" s="465" t="n">
        <v>1</v>
      </c>
      <c r="Z193" s="387" t="inlineStr">
        <is>
          <t>通信机器人汽零基建电网设备传媒半导体游戏软件光伏电力</t>
        </is>
      </c>
      <c r="AE193" s="9" t="n"/>
      <c r="AF193" s="9" t="n"/>
      <c r="AG193" s="9" t="n"/>
      <c r="AJ193" s="9" t="n"/>
    </row>
    <row r="194" hidden="1" s="386">
      <c r="B194" s="387" t="n">
        <v>20260508</v>
      </c>
      <c r="C194" s="279">
        <f>F194-D194</f>
        <v/>
      </c>
      <c r="D194" s="279">
        <f>etf!AU69</f>
        <v/>
      </c>
      <c r="E194" s="279" t="n">
        <v>0.0059</v>
      </c>
      <c r="F194" s="279" t="n">
        <v>0.0073</v>
      </c>
      <c r="G194" s="279" t="n">
        <v>0.0036</v>
      </c>
      <c r="H194" s="463">
        <f>F194/G194</f>
        <v/>
      </c>
      <c r="I194" s="279">
        <f>G194*$A$1</f>
        <v/>
      </c>
      <c r="J194" s="279" t="n">
        <v>0.013</v>
      </c>
      <c r="K194" s="279" t="n">
        <v>0.0115</v>
      </c>
      <c r="L194" s="279">
        <f>J194-K194</f>
        <v/>
      </c>
      <c r="M194" s="9" t="n">
        <v>0.017</v>
      </c>
      <c r="N194" s="9" t="n">
        <v>0.0224</v>
      </c>
      <c r="O194" s="9" t="n">
        <v>0.0175</v>
      </c>
      <c r="P194" s="387" t="n">
        <v>12300</v>
      </c>
      <c r="Q194" s="387">
        <f>Q193+P194</f>
        <v/>
      </c>
      <c r="R194" s="9" t="n">
        <v>0.0019</v>
      </c>
      <c r="S194" s="9" t="n">
        <v>0.0192</v>
      </c>
      <c r="T194" s="279" t="n">
        <v>0</v>
      </c>
      <c r="U194" s="351">
        <f>etf!AT69</f>
        <v/>
      </c>
      <c r="V194" s="387" t="n">
        <v>27</v>
      </c>
      <c r="W194" s="387" t="n">
        <v>8</v>
      </c>
      <c r="X194" s="464" t="n">
        <v>8.279999999999999</v>
      </c>
      <c r="Y194" s="465" t="n">
        <v>1</v>
      </c>
      <c r="Z194" s="387" t="inlineStr">
        <is>
          <t>卫星机器人汽零军工房地产游戏</t>
        </is>
      </c>
      <c r="AE194" s="9" t="n"/>
      <c r="AF194" s="9" t="n"/>
      <c r="AG194" s="9" t="n"/>
      <c r="AJ194" s="9" t="n"/>
    </row>
    <row r="195" hidden="1" s="386">
      <c r="B195" s="387" t="n">
        <v>20260511</v>
      </c>
      <c r="C195" s="279">
        <f>F195-D195</f>
        <v/>
      </c>
      <c r="D195" s="279">
        <f>etf!AU70</f>
        <v/>
      </c>
      <c r="E195" s="279" t="n">
        <v>0.0024</v>
      </c>
      <c r="F195" s="279" t="n">
        <v>0.0041</v>
      </c>
      <c r="G195" s="279" t="n">
        <v>0.0067</v>
      </c>
      <c r="H195" s="463">
        <f>F195/G195</f>
        <v/>
      </c>
      <c r="I195" s="279">
        <f>G195*$A$1</f>
        <v/>
      </c>
      <c r="J195" s="279" t="n">
        <v>-0.0015</v>
      </c>
      <c r="K195" s="279">
        <f>etf!AV70</f>
        <v/>
      </c>
      <c r="L195" s="279">
        <f>J195-K195</f>
        <v/>
      </c>
      <c r="M195" s="9" t="n">
        <v>-0.001</v>
      </c>
      <c r="N195" s="9" t="n">
        <v>0.0103</v>
      </c>
      <c r="O195" s="9" t="n">
        <v>0.0002</v>
      </c>
      <c r="P195" s="387" t="n">
        <v>10000</v>
      </c>
      <c r="Q195" s="387">
        <f>Q194+P195</f>
        <v/>
      </c>
      <c r="R195" s="9" t="n">
        <v>0.0062</v>
      </c>
      <c r="T195" s="279" t="n">
        <v>0</v>
      </c>
      <c r="U195" s="351">
        <f>etf!AT70</f>
        <v/>
      </c>
      <c r="V195" s="387" t="n">
        <v>50</v>
      </c>
      <c r="W195" s="387" t="n">
        <v>27</v>
      </c>
      <c r="X195" s="464" t="n">
        <v>20.59</v>
      </c>
      <c r="Y195" s="465" t="n">
        <v>0</v>
      </c>
      <c r="Z195" s="387" t="inlineStr">
        <is>
          <t>半导体通信医药工程机械光伏储能机器人券商电力军工</t>
        </is>
      </c>
      <c r="AE195" s="9" t="n"/>
      <c r="AF195" s="9" t="n"/>
      <c r="AG195" s="9" t="n"/>
      <c r="AJ195" s="9" t="n"/>
    </row>
    <row r="196" hidden="1" s="386">
      <c r="B196" s="387" t="n">
        <v>20260512</v>
      </c>
      <c r="C196" s="279">
        <f>F196-D196</f>
        <v/>
      </c>
      <c r="D196" s="279">
        <f>etf!AU71</f>
        <v/>
      </c>
      <c r="E196" s="279" t="n">
        <v>-0.0125</v>
      </c>
      <c r="F196" s="279" t="n">
        <v>-0.0114</v>
      </c>
      <c r="G196" s="279" t="n">
        <v>-0.0122</v>
      </c>
      <c r="H196" s="463">
        <f>F196/G196</f>
        <v/>
      </c>
      <c r="I196" s="279">
        <f>G196*$A$1</f>
        <v/>
      </c>
      <c r="J196" s="279" t="n">
        <v>-0.0065</v>
      </c>
      <c r="K196" s="279">
        <f>etf!AV71</f>
        <v/>
      </c>
      <c r="L196" s="279">
        <f>J196-K196</f>
        <v/>
      </c>
      <c r="M196" s="279" t="n">
        <v>-0.009299999999999999</v>
      </c>
      <c r="N196" s="279" t="n">
        <v>0.0052</v>
      </c>
      <c r="O196" s="279" t="n">
        <v>-0.0031</v>
      </c>
      <c r="P196" s="387" t="n">
        <v>-22100</v>
      </c>
      <c r="Q196" s="387">
        <f>Q195+P196</f>
        <v/>
      </c>
      <c r="R196" s="279" t="n">
        <v>-0.0101</v>
      </c>
      <c r="T196" s="279" t="n">
        <v>0</v>
      </c>
      <c r="U196" s="279">
        <f>etf!AT71</f>
        <v/>
      </c>
      <c r="V196" s="387" t="n">
        <v>39</v>
      </c>
      <c r="W196" s="387" t="n">
        <v>28</v>
      </c>
      <c r="X196" s="464" t="n">
        <v>9.93</v>
      </c>
      <c r="Y196" s="465" t="n">
        <v>1</v>
      </c>
      <c r="Z196" s="387" t="inlineStr">
        <is>
          <t>电网设备电力通信券商半导体</t>
        </is>
      </c>
      <c r="AE196" s="9" t="n"/>
      <c r="AF196" s="9" t="n"/>
      <c r="AG196" s="9" t="n"/>
      <c r="AJ196" s="9" t="n"/>
    </row>
    <row r="197" hidden="1" s="386">
      <c r="B197" s="387" t="n">
        <v>20260513</v>
      </c>
      <c r="C197" s="279">
        <f>F197-D197</f>
        <v/>
      </c>
      <c r="D197" s="279">
        <f>etf!AU72</f>
        <v/>
      </c>
      <c r="E197" s="279" t="n">
        <v>0.0029</v>
      </c>
      <c r="F197" s="279" t="n">
        <v>0.0023</v>
      </c>
      <c r="G197" s="279" t="n">
        <v>0.0001</v>
      </c>
      <c r="H197" s="463">
        <f>F197/G197</f>
        <v/>
      </c>
      <c r="I197" s="279">
        <f>G197*$A$1</f>
        <v/>
      </c>
      <c r="J197" s="279" t="n">
        <v>0.0048</v>
      </c>
      <c r="K197" s="279">
        <f>etf!AV72</f>
        <v/>
      </c>
      <c r="L197" s="279">
        <f>J197-K197</f>
        <v/>
      </c>
      <c r="M197" s="9" t="n">
        <v>0.0022</v>
      </c>
      <c r="N197" s="9" t="n">
        <v>0.0089</v>
      </c>
      <c r="O197" s="9" t="n">
        <v>0.0166</v>
      </c>
      <c r="P197" s="387" t="n">
        <v>-2200</v>
      </c>
      <c r="Q197" s="387">
        <f>Q196+P197</f>
        <v/>
      </c>
      <c r="R197" s="279" t="n">
        <v>-0.0024</v>
      </c>
      <c r="T197" s="279" t="n">
        <v>0</v>
      </c>
      <c r="U197" s="279">
        <f>etf!AT72</f>
        <v/>
      </c>
      <c r="V197" s="387" t="n">
        <v>35</v>
      </c>
      <c r="W197" s="387" t="n">
        <v>12</v>
      </c>
      <c r="X197" s="464" t="n">
        <v>78.89</v>
      </c>
      <c r="Y197" s="465" t="n">
        <v>2</v>
      </c>
      <c r="Z197" s="387" t="inlineStr">
        <is>
          <t>通信半导体储能机器人电网设备电力光伏工程机械传媒军工游戏软件</t>
        </is>
      </c>
      <c r="AE197" s="9" t="n"/>
      <c r="AF197" s="9" t="n"/>
      <c r="AG197" s="9" t="n"/>
      <c r="AJ197" s="9" t="n"/>
    </row>
    <row r="198" hidden="1" s="386">
      <c r="A198" s="387" t="inlineStr">
        <is>
          <t>杀溢价</t>
        </is>
      </c>
      <c r="B198" s="387" t="n">
        <v>20260514</v>
      </c>
      <c r="C198" s="279">
        <f>F198-D198</f>
        <v/>
      </c>
      <c r="D198" s="279">
        <f>etf!AU73</f>
        <v/>
      </c>
      <c r="E198" s="279" t="n">
        <v>-0.0104</v>
      </c>
      <c r="F198" s="279" t="n">
        <v>-0.0107</v>
      </c>
      <c r="G198" s="279" t="n">
        <v>-0.0095</v>
      </c>
      <c r="H198" s="463">
        <f>F198/G198</f>
        <v/>
      </c>
      <c r="I198" s="279">
        <f>G198*$A$1</f>
        <v/>
      </c>
      <c r="J198" s="279" t="n">
        <v>-0.0109</v>
      </c>
      <c r="K198" s="279">
        <f>etf!AV73</f>
        <v/>
      </c>
      <c r="L198" s="279">
        <f>J198-K198</f>
        <v/>
      </c>
      <c r="M198" s="279" t="n">
        <v>-0.015</v>
      </c>
      <c r="N198" s="279" t="n">
        <v>-0.0036</v>
      </c>
      <c r="O198" s="9" t="n">
        <v>0.0012</v>
      </c>
      <c r="P198" s="387" t="n">
        <v>-23700</v>
      </c>
      <c r="Q198" s="387">
        <f>Q197+P198</f>
        <v/>
      </c>
      <c r="R198" s="279" t="n">
        <v>-0.0089</v>
      </c>
      <c r="T198" s="279" t="n">
        <v>0</v>
      </c>
      <c r="U198" s="279">
        <f>etf!AT73</f>
        <v/>
      </c>
      <c r="V198" s="387" t="n">
        <v>26</v>
      </c>
      <c r="W198" s="387" t="n">
        <v>34</v>
      </c>
      <c r="X198" s="464" t="n">
        <v>35.33</v>
      </c>
      <c r="Y198" s="465" t="n">
        <v>5</v>
      </c>
      <c r="Z198" s="387" t="inlineStr">
        <is>
          <t>畜牧白酒银行</t>
        </is>
      </c>
      <c r="AE198" s="9" t="n"/>
      <c r="AF198" s="9" t="n"/>
      <c r="AG198" s="9" t="n"/>
      <c r="AJ198" s="9" t="n"/>
    </row>
    <row r="199" hidden="1" s="386">
      <c r="B199" s="387" t="n">
        <v>20260515</v>
      </c>
      <c r="C199" s="279">
        <f>F199-D199</f>
        <v/>
      </c>
      <c r="D199" s="279">
        <f>etf!AU74</f>
        <v/>
      </c>
      <c r="E199" s="279" t="n">
        <v>-0.0051</v>
      </c>
      <c r="F199" s="279" t="n">
        <v>-0.0038</v>
      </c>
      <c r="G199" s="279" t="n">
        <v>-0.0095</v>
      </c>
      <c r="H199" s="463">
        <f>F199/G199</f>
        <v/>
      </c>
      <c r="I199" s="279">
        <f>G199*$A$1</f>
        <v/>
      </c>
      <c r="J199" s="279" t="n">
        <v>-0.0172</v>
      </c>
      <c r="K199" s="279">
        <f>etf!AX74</f>
        <v/>
      </c>
      <c r="L199" s="279">
        <f>J199-K199</f>
        <v/>
      </c>
      <c r="M199" s="279" t="n">
        <v>-0.0123</v>
      </c>
      <c r="N199" s="279" t="n">
        <v>-0.0036</v>
      </c>
      <c r="O199" s="9" t="n">
        <v>0.008800000000000001</v>
      </c>
      <c r="P199" s="387" t="n">
        <v>-7500</v>
      </c>
      <c r="Q199" s="387">
        <f>Q198+P199</f>
        <v/>
      </c>
      <c r="T199" s="279" t="n">
        <v>0</v>
      </c>
      <c r="U199" s="279">
        <f>etf!AT74</f>
        <v/>
      </c>
      <c r="V199" s="387" t="n">
        <v>18</v>
      </c>
      <c r="W199" s="387" t="n">
        <v>33</v>
      </c>
      <c r="X199" s="464" t="n">
        <v>22.09</v>
      </c>
      <c r="Y199" s="465" t="n">
        <v>7</v>
      </c>
      <c r="Z199" s="387" t="inlineStr">
        <is>
          <t>机器人汽零煤炭家电</t>
        </is>
      </c>
      <c r="AE199" s="9" t="n"/>
      <c r="AF199" s="9" t="n"/>
      <c r="AG199" s="9" t="n"/>
      <c r="AJ199" s="9" t="n"/>
    </row>
    <row r="200" hidden="1" s="386">
      <c r="B200" s="387" t="n">
        <v>20260518</v>
      </c>
      <c r="C200" s="279">
        <f>F200-D200</f>
        <v/>
      </c>
      <c r="D200" s="279">
        <f>etf!AU75</f>
        <v/>
      </c>
      <c r="E200" s="279" t="n">
        <v>-0.0022</v>
      </c>
      <c r="F200" s="279" t="n">
        <v>-0.0022</v>
      </c>
      <c r="G200" s="279" t="n">
        <v>-0.008500000000000001</v>
      </c>
      <c r="H200" s="463">
        <f>F200/G200</f>
        <v/>
      </c>
      <c r="I200" s="279">
        <f>G200*$A$1</f>
        <v/>
      </c>
      <c r="J200" s="279" t="n">
        <v>-0.01</v>
      </c>
      <c r="K200" s="279">
        <f>etf!AV75</f>
        <v/>
      </c>
      <c r="L200" s="279">
        <f>J200-K200</f>
        <v/>
      </c>
      <c r="M200" s="279" t="n">
        <v>-0.0072</v>
      </c>
      <c r="N200" s="279" t="n">
        <v>-0.0142</v>
      </c>
      <c r="O200" s="279" t="n">
        <v>-0.0284</v>
      </c>
      <c r="P200" s="387" t="n">
        <v>-6200</v>
      </c>
      <c r="Q200" s="387">
        <f>Q199+P200</f>
        <v/>
      </c>
      <c r="T200" s="279" t="n">
        <v>0</v>
      </c>
      <c r="U200" s="351">
        <f>etf!AT75</f>
        <v/>
      </c>
      <c r="V200" s="387" t="n">
        <v>21</v>
      </c>
      <c r="W200" s="387" t="n">
        <v>38</v>
      </c>
      <c r="X200" s="464" t="n">
        <v>15</v>
      </c>
      <c r="Y200" s="465" t="n">
        <v>13</v>
      </c>
      <c r="Z200" s="387" t="inlineStr">
        <is>
          <t>电网设备卫星通信机器人煤炭储能电池半导体软件汽零电力</t>
        </is>
      </c>
      <c r="AE200" s="9" t="n"/>
      <c r="AF200" s="9" t="n"/>
      <c r="AG200" s="9" t="n"/>
      <c r="AJ200" s="9" t="n"/>
    </row>
    <row r="201" hidden="1" s="386">
      <c r="B201" s="387" t="n">
        <v>20260519</v>
      </c>
      <c r="C201" s="279">
        <f>F201-D201</f>
        <v/>
      </c>
      <c r="D201" s="279">
        <f>etf!AU76</f>
        <v/>
      </c>
      <c r="E201" s="279" t="n">
        <v>0.009299999999999999</v>
      </c>
      <c r="F201" s="279" t="n">
        <v>0.0106</v>
      </c>
      <c r="G201" s="279" t="n">
        <v>-0.0003</v>
      </c>
      <c r="H201" s="463">
        <f>F201/G201</f>
        <v/>
      </c>
      <c r="I201" s="279">
        <f>G201*$A$1</f>
        <v/>
      </c>
      <c r="J201" s="279" t="n">
        <v>0.0157</v>
      </c>
      <c r="K201" s="279">
        <f>etf!AV76</f>
        <v/>
      </c>
      <c r="L201" s="279">
        <f>J201-K201</f>
        <v/>
      </c>
      <c r="M201" s="9" t="n">
        <v>0.0132</v>
      </c>
      <c r="N201" s="9" t="n">
        <v>0.0104</v>
      </c>
      <c r="O201" s="9" t="n">
        <v>0.0023</v>
      </c>
      <c r="P201" s="387" t="n">
        <v>14800</v>
      </c>
      <c r="Q201" s="387">
        <f>Q200+P201</f>
        <v/>
      </c>
      <c r="T201" s="279" t="n">
        <v>0</v>
      </c>
      <c r="U201" s="279">
        <f>etf!AT76</f>
        <v/>
      </c>
      <c r="V201" s="387" t="n">
        <v>39</v>
      </c>
      <c r="W201" s="387" t="n">
        <v>17</v>
      </c>
      <c r="X201" s="464" t="n">
        <v>13.4</v>
      </c>
      <c r="Y201" s="465" t="n">
        <v>3</v>
      </c>
      <c r="Z201" s="387" t="inlineStr">
        <is>
          <t>电力半导体电网设备传媒游戏软件光伏机器人储能电池医疗</t>
        </is>
      </c>
      <c r="AE201" s="9" t="n"/>
      <c r="AF201" s="9" t="n"/>
      <c r="AG201" s="9" t="n"/>
      <c r="AJ201" s="9" t="n"/>
    </row>
    <row r="202" hidden="1" s="386">
      <c r="B202" s="387" t="n">
        <v>20260520</v>
      </c>
      <c r="C202" s="279">
        <f>F202-D202</f>
        <v/>
      </c>
      <c r="D202" s="279">
        <f>etf!AU77</f>
        <v/>
      </c>
      <c r="E202" s="279" t="n">
        <v>-0.0048</v>
      </c>
      <c r="F202" s="279" t="n">
        <v>-0.0027</v>
      </c>
      <c r="G202" s="279" t="n">
        <v>-0.0077</v>
      </c>
      <c r="H202" s="463">
        <f>F202/G202</f>
        <v/>
      </c>
      <c r="I202" s="279">
        <f>G202*$A$1</f>
        <v/>
      </c>
      <c r="J202" s="279" t="n">
        <v>-0.0242</v>
      </c>
      <c r="K202" s="279">
        <f>etf!AV77</f>
        <v/>
      </c>
      <c r="L202" s="279">
        <f>J202-K202</f>
        <v/>
      </c>
      <c r="M202" s="279" t="n">
        <v>-0.008</v>
      </c>
      <c r="N202" s="279" t="n">
        <v>-0.0052</v>
      </c>
      <c r="O202" s="279" t="n">
        <v>0.0148</v>
      </c>
      <c r="P202" s="387" t="n">
        <v>-14665</v>
      </c>
      <c r="Q202" s="387">
        <f>Q201+P202</f>
        <v/>
      </c>
      <c r="T202" s="279" t="n">
        <v>0</v>
      </c>
      <c r="U202" s="279">
        <f>etf!AT77</f>
        <v/>
      </c>
      <c r="V202" s="387" t="n">
        <v>14</v>
      </c>
      <c r="W202" s="387" t="n">
        <v>17</v>
      </c>
      <c r="X202" s="464" t="n">
        <v>18.73</v>
      </c>
      <c r="Y202" s="465" t="n">
        <v>12</v>
      </c>
      <c r="Z202" s="387" t="inlineStr">
        <is>
          <t>半导体储能电池化工光伏通信白酒</t>
        </is>
      </c>
      <c r="AE202" s="9" t="n"/>
      <c r="AF202" s="9" t="n"/>
      <c r="AG202" s="9" t="n"/>
      <c r="AJ202" s="9" t="n"/>
    </row>
    <row r="203" hidden="1" s="386">
      <c r="A203" s="387" t="inlineStr">
        <is>
          <t>杀溢价</t>
        </is>
      </c>
      <c r="B203" s="387" t="n">
        <v>20260521</v>
      </c>
      <c r="C203" s="279">
        <f>F203-D203</f>
        <v/>
      </c>
      <c r="D203" s="279">
        <f>etf!AU78</f>
        <v/>
      </c>
      <c r="E203" s="279" t="n">
        <v>-0.0104</v>
      </c>
      <c r="F203" s="279" t="n">
        <v>-0.0106</v>
      </c>
      <c r="G203" s="279" t="n">
        <v>-0.0233</v>
      </c>
      <c r="H203" s="463">
        <f>F203/G203</f>
        <v/>
      </c>
      <c r="I203" s="279">
        <f>G203*$A$1</f>
        <v/>
      </c>
      <c r="J203" s="279" t="n">
        <v>-0.0386</v>
      </c>
      <c r="K203" s="279">
        <f>etf!AV78</f>
        <v/>
      </c>
      <c r="L203" s="279">
        <f>J203-K203</f>
        <v/>
      </c>
      <c r="M203" s="279" t="n">
        <v>-0.0268</v>
      </c>
      <c r="N203" s="279" t="n">
        <v>-0.0231</v>
      </c>
      <c r="O203" s="279" t="n">
        <v>-0.0258</v>
      </c>
      <c r="P203" s="387" t="n">
        <v>-27600</v>
      </c>
      <c r="Q203" s="387">
        <f>Q202+P203</f>
        <v/>
      </c>
      <c r="T203" s="279" t="n">
        <v>0</v>
      </c>
      <c r="U203" s="279">
        <f>etf!AT78</f>
        <v/>
      </c>
      <c r="V203" s="387" t="n">
        <v>2</v>
      </c>
      <c r="W203" s="387" t="n">
        <v>54</v>
      </c>
      <c r="X203" s="464" t="n">
        <v>36.98</v>
      </c>
      <c r="Y203" s="465" t="n">
        <v>13</v>
      </c>
      <c r="Z203" s="387" t="inlineStr">
        <is>
          <t>汽车汽零创新药银行</t>
        </is>
      </c>
      <c r="AE203" s="9" t="n"/>
      <c r="AF203" s="9" t="n"/>
      <c r="AG203" s="9" t="n"/>
      <c r="AJ203" s="9" t="n"/>
    </row>
    <row r="204" hidden="1" s="386">
      <c r="B204" s="387" t="n">
        <v>20260522</v>
      </c>
      <c r="C204" s="279">
        <f>F204-D204</f>
        <v/>
      </c>
      <c r="D204" s="279">
        <f>etf!AU79</f>
        <v/>
      </c>
      <c r="E204" s="279" t="n">
        <v>0.0026</v>
      </c>
      <c r="F204" s="279" t="n">
        <v>0.001</v>
      </c>
      <c r="G204" s="279" t="n">
        <v>0.009299999999999999</v>
      </c>
      <c r="H204" s="463">
        <f>F204/G204</f>
        <v/>
      </c>
      <c r="I204" s="279">
        <f>G204*$A$1</f>
        <v/>
      </c>
      <c r="J204" s="279" t="n">
        <v>0.0118</v>
      </c>
      <c r="K204" s="279">
        <f>etf!AV79</f>
        <v/>
      </c>
      <c r="L204" s="279">
        <f>J204-K204</f>
        <v/>
      </c>
      <c r="M204" s="9" t="n">
        <v>0.009299999999999999</v>
      </c>
      <c r="N204" s="9" t="n">
        <v>0.0091</v>
      </c>
      <c r="O204" s="9" t="n">
        <v>0.0168</v>
      </c>
      <c r="P204" s="387" t="n">
        <v>4400</v>
      </c>
      <c r="Q204" s="387">
        <f>Q203+P204</f>
        <v/>
      </c>
      <c r="T204" s="279" t="n">
        <v>0</v>
      </c>
      <c r="U204" s="279">
        <f>etf!AT79</f>
        <v/>
      </c>
      <c r="V204" s="387" t="n">
        <v>26</v>
      </c>
      <c r="W204" s="387" t="n">
        <v>15</v>
      </c>
      <c r="X204" s="464" t="n">
        <v>18.08</v>
      </c>
      <c r="Y204" s="465" t="n">
        <v>20</v>
      </c>
      <c r="Z204" s="387" t="inlineStr">
        <is>
          <t>通信有色半导体工程机械卫星电网设备机器人储能电池光伏军工汽零化工绿电</t>
        </is>
      </c>
      <c r="AE204" s="9" t="n"/>
      <c r="AF204" s="9" t="n"/>
      <c r="AG204" s="9" t="n"/>
      <c r="AJ204" s="9" t="n"/>
    </row>
    <row r="205" hidden="1" s="386">
      <c r="B205" s="387" t="n">
        <v>20260525</v>
      </c>
      <c r="C205" s="279">
        <f>F205-D205</f>
        <v/>
      </c>
      <c r="D205" s="279">
        <f>etf!AU80</f>
        <v/>
      </c>
      <c r="E205" s="279" t="n">
        <v>0.0017</v>
      </c>
      <c r="F205" s="279" t="n">
        <v>0.0019</v>
      </c>
      <c r="G205" s="279" t="n">
        <v>0.0011</v>
      </c>
      <c r="H205" s="463">
        <f>F205/G205</f>
        <v/>
      </c>
      <c r="I205" s="279">
        <f>G205*$A$1</f>
        <v/>
      </c>
      <c r="J205" s="279" t="n">
        <v>-0.0002</v>
      </c>
      <c r="K205" s="279">
        <f>etf!AV80</f>
        <v/>
      </c>
      <c r="L205" s="279">
        <f>J205-K205</f>
        <v/>
      </c>
      <c r="M205" s="279" t="n">
        <v>-0.0109</v>
      </c>
      <c r="N205" s="279" t="n">
        <v>0.0008</v>
      </c>
      <c r="O205" s="279" t="n">
        <v>0.0005999999999999999</v>
      </c>
      <c r="P205" s="387" t="n">
        <v>-500</v>
      </c>
      <c r="Q205" s="387">
        <f>Q204+P205</f>
        <v/>
      </c>
      <c r="T205" s="279" t="n">
        <v>0</v>
      </c>
      <c r="U205" s="279">
        <f>etf!AT80</f>
        <v/>
      </c>
      <c r="V205" s="387" t="n">
        <v>29</v>
      </c>
      <c r="W205" s="387" t="n">
        <v>17</v>
      </c>
      <c r="X205" s="464" t="n">
        <v>22</v>
      </c>
      <c r="Y205" s="465" t="n">
        <v>17</v>
      </c>
      <c r="Z205" s="387" t="inlineStr">
        <is>
          <t>半导体通信煤炭电力卫星绿电软件旅游军工光伏电网设备</t>
        </is>
      </c>
      <c r="AE205" s="9" t="n"/>
      <c r="AF205" s="9" t="n"/>
      <c r="AG205" s="9" t="n"/>
      <c r="AJ205" s="9" t="n"/>
    </row>
    <row r="206" hidden="1" s="386">
      <c r="A206" s="387" t="inlineStr">
        <is>
          <t>杀溢价</t>
        </is>
      </c>
      <c r="B206" s="387" t="n">
        <v>20260526</v>
      </c>
      <c r="C206" s="279">
        <f>F206-D206</f>
        <v/>
      </c>
      <c r="D206" s="279">
        <f>etf!AU81</f>
        <v/>
      </c>
      <c r="E206" s="279" t="n">
        <v>-0.01431246217760223</v>
      </c>
      <c r="F206" s="279" t="n">
        <v>-0.0146</v>
      </c>
      <c r="G206" s="279" t="n">
        <v>-0.01080660493892778</v>
      </c>
      <c r="H206" s="463">
        <f>F206/G206</f>
        <v/>
      </c>
      <c r="I206" s="279">
        <f>G206*$A$1</f>
        <v/>
      </c>
      <c r="J206" s="279" t="n">
        <v>-0.0137</v>
      </c>
      <c r="K206" s="279">
        <f>etf!AV81</f>
        <v/>
      </c>
      <c r="L206" s="279">
        <f>J206-K206</f>
        <v/>
      </c>
      <c r="M206" s="279" t="n">
        <v>-0.01486662561037788</v>
      </c>
      <c r="N206" s="279" t="n">
        <v>-0.008014371602268774</v>
      </c>
      <c r="O206" s="279" t="n">
        <v>-0.01221258878537049</v>
      </c>
      <c r="P206" s="387" t="n">
        <v>-14823</v>
      </c>
      <c r="Q206" s="387">
        <f>Q205+P206</f>
        <v/>
      </c>
      <c r="T206" s="279" t="n">
        <v>0</v>
      </c>
      <c r="U206" s="279">
        <f>etf!AT81</f>
        <v/>
      </c>
      <c r="V206" s="387" t="n">
        <v>20</v>
      </c>
      <c r="W206" s="387" t="n">
        <v>21</v>
      </c>
      <c r="X206" s="464" t="n">
        <v>7.95</v>
      </c>
      <c r="Y206" s="465" t="n">
        <v>26</v>
      </c>
      <c r="Z206" s="387" t="inlineStr">
        <is>
          <t>有色化工证券</t>
        </is>
      </c>
      <c r="AE206" s="9" t="n"/>
      <c r="AF206" s="9" t="n"/>
      <c r="AG206" s="9" t="n"/>
      <c r="AJ206" s="9" t="n"/>
    </row>
    <row r="207" hidden="1" s="386">
      <c r="A207" s="387" t="inlineStr">
        <is>
          <t>杀溢价</t>
        </is>
      </c>
      <c r="B207" s="387" t="n">
        <v>20260527</v>
      </c>
      <c r="C207" s="279">
        <f>F207-D207</f>
        <v/>
      </c>
      <c r="D207" s="279">
        <f>etf!AU82</f>
        <v/>
      </c>
      <c r="E207" s="279" t="n">
        <v>-0.01039319808089929</v>
      </c>
      <c r="F207" s="279" t="n">
        <v>-0.0103</v>
      </c>
      <c r="G207" s="279" t="n">
        <v>-0.01270748099005948</v>
      </c>
      <c r="H207" s="463">
        <f>F207/G207</f>
        <v/>
      </c>
      <c r="I207" s="279">
        <f>G207*$A$1</f>
        <v/>
      </c>
      <c r="J207" s="279" t="n">
        <v>-0.0052</v>
      </c>
      <c r="K207" s="279">
        <f>etf!AV82</f>
        <v/>
      </c>
      <c r="L207" s="279">
        <f>J207-K207</f>
        <v/>
      </c>
      <c r="M207" s="279" t="n">
        <v>-0.01333876329284883</v>
      </c>
      <c r="N207" s="279" t="n">
        <v>-0.006403938448262921</v>
      </c>
      <c r="O207" s="279" t="n">
        <v>-0.009303032191637419</v>
      </c>
      <c r="P207" s="387" t="n">
        <v>-19205</v>
      </c>
      <c r="Q207" s="387">
        <f>Q206+P207</f>
        <v/>
      </c>
      <c r="T207" s="279" t="n">
        <v>0</v>
      </c>
      <c r="U207" s="279">
        <f>etf!AT82</f>
        <v/>
      </c>
      <c r="V207" s="387" t="n">
        <v>19</v>
      </c>
      <c r="W207" s="387" t="n">
        <v>22</v>
      </c>
      <c r="X207" s="353" t="n">
        <v>25.51</v>
      </c>
      <c r="Y207" s="465" t="n">
        <v>29</v>
      </c>
      <c r="Z207" s="387" t="inlineStr">
        <is>
          <t>白酒煤炭储能电池电力</t>
        </is>
      </c>
      <c r="AE207" s="9" t="n"/>
      <c r="AF207" s="9" t="n"/>
      <c r="AG207" s="9" t="n"/>
      <c r="AJ207" s="9" t="n"/>
    </row>
    <row r="208" hidden="1" s="386">
      <c r="B208" s="387" t="n">
        <v>20260528</v>
      </c>
      <c r="C208" s="279">
        <f>F208-D208</f>
        <v/>
      </c>
      <c r="D208" s="279">
        <f>etf!AU83</f>
        <v/>
      </c>
      <c r="E208" s="351" t="n">
        <v>0.0131431489277281</v>
      </c>
      <c r="F208" s="279" t="n">
        <v>0.0141</v>
      </c>
      <c r="G208" s="351" t="n">
        <v>0.01131212907899716</v>
      </c>
      <c r="H208" s="463">
        <f>F208/G208</f>
        <v/>
      </c>
      <c r="I208" s="279">
        <f>G208*$A$1</f>
        <v/>
      </c>
      <c r="J208" s="279" t="n">
        <v>0.0227</v>
      </c>
      <c r="K208" s="279">
        <f>etf!AV83</f>
        <v/>
      </c>
      <c r="L208" s="279">
        <f>J208-K208</f>
        <v/>
      </c>
      <c r="M208" s="351" t="n">
        <v>0.01315390954745856</v>
      </c>
      <c r="N208" s="351" t="n">
        <v>0.01316497012356879</v>
      </c>
      <c r="O208" s="351" t="n">
        <v>0.009507807707208705</v>
      </c>
      <c r="P208" s="387" t="n">
        <v>6585</v>
      </c>
      <c r="Q208" s="387">
        <f>Q207+P208</f>
        <v/>
      </c>
      <c r="T208" s="279" t="n">
        <v>0</v>
      </c>
      <c r="U208" s="279">
        <f>etf!AT83</f>
        <v/>
      </c>
      <c r="V208" s="387" t="n">
        <v>31</v>
      </c>
      <c r="W208" s="387" t="n">
        <v>6</v>
      </c>
      <c r="X208" s="353" t="n">
        <v>13.24</v>
      </c>
      <c r="Y208" s="465" t="n">
        <v>36</v>
      </c>
      <c r="Z208" s="387" t="inlineStr">
        <is>
          <t>通信煤炭军工电网设备半导体电力绿电</t>
        </is>
      </c>
      <c r="AE208" s="9" t="n"/>
      <c r="AF208" s="9" t="n"/>
      <c r="AG208" s="9" t="n"/>
      <c r="AJ208" s="9" t="n"/>
    </row>
    <row r="209" hidden="1" s="386">
      <c r="A209" s="387" t="inlineStr">
        <is>
          <t>杀溢价</t>
        </is>
      </c>
      <c r="B209" s="387" t="n">
        <v>20260529</v>
      </c>
      <c r="C209" s="279">
        <f>F209-D209</f>
        <v/>
      </c>
      <c r="D209" s="279">
        <f>etf!AU84</f>
        <v/>
      </c>
      <c r="E209" s="279" t="n">
        <v>-0.009982075320763508</v>
      </c>
      <c r="F209" s="279" t="n">
        <v>-0.008399999999999999</v>
      </c>
      <c r="G209" s="279" t="n">
        <v>-0.01280412034795495</v>
      </c>
      <c r="H209" s="463">
        <f>F209/G209</f>
        <v/>
      </c>
      <c r="I209" s="279">
        <f>G209*$A$1</f>
        <v/>
      </c>
      <c r="J209" s="279" t="n">
        <v>0.0061</v>
      </c>
      <c r="K209" s="279">
        <f>etf!AV84</f>
        <v/>
      </c>
      <c r="L209" s="279">
        <f>J209-K209</f>
        <v/>
      </c>
      <c r="M209" s="279" t="n">
        <v>-0.003238130612242397</v>
      </c>
      <c r="N209" s="279" t="n">
        <v>-0.002013348488130534</v>
      </c>
      <c r="O209" s="279" t="n">
        <v>-0.01438009007096475</v>
      </c>
      <c r="P209" s="387" t="n">
        <v>-3950</v>
      </c>
      <c r="Q209" s="387">
        <f>Q208+P209</f>
        <v/>
      </c>
      <c r="T209" s="279" t="n">
        <v>0</v>
      </c>
      <c r="U209" s="279">
        <f>etf!AT84</f>
        <v/>
      </c>
      <c r="V209" s="387" t="n">
        <v>19</v>
      </c>
      <c r="W209" s="387" t="n">
        <v>15</v>
      </c>
      <c r="X209" s="353" t="n">
        <v>51.27</v>
      </c>
      <c r="Y209" s="465" t="n">
        <v>12</v>
      </c>
      <c r="Z209" s="387" t="inlineStr">
        <is>
          <t>电力旅游白酒消费煤炭中药创新药医药绿电生物医药银行证券红利</t>
        </is>
      </c>
      <c r="AE209" s="9" t="n"/>
      <c r="AF209" s="9" t="n"/>
      <c r="AG209" s="9" t="n"/>
      <c r="AJ209" s="9" t="n"/>
    </row>
    <row r="210">
      <c r="B210" s="295" t="inlineStr">
        <is>
          <t>202606汇总</t>
        </is>
      </c>
      <c r="C210" s="296">
        <f>SUM(C211:C231)</f>
        <v/>
      </c>
      <c r="D210" s="296">
        <f>SUM(D211:D231)</f>
        <v/>
      </c>
      <c r="E210" s="296">
        <f>SUM(E211:E231)</f>
        <v/>
      </c>
      <c r="F210" s="296">
        <f>SUM(F211:F231)</f>
        <v/>
      </c>
      <c r="G210" s="296">
        <f>SUM(G211:G231)</f>
        <v/>
      </c>
      <c r="H210" s="344">
        <f>F210/G210</f>
        <v/>
      </c>
      <c r="I210" s="296">
        <f>SUM(I211:I231)</f>
        <v/>
      </c>
      <c r="J210" s="296">
        <f>SUM(J211:J231)</f>
        <v/>
      </c>
      <c r="K210" s="296">
        <f>SUM(K211:K231)</f>
        <v/>
      </c>
      <c r="L210" s="296">
        <f>SUM(L211:L231)</f>
        <v/>
      </c>
      <c r="M210" s="296">
        <f>SUM(M211:M231)</f>
        <v/>
      </c>
      <c r="N210" s="296">
        <f>SUM(N211:N231)</f>
        <v/>
      </c>
      <c r="O210" s="296">
        <f>SUM(O211:O231)</f>
        <v/>
      </c>
      <c r="P210" s="471">
        <f>SUM(P211:P231)</f>
        <v/>
      </c>
      <c r="Q210" s="387" t="n">
        <v>-56390</v>
      </c>
      <c r="R210" s="296">
        <f>SUM(R211:R231)</f>
        <v/>
      </c>
      <c r="S210" s="296">
        <f>SUM(S211:S231)</f>
        <v/>
      </c>
      <c r="T210" s="296">
        <f>SUM(T211:T231)</f>
        <v/>
      </c>
      <c r="U210" s="296">
        <f>SUM(U211:U231)</f>
        <v/>
      </c>
      <c r="AE210" s="9" t="n"/>
      <c r="AF210" s="9" t="n"/>
      <c r="AG210" s="9" t="n"/>
      <c r="AJ210" s="9" t="n"/>
    </row>
    <row r="211" hidden="1" s="386">
      <c r="B211" s="387" t="n">
        <v>20260601</v>
      </c>
      <c r="C211" s="279">
        <f>F211-D211</f>
        <v/>
      </c>
      <c r="D211" s="279">
        <f>etf!AU86</f>
        <v/>
      </c>
      <c r="E211" s="351" t="n">
        <v>0.01348015849773866</v>
      </c>
      <c r="F211" s="279" t="n">
        <v>0.0127</v>
      </c>
      <c r="G211" s="351" t="n">
        <v>0.02520806356931717</v>
      </c>
      <c r="H211" s="463">
        <f>F211/G211</f>
        <v/>
      </c>
      <c r="I211" s="279">
        <f>G211*$A$1</f>
        <v/>
      </c>
      <c r="J211" s="279" t="n">
        <v>0.0312</v>
      </c>
      <c r="K211" s="279">
        <f>etf!AV86</f>
        <v/>
      </c>
      <c r="L211" s="279">
        <f>J211-K211</f>
        <v/>
      </c>
      <c r="M211" s="351" t="n">
        <v>0.02589102139906348</v>
      </c>
      <c r="N211" s="351" t="n">
        <v>0.02241060629442206</v>
      </c>
      <c r="O211" s="351" t="n">
        <v>0.02291651127774825</v>
      </c>
      <c r="P211" s="387" t="n">
        <v>23700</v>
      </c>
      <c r="Q211" s="387">
        <f>Q210+P211</f>
        <v/>
      </c>
      <c r="T211" s="279" t="n">
        <v>0</v>
      </c>
      <c r="U211" s="279">
        <f>etf!AT86</f>
        <v/>
      </c>
      <c r="V211" s="387" t="n">
        <v>69</v>
      </c>
      <c r="W211" s="387" t="n">
        <v>7</v>
      </c>
      <c r="X211" s="353" t="n">
        <v>25.3</v>
      </c>
      <c r="Y211" s="465" t="n">
        <v>6</v>
      </c>
      <c r="Z211" s="387" t="inlineStr">
        <is>
          <t>煤炭软件传媒红利游戏粮食化工电力养殖银行</t>
        </is>
      </c>
      <c r="AE211" s="9" t="n"/>
      <c r="AF211" s="9" t="n"/>
      <c r="AG211" s="9" t="n"/>
      <c r="AJ211" s="9" t="n"/>
    </row>
    <row r="212" hidden="1" s="386">
      <c r="B212" s="387" t="n">
        <v>20260602</v>
      </c>
      <c r="C212" s="279">
        <f>F212-D212</f>
        <v/>
      </c>
      <c r="D212" s="279">
        <f>etf!AU87</f>
        <v/>
      </c>
      <c r="E212" s="279" t="n">
        <v>-0.001817786381005632</v>
      </c>
      <c r="F212" s="279" t="n">
        <v>-0.0024</v>
      </c>
      <c r="G212" s="279" t="n">
        <v>-0.01765237757985442</v>
      </c>
      <c r="H212" s="463">
        <f>F212/G212</f>
        <v/>
      </c>
      <c r="I212" s="279">
        <f>G212*$A$1</f>
        <v/>
      </c>
      <c r="J212" s="279" t="n">
        <v>0.0092</v>
      </c>
      <c r="K212" s="279">
        <f>etf!AV87</f>
        <v/>
      </c>
      <c r="L212" s="279">
        <f>J212-K212</f>
        <v/>
      </c>
      <c r="M212" s="351" t="n">
        <v>0.004544713680052519</v>
      </c>
      <c r="N212" s="351" t="n">
        <v>0.008726324958928515</v>
      </c>
      <c r="O212" s="351" t="n">
        <v>0.003538666528296919</v>
      </c>
      <c r="P212" s="387" t="n">
        <v>-11557</v>
      </c>
      <c r="Q212" s="387">
        <f>Q211+P212</f>
        <v/>
      </c>
      <c r="T212" s="279" t="n">
        <v>0</v>
      </c>
      <c r="U212" s="279">
        <f>etf!AT87</f>
        <v/>
      </c>
      <c r="V212" s="387" t="n">
        <v>35</v>
      </c>
      <c r="W212" s="387" t="n">
        <v>4</v>
      </c>
      <c r="X212" s="353" t="n">
        <v>21.62</v>
      </c>
      <c r="Y212" s="465" t="n">
        <v>9</v>
      </c>
      <c r="Z212" s="387" t="inlineStr">
        <is>
          <t>通信有色家电机器人半导体汽车汽零</t>
        </is>
      </c>
      <c r="AE212" s="9" t="n"/>
      <c r="AF212" s="9" t="n"/>
      <c r="AG212" s="9" t="n"/>
      <c r="AJ212" s="9" t="n"/>
    </row>
    <row r="213" hidden="1" s="386">
      <c r="B213" s="387" t="n">
        <v>20260603</v>
      </c>
      <c r="C213" s="279">
        <f>F213-D213</f>
        <v/>
      </c>
      <c r="D213" s="279">
        <f>etf!AU88</f>
        <v/>
      </c>
      <c r="E213" s="279" t="n">
        <v>-0.005288987679423533</v>
      </c>
      <c r="F213" s="279" t="n">
        <v>-0.0055</v>
      </c>
      <c r="G213" s="279" t="n">
        <v>-0.02036813050402351</v>
      </c>
      <c r="H213" s="463">
        <f>F213/G213</f>
        <v/>
      </c>
      <c r="I213" s="279">
        <f>G213*$A$1</f>
        <v/>
      </c>
      <c r="J213" s="279" t="n">
        <v>-0.008999999999999999</v>
      </c>
      <c r="K213" s="279">
        <f>etf!AV88</f>
        <v/>
      </c>
      <c r="L213" s="279">
        <f>J213-K213</f>
        <v/>
      </c>
      <c r="M213" s="279" t="n">
        <v>-0.01703527341639925</v>
      </c>
      <c r="N213" s="279" t="n">
        <v>-0.01362768713969436</v>
      </c>
      <c r="O213" s="279" t="n">
        <v>-0.01772285629029548</v>
      </c>
      <c r="P213" s="387" t="n">
        <v>-14620</v>
      </c>
      <c r="Q213" s="387">
        <f>Q212+P213</f>
        <v/>
      </c>
      <c r="T213" s="279" t="n">
        <v>0</v>
      </c>
      <c r="U213" s="279">
        <f>etf!AT88</f>
        <v/>
      </c>
      <c r="V213" s="387" t="n">
        <v>15</v>
      </c>
      <c r="W213" s="387" t="n">
        <v>24</v>
      </c>
      <c r="X213" s="353" t="n">
        <v>15.27</v>
      </c>
      <c r="Y213" s="465" t="n">
        <v>32</v>
      </c>
      <c r="Z213" s="387" t="inlineStr">
        <is>
          <t>通信煤炭半导体卫星</t>
        </is>
      </c>
      <c r="AE213" s="9" t="n"/>
      <c r="AF213" s="9" t="n"/>
      <c r="AG213" s="9" t="n"/>
      <c r="AJ213" s="9" t="n"/>
    </row>
    <row r="214" hidden="1" s="386">
      <c r="B214" s="387" t="n">
        <v>20260604</v>
      </c>
      <c r="C214" s="279">
        <f>F214-D214</f>
        <v/>
      </c>
      <c r="D214" s="279">
        <f>etf!AU89</f>
        <v/>
      </c>
      <c r="E214" s="279" t="n">
        <v>-0.01227249190406129</v>
      </c>
      <c r="F214" s="279" t="n">
        <v>-0.0126</v>
      </c>
      <c r="G214" s="279" t="n">
        <v>-0.02210274498386132</v>
      </c>
      <c r="H214" s="463">
        <f>F214/G214</f>
        <v/>
      </c>
      <c r="I214" s="279">
        <f>G214*$A$1</f>
        <v/>
      </c>
      <c r="J214" s="279" t="n">
        <v>-0.0158</v>
      </c>
      <c r="K214" s="279">
        <f>etf!AV89</f>
        <v/>
      </c>
      <c r="L214" s="279">
        <f>J214-K214</f>
        <v/>
      </c>
      <c r="M214" s="279" t="n">
        <v>-0.02384711301218321</v>
      </c>
      <c r="N214" s="279" t="n">
        <v>-0.02149094111539722</v>
      </c>
      <c r="O214" s="279" t="n">
        <v>-0.01908196005068984</v>
      </c>
      <c r="P214" s="387" t="n">
        <v>-25542</v>
      </c>
      <c r="Q214" s="387">
        <f>Q213+P214</f>
        <v/>
      </c>
      <c r="T214" s="279" t="n">
        <v>0</v>
      </c>
      <c r="U214" s="279">
        <f>etf!AT89</f>
        <v/>
      </c>
      <c r="V214" s="387" t="n">
        <v>12</v>
      </c>
      <c r="W214" s="387" t="n">
        <v>39</v>
      </c>
      <c r="X214" s="353" t="n">
        <v>17.5</v>
      </c>
      <c r="Y214" s="465" t="n">
        <v>50</v>
      </c>
      <c r="Z214" s="387" t="inlineStr">
        <is>
          <t>煤炭半导体工程机械</t>
        </is>
      </c>
      <c r="AE214" s="9" t="n"/>
      <c r="AF214" s="9" t="n"/>
      <c r="AG214" s="9" t="n"/>
      <c r="AJ214" s="9" t="n"/>
    </row>
    <row r="215" hidden="1" s="386">
      <c r="B215" s="387" t="n">
        <v>20260605</v>
      </c>
      <c r="C215" s="279">
        <f>F215-D215</f>
        <v/>
      </c>
      <c r="D215" s="279">
        <f>etf!AU90</f>
        <v/>
      </c>
      <c r="E215" s="279" t="n">
        <v>-0.0009937173445963468</v>
      </c>
      <c r="F215" s="279" t="n">
        <v>0.001</v>
      </c>
      <c r="G215" s="279" t="n">
        <v>-0.002562135454662938</v>
      </c>
      <c r="H215" s="463">
        <f>F215/G215</f>
        <v/>
      </c>
      <c r="I215" s="279">
        <f>G215*$A$1</f>
        <v/>
      </c>
      <c r="J215" s="279" t="n">
        <v>0.0095</v>
      </c>
      <c r="K215" s="279">
        <f>etf!AV90</f>
        <v/>
      </c>
      <c r="L215" s="279">
        <f>J215-K215</f>
        <v/>
      </c>
      <c r="M215" s="279" t="n">
        <v>-0.003568610843141018</v>
      </c>
      <c r="N215" s="279" t="n">
        <v>0.0005156923416975002</v>
      </c>
      <c r="O215" s="279" t="n">
        <v>0.00312136613769757</v>
      </c>
      <c r="P215" s="387" t="n">
        <v>14315</v>
      </c>
      <c r="Q215" s="387">
        <f>Q214+P215</f>
        <v/>
      </c>
      <c r="T215" s="279" t="n">
        <v>0</v>
      </c>
      <c r="U215" s="279">
        <f>etf!AT90</f>
        <v/>
      </c>
      <c r="V215" s="387" t="n">
        <v>14</v>
      </c>
      <c r="W215" s="387" t="n">
        <v>8</v>
      </c>
      <c r="X215" s="353" t="n">
        <v>23.28</v>
      </c>
      <c r="Y215" s="465" t="n">
        <v>32</v>
      </c>
      <c r="Z215" s="387" t="inlineStr">
        <is>
          <t>卫星机器人银行游戏</t>
        </is>
      </c>
      <c r="AE215" s="9" t="n"/>
      <c r="AF215" s="9" t="n"/>
      <c r="AG215" s="9" t="n"/>
      <c r="AJ215" s="9" t="n"/>
    </row>
    <row r="216" hidden="1" s="386">
      <c r="B216" s="387" t="n">
        <v>20260608</v>
      </c>
      <c r="C216" s="279">
        <f>F216-D216</f>
        <v/>
      </c>
      <c r="D216" s="279">
        <f>etf!AU91</f>
        <v/>
      </c>
      <c r="E216" s="279" t="n">
        <v>-0.01028294632149836</v>
      </c>
      <c r="F216" s="279" t="n">
        <v>-0.01</v>
      </c>
      <c r="G216" s="279" t="n">
        <v>-0.03093171488770944</v>
      </c>
      <c r="H216" s="463">
        <f>F216/G216</f>
        <v/>
      </c>
      <c r="I216" s="279">
        <f>G216*$A$1</f>
        <v/>
      </c>
      <c r="J216" s="279" t="n">
        <v>-0.02</v>
      </c>
      <c r="K216" s="279">
        <f>etf!AV91</f>
        <v/>
      </c>
      <c r="L216" s="279">
        <f>J216-K216</f>
        <v/>
      </c>
      <c r="M216" s="279" t="n">
        <v>-0.0210256258175591</v>
      </c>
      <c r="N216" s="279" t="n">
        <v>-0.01809308340028526</v>
      </c>
      <c r="O216" s="279" t="n">
        <v>-0.03658330876929218</v>
      </c>
      <c r="P216" s="387" t="n">
        <v>-29542</v>
      </c>
      <c r="Q216" s="387">
        <f>Q215+P216</f>
        <v/>
      </c>
      <c r="T216" s="279" t="n">
        <v>0</v>
      </c>
      <c r="U216" s="279">
        <f>etf!AT91</f>
        <v/>
      </c>
      <c r="V216" s="387" t="n">
        <v>11</v>
      </c>
      <c r="W216" s="387" t="n">
        <v>28</v>
      </c>
      <c r="X216" s="353" t="n">
        <v>51.71</v>
      </c>
      <c r="Y216" s="465" t="n">
        <v>68</v>
      </c>
      <c r="Z216" s="387" t="inlineStr">
        <is>
          <t>机器人</t>
        </is>
      </c>
      <c r="AE216" s="9" t="n"/>
      <c r="AF216" s="9" t="n"/>
      <c r="AG216" s="9" t="n"/>
      <c r="AJ216" s="9" t="n"/>
    </row>
    <row r="217" hidden="1" s="386">
      <c r="A217" s="387" t="inlineStr">
        <is>
          <t>切2026重整</t>
        </is>
      </c>
      <c r="B217" s="387" t="n">
        <v>20260609</v>
      </c>
      <c r="C217" s="279">
        <f>F217-D217</f>
        <v/>
      </c>
      <c r="D217" s="279">
        <f>etf!AU92</f>
        <v/>
      </c>
      <c r="E217" s="351" t="n">
        <v>0.01055458997123018</v>
      </c>
      <c r="F217" s="279" t="n">
        <v>0.0136</v>
      </c>
      <c r="G217" s="351" t="n">
        <v>0.01211169109368855</v>
      </c>
      <c r="H217" s="463">
        <f>F217/G217</f>
        <v/>
      </c>
      <c r="I217" s="279">
        <f>G217*$A$1</f>
        <v/>
      </c>
      <c r="J217" s="279" t="n">
        <v>-0.0045</v>
      </c>
      <c r="K217" s="279">
        <f>etf!AV92</f>
        <v/>
      </c>
      <c r="L217" s="279">
        <f>J217-K217</f>
        <v/>
      </c>
      <c r="M217" s="279" t="n">
        <v>-0.001371238745217043</v>
      </c>
      <c r="N217" s="279" t="n">
        <v>-0.00205493355324073</v>
      </c>
      <c r="O217" s="279" t="n">
        <v>-0.002711083327852402</v>
      </c>
      <c r="P217" s="387" t="n">
        <v>7800</v>
      </c>
      <c r="Q217" s="387">
        <f>Q216+P217</f>
        <v/>
      </c>
      <c r="T217" s="279" t="n">
        <v>0</v>
      </c>
      <c r="U217" s="279">
        <f>etf!AT92</f>
        <v/>
      </c>
      <c r="V217" s="387" t="n">
        <v>15</v>
      </c>
      <c r="W217" s="387" t="n">
        <v>14</v>
      </c>
      <c r="X217" s="353" t="n">
        <v>23.59</v>
      </c>
      <c r="Y217" s="465" t="n">
        <v>36</v>
      </c>
      <c r="Z217" s="387" t="inlineStr">
        <is>
          <t>半导体通信电网设备储能电池光伏有色卫星软件化工传媒军工电力汽零工程机械机器人绿电游戏</t>
        </is>
      </c>
      <c r="AE217" s="9" t="n"/>
      <c r="AF217" s="9" t="n"/>
      <c r="AG217" s="9" t="n"/>
      <c r="AJ217" s="9" t="n"/>
    </row>
    <row r="218" hidden="1" s="386">
      <c r="B218" s="387" t="n">
        <v>20260610</v>
      </c>
      <c r="C218" s="279">
        <f>F218-D218</f>
        <v/>
      </c>
      <c r="D218" s="279">
        <f>etf!AU93</f>
        <v/>
      </c>
      <c r="E218" s="279" t="n">
        <v>-0.008699600931289818</v>
      </c>
      <c r="F218" s="279" t="n">
        <v>0.003</v>
      </c>
      <c r="G218" s="279" t="n">
        <v>0.004942655047207437</v>
      </c>
      <c r="H218" s="463">
        <f>F218/G218</f>
        <v/>
      </c>
      <c r="I218" s="279">
        <f>G218*$A$1</f>
        <v/>
      </c>
      <c r="J218" s="279" t="n">
        <v>-0.0267</v>
      </c>
      <c r="K218" s="279">
        <f>etf!AV93</f>
        <v/>
      </c>
      <c r="L218" s="279">
        <f>J218-K218</f>
        <v/>
      </c>
      <c r="M218" s="279" t="n">
        <v>-0.02436935432424295</v>
      </c>
      <c r="N218" s="279" t="n">
        <v>-0.02438420921620322</v>
      </c>
      <c r="O218" s="279" t="n">
        <v>-0.02101302638773232</v>
      </c>
      <c r="P218" s="387" t="n">
        <v>-12200</v>
      </c>
      <c r="Q218" s="387">
        <f>Q217+P218</f>
        <v/>
      </c>
      <c r="T218" s="279" t="n">
        <v>0</v>
      </c>
      <c r="U218" s="279">
        <f>etf!AT93</f>
        <v/>
      </c>
      <c r="V218" s="387" t="n">
        <v>5</v>
      </c>
      <c r="W218" s="387" t="n">
        <v>61</v>
      </c>
      <c r="X218" s="353" t="n">
        <v>33.33</v>
      </c>
      <c r="Y218" s="465" t="n">
        <v>62</v>
      </c>
      <c r="Z218" s="387" t="inlineStr">
        <is>
          <t>银行创新药医药生物医药旅游证券豆粕白酒</t>
        </is>
      </c>
      <c r="AE218" s="9" t="n"/>
      <c r="AF218" s="9" t="n"/>
      <c r="AG218" s="9" t="n"/>
      <c r="AJ218" s="9" t="n"/>
    </row>
    <row r="219" hidden="1" s="386">
      <c r="A219" s="387" t="inlineStr">
        <is>
          <t>涨溢价</t>
        </is>
      </c>
      <c r="B219" s="387" t="n">
        <v>20260611</v>
      </c>
      <c r="C219" s="279">
        <f>F219-D219</f>
        <v/>
      </c>
      <c r="D219" s="279">
        <f>etf!AU94</f>
        <v/>
      </c>
      <c r="E219" s="351" t="n">
        <v>0.004838402084763354</v>
      </c>
      <c r="F219" s="279" t="n">
        <v>0.0068</v>
      </c>
      <c r="G219" s="351" t="n">
        <v>-0.001251907993797708</v>
      </c>
      <c r="H219" s="463">
        <f>F219/G219</f>
        <v/>
      </c>
      <c r="I219" s="279">
        <f>G219*$A$1</f>
        <v/>
      </c>
      <c r="J219" s="279" t="n">
        <v>-0.0143</v>
      </c>
      <c r="K219" s="279">
        <f>etf!AV94</f>
        <v/>
      </c>
      <c r="L219" s="279">
        <f>J219-K219</f>
        <v/>
      </c>
      <c r="M219" s="279" t="n">
        <v>-0.0155782816533458</v>
      </c>
      <c r="N219" s="279" t="n">
        <v>-0.01263029709134738</v>
      </c>
      <c r="O219" s="279" t="n">
        <v>-0.01030724699260574</v>
      </c>
      <c r="P219" s="387" t="n">
        <v>-10400</v>
      </c>
      <c r="Q219" s="387">
        <f>Q218+P219</f>
        <v/>
      </c>
      <c r="T219" s="279" t="n">
        <v>0</v>
      </c>
      <c r="U219" s="279">
        <f>etf!AT94</f>
        <v/>
      </c>
      <c r="V219" s="387" t="n">
        <v>10</v>
      </c>
      <c r="W219" s="387" t="n">
        <v>27</v>
      </c>
      <c r="X219" s="353" t="n">
        <v>17.38</v>
      </c>
      <c r="Y219" s="465" t="n">
        <v>50</v>
      </c>
      <c r="Z219" s="387" t="inlineStr">
        <is>
          <t>有色化工半导体</t>
        </is>
      </c>
      <c r="AE219" s="9" t="n"/>
      <c r="AF219" s="9" t="n"/>
      <c r="AG219" s="9" t="n"/>
      <c r="AJ219" s="9" t="n"/>
    </row>
    <row r="220" hidden="1" s="386">
      <c r="A220" s="387" t="inlineStr">
        <is>
          <t>涨溢价</t>
        </is>
      </c>
      <c r="B220" s="387" t="n">
        <v>20260612</v>
      </c>
      <c r="C220" s="279">
        <f>F220-D220</f>
        <v/>
      </c>
      <c r="D220" s="279">
        <f>etf!AU95</f>
        <v/>
      </c>
      <c r="E220" s="351" t="n">
        <v>0.009341278916372164</v>
      </c>
      <c r="F220" s="279" t="n">
        <v>0.009299999999999999</v>
      </c>
      <c r="G220" s="351" t="n">
        <v>0.02152707214233852</v>
      </c>
      <c r="H220" s="463">
        <f>F220/G220</f>
        <v/>
      </c>
      <c r="I220" s="279">
        <f>G220*$A$1</f>
        <v/>
      </c>
      <c r="J220" s="279" t="n">
        <v>0.0113</v>
      </c>
      <c r="K220" s="279">
        <f>etf!AV95</f>
        <v/>
      </c>
      <c r="L220" s="279">
        <f>J220-K220</f>
        <v/>
      </c>
      <c r="M220" s="351" t="n">
        <v>0.01021765943042508</v>
      </c>
      <c r="N220" s="351" t="n">
        <v>0.005693114558525497</v>
      </c>
      <c r="O220" s="351" t="n">
        <v>0.01456298881521002</v>
      </c>
      <c r="P220" s="387" t="n">
        <v>18000</v>
      </c>
      <c r="Q220" s="387">
        <f>Q219+P220</f>
        <v/>
      </c>
      <c r="T220" s="279" t="n">
        <v>0</v>
      </c>
      <c r="U220" s="279">
        <f>etf!AT95</f>
        <v/>
      </c>
      <c r="V220" s="387" t="n">
        <v>15</v>
      </c>
      <c r="W220" s="387" t="n">
        <v>13</v>
      </c>
      <c r="X220" s="353" t="n">
        <v>23.4</v>
      </c>
      <c r="Y220" s="465" t="n">
        <v>8</v>
      </c>
      <c r="Z220" s="387" t="inlineStr">
        <is>
          <t>有色证券化工旅游钢铁创新药生物医药军工医药医疗中药银行储能电池工程机械房地产养殖游戏软件粮食红利消费电力绿电</t>
        </is>
      </c>
      <c r="AE220" s="9" t="n"/>
      <c r="AF220" s="9" t="n"/>
      <c r="AG220" s="9" t="n"/>
      <c r="AJ220" s="9" t="n"/>
    </row>
    <row r="221" hidden="1" s="386">
      <c r="B221" s="387" t="n">
        <v>20260615</v>
      </c>
      <c r="C221" s="279">
        <f>F221-D221</f>
        <v/>
      </c>
      <c r="D221" s="279">
        <f>etf!AU96</f>
        <v/>
      </c>
      <c r="E221" s="351" t="n">
        <v>0.004750150201773231</v>
      </c>
      <c r="F221" s="279" t="n">
        <v>0.008</v>
      </c>
      <c r="G221" s="351" t="n">
        <v>0.001650927912960448</v>
      </c>
      <c r="H221" s="463">
        <f>F221/G221</f>
        <v/>
      </c>
      <c r="I221" s="279">
        <f>G221*$A$1</f>
        <v/>
      </c>
      <c r="J221" s="279" t="n">
        <v>0</v>
      </c>
      <c r="K221" s="279">
        <f>etf!AV96</f>
        <v/>
      </c>
      <c r="L221" s="279">
        <f>J221-K221</f>
        <v/>
      </c>
      <c r="M221" s="351" t="n">
        <v>0.01206875153398802</v>
      </c>
      <c r="N221" s="351" t="n">
        <v>0.003582685815524277</v>
      </c>
      <c r="O221" s="351" t="n">
        <v>0.01008874345481524</v>
      </c>
      <c r="P221" s="387" t="n">
        <v>4700</v>
      </c>
      <c r="Q221" s="387">
        <f>Q220+P221</f>
        <v/>
      </c>
      <c r="T221" s="279" t="n">
        <v>0</v>
      </c>
      <c r="U221" s="279">
        <f>etf!AT96</f>
        <v/>
      </c>
      <c r="V221" s="387" t="n">
        <v>21</v>
      </c>
      <c r="W221" s="387" t="n">
        <v>10</v>
      </c>
      <c r="X221" s="353" t="n">
        <v>40</v>
      </c>
      <c r="Y221" s="465" t="n">
        <v>6</v>
      </c>
      <c r="Z221" s="387" t="inlineStr">
        <is>
          <t>通信半导体有色电网设备机器人汽零储能电池工程机械软件化工证券光伏基建军工汽车传媒游戏旅游</t>
        </is>
      </c>
      <c r="AE221" s="9" t="n"/>
      <c r="AF221" s="9" t="n"/>
      <c r="AG221" s="9" t="n"/>
      <c r="AJ221" s="9" t="n"/>
    </row>
    <row r="222" hidden="1" s="386">
      <c r="A222" s="387" t="inlineStr">
        <is>
          <t>转债低仓</t>
        </is>
      </c>
      <c r="B222" s="387" t="n">
        <v>20260616</v>
      </c>
      <c r="C222" s="279">
        <f>F222-D222</f>
        <v/>
      </c>
      <c r="D222" s="279">
        <f>etf!AU97</f>
        <v/>
      </c>
      <c r="E222" s="351" t="n">
        <v>0.006083089778043321</v>
      </c>
      <c r="F222" s="279" t="n">
        <v>0.0256</v>
      </c>
      <c r="G222" s="351" t="n">
        <v>0.002833047930643888</v>
      </c>
      <c r="H222" s="463">
        <f>F222/G222</f>
        <v/>
      </c>
      <c r="I222" s="279">
        <f>G222*$A$1</f>
        <v/>
      </c>
      <c r="J222" s="279" t="n">
        <v>0.0182</v>
      </c>
      <c r="K222" s="279">
        <f>etf!AV97</f>
        <v/>
      </c>
      <c r="L222" s="279">
        <f>J222-K222</f>
        <v/>
      </c>
      <c r="M222" s="351" t="n">
        <v>0.01034967129114696</v>
      </c>
      <c r="N222" s="351" t="n">
        <v>0.01409315392206899</v>
      </c>
      <c r="O222" s="351" t="n">
        <v>0.002723091997142822</v>
      </c>
      <c r="P222" s="387" t="n">
        <v>3900</v>
      </c>
      <c r="Q222" s="387">
        <f>Q221+P222</f>
        <v/>
      </c>
      <c r="T222" s="279" t="n">
        <v>0</v>
      </c>
      <c r="U222" s="279">
        <f>etf!AT97</f>
        <v/>
      </c>
      <c r="V222" s="387" t="n">
        <v>31</v>
      </c>
      <c r="W222" s="387" t="n">
        <v>4</v>
      </c>
      <c r="X222" s="353" t="n">
        <v>21.35</v>
      </c>
      <c r="Y222" s="465" t="n">
        <v>17</v>
      </c>
      <c r="Z222" s="387" t="inlineStr">
        <is>
          <t>储能电池电网设备通信机器人光伏半导体</t>
        </is>
      </c>
      <c r="AE222" s="9" t="n"/>
      <c r="AF222" s="9" t="n"/>
      <c r="AG222" s="9" t="n"/>
      <c r="AJ222" s="9" t="n"/>
    </row>
    <row r="223" hidden="1" s="386">
      <c r="B223" s="387" t="n">
        <v>20260617</v>
      </c>
      <c r="C223" s="279">
        <f>F223-D223</f>
        <v/>
      </c>
      <c r="D223" s="279">
        <f>etf!AU98</f>
        <v/>
      </c>
      <c r="E223" s="279" t="n">
        <v>0.0306</v>
      </c>
      <c r="F223" s="279" t="n">
        <v>0.0208</v>
      </c>
      <c r="G223" s="279" t="n">
        <v>-0.009110527348604671</v>
      </c>
      <c r="H223" s="463">
        <f>F223/G223</f>
        <v/>
      </c>
      <c r="I223" s="279">
        <f>G223*$A$1</f>
        <v/>
      </c>
      <c r="J223" s="279" t="n">
        <v>-0.0152</v>
      </c>
      <c r="K223" s="279">
        <f>etf!AV98</f>
        <v/>
      </c>
      <c r="L223" s="279">
        <f>J223-K223</f>
        <v/>
      </c>
      <c r="M223" s="279" t="n">
        <v>-0.01692431374496822</v>
      </c>
      <c r="N223" s="279" t="n">
        <v>-0.01511446720851022</v>
      </c>
      <c r="O223" s="279" t="n">
        <v>-0.01561424758379574</v>
      </c>
      <c r="P223" s="387" t="n">
        <v>-19000</v>
      </c>
      <c r="Q223" s="387">
        <f>Q222+P223</f>
        <v/>
      </c>
      <c r="T223" s="279" t="n">
        <v>0</v>
      </c>
      <c r="U223" s="279">
        <f>etf!AT98</f>
        <v/>
      </c>
      <c r="V223" s="387" t="n">
        <v>16</v>
      </c>
      <c r="W223" s="387" t="n">
        <v>26</v>
      </c>
      <c r="X223" s="353" t="n">
        <v>16.35</v>
      </c>
      <c r="Y223" s="465" t="n">
        <v>33</v>
      </c>
      <c r="Z223" s="387" t="inlineStr">
        <is>
          <t>半导体通信基建军工卫星</t>
        </is>
      </c>
      <c r="AE223" s="9" t="n"/>
      <c r="AF223" s="9" t="n"/>
      <c r="AG223" s="9" t="n"/>
      <c r="AJ223" s="9" t="n"/>
    </row>
    <row r="224" hidden="1" s="386">
      <c r="B224" s="387" t="n">
        <v>20260618</v>
      </c>
      <c r="C224" s="279">
        <f>F224-D224</f>
        <v/>
      </c>
      <c r="D224" s="279">
        <f>etf!AU99</f>
        <v/>
      </c>
      <c r="E224" s="279" t="n">
        <v>-0.008946985568143558</v>
      </c>
      <c r="F224" s="279" t="n">
        <v>-0.0141</v>
      </c>
      <c r="G224" s="279" t="n">
        <v>-0.02773283847227516</v>
      </c>
      <c r="H224" s="463">
        <f>F224/G224</f>
        <v/>
      </c>
      <c r="I224" s="279">
        <f>G224*$A$1</f>
        <v/>
      </c>
      <c r="J224" s="279" t="n">
        <v>-0.0232</v>
      </c>
      <c r="K224" s="279">
        <f>etf!AV99</f>
        <v/>
      </c>
      <c r="L224" s="279">
        <f>J224-K224</f>
        <v/>
      </c>
      <c r="M224" s="279" t="n">
        <v>-0.01624567764856165</v>
      </c>
      <c r="N224" s="279" t="n">
        <v>-0.01072156259389234</v>
      </c>
      <c r="O224" s="279" t="n">
        <v>-0.004764327112694085</v>
      </c>
      <c r="P224" s="387" t="n">
        <v>-8900</v>
      </c>
      <c r="Q224" s="387">
        <f>Q223+P224</f>
        <v/>
      </c>
      <c r="T224" s="279" t="n">
        <v>0</v>
      </c>
      <c r="U224" s="279">
        <f>etf!AT99</f>
        <v/>
      </c>
      <c r="V224" s="387" t="n">
        <v>13</v>
      </c>
      <c r="W224" s="387" t="n">
        <v>30</v>
      </c>
      <c r="X224" s="353" t="n">
        <v>28.17</v>
      </c>
      <c r="Y224" s="465" t="n">
        <v>51</v>
      </c>
      <c r="Z224" s="387" t="inlineStr">
        <is>
          <t>半导体通信创新药机器人生物医药卫星汽零</t>
        </is>
      </c>
      <c r="AE224" s="9" t="n"/>
      <c r="AF224" s="9" t="n"/>
      <c r="AG224" s="9" t="n"/>
      <c r="AJ224" s="9" t="n"/>
    </row>
    <row r="225" hidden="1" s="386">
      <c r="B225" s="387" t="n">
        <v>20260622</v>
      </c>
      <c r="C225" s="279">
        <f>F225-D225</f>
        <v/>
      </c>
      <c r="D225" s="279">
        <f>etf!AU100</f>
        <v/>
      </c>
      <c r="E225" s="279" t="n">
        <v>-0.008481931528241341</v>
      </c>
      <c r="F225" s="279" t="n">
        <v>-0.0192</v>
      </c>
      <c r="G225" s="279" t="n">
        <v>-0.02366234420244234</v>
      </c>
      <c r="H225" s="463">
        <f>F225/G225</f>
        <v/>
      </c>
      <c r="I225" s="279">
        <f>G225*$A$1</f>
        <v/>
      </c>
      <c r="J225" s="279" t="n">
        <v>-0.021</v>
      </c>
      <c r="K225" s="279">
        <f>etf!AV100</f>
        <v/>
      </c>
      <c r="L225" s="279">
        <f>J225-K225</f>
        <v/>
      </c>
      <c r="M225" s="279" t="n">
        <v>-0.01516430977373929</v>
      </c>
      <c r="N225" s="279" t="n">
        <v>-0.01969928881254093</v>
      </c>
      <c r="O225" s="279" t="n">
        <v>-0.02296028178244289</v>
      </c>
      <c r="P225" s="387" t="n">
        <v>-450</v>
      </c>
      <c r="Q225" s="387">
        <f>Q224+P225</f>
        <v/>
      </c>
      <c r="T225" s="279" t="n">
        <v>0</v>
      </c>
      <c r="U225" s="279">
        <f>etf!AT100</f>
        <v/>
      </c>
      <c r="V225" s="387" t="n">
        <v>18</v>
      </c>
      <c r="W225" s="387" t="n">
        <v>41</v>
      </c>
      <c r="X225" s="353" t="n">
        <v>40.27</v>
      </c>
      <c r="Y225" s="465" t="n">
        <v>87</v>
      </c>
      <c r="Z225" s="387" t="inlineStr">
        <is>
          <t>证券化工有色电网设备软件游戏传媒储能电池半导体光伏煤炭医药粮食通信工程机械基建钢铁</t>
        </is>
      </c>
      <c r="AE225" s="9" t="n"/>
      <c r="AF225" s="9" t="n"/>
      <c r="AG225" s="9" t="n"/>
      <c r="AJ225" s="9" t="n"/>
    </row>
    <row r="226" hidden="1" s="386">
      <c r="B226" s="387" t="n">
        <v>20260623</v>
      </c>
      <c r="C226" s="279">
        <f>F226-D226</f>
        <v/>
      </c>
      <c r="D226" s="279">
        <f>etf!AU101</f>
        <v/>
      </c>
      <c r="E226" s="351" t="n">
        <v>0.001168489828414549</v>
      </c>
      <c r="F226" s="279" t="n">
        <v>0.0015</v>
      </c>
      <c r="G226" s="351" t="n">
        <v>0.01469137759460337</v>
      </c>
      <c r="H226" s="463">
        <f>F226/G226</f>
        <v/>
      </c>
      <c r="I226" s="279">
        <f>G226*$A$1</f>
        <v/>
      </c>
      <c r="J226" s="279" t="n">
        <v>0.02</v>
      </c>
      <c r="K226" s="279">
        <f>etf!AV101</f>
        <v/>
      </c>
      <c r="L226" s="279">
        <f>J226-K226</f>
        <v/>
      </c>
      <c r="M226" s="351" t="n">
        <v>0.01128620728720273</v>
      </c>
      <c r="N226" s="351" t="n">
        <v>0.009452864896608846</v>
      </c>
      <c r="O226" s="351" t="n">
        <v>0.00127991960202501</v>
      </c>
      <c r="P226" s="387" t="n">
        <v>10900</v>
      </c>
      <c r="Q226" s="387">
        <f>Q225+P226</f>
        <v/>
      </c>
      <c r="T226" s="279" t="n">
        <v>0</v>
      </c>
      <c r="U226" s="279">
        <f>etf!AT101</f>
        <v/>
      </c>
      <c r="V226" s="387" t="n">
        <v>29</v>
      </c>
      <c r="W226" s="387" t="n">
        <v>13</v>
      </c>
      <c r="X226" s="353" t="n">
        <v>46.21</v>
      </c>
      <c r="Y226" s="465" t="n">
        <v>3</v>
      </c>
      <c r="Z226" s="387" t="inlineStr">
        <is>
          <t>创新药</t>
        </is>
      </c>
      <c r="AE226" s="9" t="n"/>
      <c r="AF226" s="9" t="n"/>
      <c r="AG226" s="9" t="n"/>
      <c r="AJ226" s="9" t="n"/>
    </row>
    <row r="227" hidden="1" s="386">
      <c r="B227" s="387" t="n">
        <v>20260624</v>
      </c>
      <c r="C227" s="279">
        <f>F227-D227</f>
        <v/>
      </c>
      <c r="D227" s="279">
        <f>etf!AU102</f>
        <v/>
      </c>
      <c r="E227" s="279" t="n">
        <v>-0.01915540128056845</v>
      </c>
      <c r="F227" s="279" t="n">
        <v>-0.0314</v>
      </c>
      <c r="G227" s="279" t="n">
        <v>-0.02806458511548332</v>
      </c>
      <c r="H227" s="463">
        <f>F227/G227</f>
        <v/>
      </c>
      <c r="I227" s="279">
        <f>G227*$A$1</f>
        <v/>
      </c>
      <c r="J227" s="279" t="n">
        <v>-0.0424</v>
      </c>
      <c r="K227" s="279">
        <f>etf!AV102</f>
        <v/>
      </c>
      <c r="L227" s="279">
        <f>J227-K227</f>
        <v/>
      </c>
      <c r="M227" s="279" t="n">
        <v>-0.01617231248784769</v>
      </c>
      <c r="N227" s="279" t="n">
        <v>-0.02680250472590753</v>
      </c>
      <c r="O227" s="279" t="n">
        <v>-0.02799449150142509</v>
      </c>
      <c r="P227" s="387" t="n">
        <v>-35490</v>
      </c>
      <c r="Q227" s="387">
        <f>Q226+P227</f>
        <v/>
      </c>
      <c r="T227" s="279" t="n">
        <v>0</v>
      </c>
      <c r="U227" s="279">
        <f>etf!AT102</f>
        <v/>
      </c>
      <c r="V227" s="387" t="n">
        <v>11</v>
      </c>
      <c r="W227" s="387" t="n">
        <v>67</v>
      </c>
      <c r="X227" s="353" t="n">
        <v>28.55</v>
      </c>
      <c r="Y227" s="465" t="n">
        <v>27</v>
      </c>
      <c r="Z227" s="387" t="inlineStr">
        <is>
          <t>半导体通信化工创新药医药生物医药卫星医疗</t>
        </is>
      </c>
      <c r="AE227" s="9" t="n"/>
      <c r="AF227" s="9" t="n"/>
      <c r="AG227" s="9" t="n"/>
      <c r="AJ227" s="9" t="n"/>
    </row>
    <row r="228" hidden="1" s="386">
      <c r="B228" s="387" t="n">
        <v>20260625</v>
      </c>
      <c r="C228" s="279">
        <f>F228-D228</f>
        <v/>
      </c>
      <c r="D228" s="279">
        <f>etf!AU103</f>
        <v/>
      </c>
      <c r="E228" s="279" t="n">
        <v>-0.035</v>
      </c>
      <c r="F228" s="279" t="n">
        <v>-0.034</v>
      </c>
      <c r="G228" s="279" t="n">
        <v>-0.024</v>
      </c>
      <c r="H228" s="463">
        <f>F228/G228</f>
        <v/>
      </c>
      <c r="I228" s="279">
        <f>G228*$A$1</f>
        <v/>
      </c>
      <c r="J228" s="279" t="n">
        <v>-0.0488</v>
      </c>
      <c r="K228" s="279">
        <f>etf!AV103</f>
        <v/>
      </c>
      <c r="L228" s="279">
        <f>J228-K228</f>
        <v/>
      </c>
      <c r="M228" s="279" t="n">
        <v>-0.03683395836150271</v>
      </c>
      <c r="N228" s="279" t="n">
        <v>-0.03322998415655379</v>
      </c>
      <c r="O228" s="279" t="n">
        <v>-0.04226053230576591</v>
      </c>
      <c r="P228" s="387" t="n">
        <v>-37000</v>
      </c>
      <c r="Q228" s="387">
        <f>Q227+P228</f>
        <v/>
      </c>
      <c r="T228" s="279" t="n">
        <v>0</v>
      </c>
      <c r="U228" s="279">
        <f>etf!AT103</f>
        <v/>
      </c>
      <c r="V228" s="387" t="n">
        <v>8</v>
      </c>
      <c r="W228" s="387" t="n">
        <v>105</v>
      </c>
      <c r="X228" s="353" t="n">
        <v>18.89</v>
      </c>
      <c r="Y228" s="465" t="n">
        <v>75</v>
      </c>
      <c r="Z228" s="387" t="inlineStr">
        <is>
          <t>半导体通信证券游戏旅游白酒电网设备光伏</t>
        </is>
      </c>
      <c r="AE228" s="9" t="n"/>
      <c r="AF228" s="9" t="n"/>
      <c r="AG228" s="9" t="n"/>
      <c r="AJ228" s="9" t="n"/>
    </row>
    <row r="229" hidden="1" s="386">
      <c r="B229" s="387" t="n">
        <v>20260626</v>
      </c>
      <c r="C229" s="279">
        <f>F229-D229</f>
        <v/>
      </c>
      <c r="D229" s="279">
        <f>etf!AU104</f>
        <v/>
      </c>
      <c r="E229" s="279" t="n">
        <v>0.025</v>
      </c>
      <c r="F229" s="279" t="n">
        <v>0.025</v>
      </c>
      <c r="G229" s="351" t="n">
        <v>0.01942861053538983</v>
      </c>
      <c r="H229" s="463">
        <f>F229/G229</f>
        <v/>
      </c>
      <c r="I229" s="279">
        <f>G229*$A$1</f>
        <v/>
      </c>
      <c r="J229" s="279" t="n">
        <v>-0.0003</v>
      </c>
      <c r="K229" s="279">
        <f>etf!AV104</f>
        <v/>
      </c>
      <c r="L229" s="279">
        <f>J229-K229</f>
        <v/>
      </c>
      <c r="M229" s="351" t="n">
        <v>-0.006952719808590203</v>
      </c>
      <c r="N229" s="351" t="n">
        <v>-0.0003831421668467452</v>
      </c>
      <c r="O229" s="351" t="n">
        <v>0.01295085748854521</v>
      </c>
      <c r="P229" s="387" t="n">
        <v>-25000</v>
      </c>
      <c r="Q229" s="387">
        <f>Q228+P229</f>
        <v/>
      </c>
      <c r="T229" s="279" t="n">
        <v>0</v>
      </c>
      <c r="U229" s="279">
        <f>etf!AT104</f>
        <v/>
      </c>
      <c r="V229" s="387" t="n">
        <v>18</v>
      </c>
      <c r="W229" s="387" t="n">
        <v>20</v>
      </c>
      <c r="X229" s="353" t="n">
        <v>56.61</v>
      </c>
      <c r="Y229" s="465" t="n">
        <v>86</v>
      </c>
      <c r="Z229" s="387" t="inlineStr">
        <is>
          <t>卫星</t>
        </is>
      </c>
      <c r="AE229" s="9" t="n"/>
      <c r="AF229" s="9" t="n"/>
      <c r="AG229" s="9" t="n"/>
      <c r="AJ229" s="9" t="n"/>
    </row>
    <row r="230" hidden="1" s="386">
      <c r="B230" s="387" t="n">
        <v>20260629</v>
      </c>
      <c r="C230" s="279">
        <f>F230-D230</f>
        <v/>
      </c>
      <c r="D230" s="279">
        <f>etf!AU105</f>
        <v/>
      </c>
      <c r="E230" s="351" t="n">
        <v>0.02919172834685556</v>
      </c>
      <c r="F230" s="279" t="n">
        <v>0.046</v>
      </c>
      <c r="G230" s="351" t="n">
        <v>0.04109656011097597</v>
      </c>
      <c r="H230" s="463">
        <f>F230/G230</f>
        <v/>
      </c>
      <c r="I230" s="279">
        <f>G230*$A$1</f>
        <v/>
      </c>
      <c r="J230" s="279" t="n">
        <v>-0.0151</v>
      </c>
      <c r="K230" s="279">
        <f>etf!AV105</f>
        <v/>
      </c>
      <c r="L230" s="279">
        <f>J230-K230</f>
        <v/>
      </c>
      <c r="M230" s="279" t="n">
        <v>-0.005764343984131295</v>
      </c>
      <c r="N230" s="279" t="n">
        <v>-0.01150737143752576</v>
      </c>
      <c r="O230" s="279" t="n">
        <v>-0.01146780749982413</v>
      </c>
      <c r="P230" s="387" t="n">
        <v>12600</v>
      </c>
      <c r="Q230" s="387">
        <f>Q229+P230</f>
        <v/>
      </c>
      <c r="T230" s="279" t="n">
        <v>0</v>
      </c>
      <c r="U230" s="279">
        <f>etf!AT105</f>
        <v/>
      </c>
      <c r="V230" s="387" t="n">
        <v>21</v>
      </c>
      <c r="W230" s="387" t="n">
        <v>45</v>
      </c>
      <c r="X230" s="353" t="n">
        <v>42.67</v>
      </c>
      <c r="Y230" s="465" t="n">
        <v>113</v>
      </c>
      <c r="Z230" s="387" t="inlineStr">
        <is>
          <t>创新药生物医药医药半导体医疗中药养殖消费游戏白酒煤炭证券有色家电储能电池基建汽车传媒</t>
        </is>
      </c>
      <c r="AE230" s="9" t="n"/>
      <c r="AF230" s="9" t="n"/>
      <c r="AG230" s="9" t="n"/>
      <c r="AJ230" s="9" t="n"/>
    </row>
    <row r="231" hidden="1" s="386">
      <c r="B231" s="387" t="n">
        <v>20260630</v>
      </c>
      <c r="C231" s="279">
        <f>F231-D231</f>
        <v/>
      </c>
      <c r="D231" s="279">
        <f>etf!AU106</f>
        <v/>
      </c>
      <c r="E231" s="351" t="n">
        <v>-0.01578265288062783</v>
      </c>
      <c r="F231" s="279" t="n">
        <v>0.0031</v>
      </c>
      <c r="G231" s="351" t="n">
        <v>-0.03190308110298187</v>
      </c>
      <c r="H231" s="463">
        <f>F231/G231</f>
        <v/>
      </c>
      <c r="I231" s="279">
        <f>G231*$A$1</f>
        <v/>
      </c>
      <c r="J231" s="279" t="n">
        <v>0.0212</v>
      </c>
      <c r="K231" s="279">
        <f>etf!AV106</f>
        <v/>
      </c>
      <c r="L231" s="279">
        <f>J231-K231</f>
        <v/>
      </c>
      <c r="M231" s="351" t="n">
        <v>0.01090426046585739</v>
      </c>
      <c r="N231" s="351" t="n">
        <v>0.00573519825467439</v>
      </c>
      <c r="O231" s="351" t="n">
        <v>0.01759308323552942</v>
      </c>
      <c r="P231" s="387" t="n">
        <v>-1600</v>
      </c>
      <c r="Q231" s="387">
        <f>Q230+P231</f>
        <v/>
      </c>
      <c r="T231" s="279" t="n">
        <v>0</v>
      </c>
      <c r="U231" s="279">
        <f>etf!AT106</f>
        <v/>
      </c>
      <c r="V231" s="387" t="n">
        <v>37</v>
      </c>
      <c r="W231" s="387" t="n">
        <v>19</v>
      </c>
      <c r="X231" s="353" t="n">
        <v>35.11</v>
      </c>
      <c r="Y231" s="465" t="n">
        <v>7</v>
      </c>
      <c r="Z231" s="387" t="inlineStr">
        <is>
          <t>机器人通信卫星军工半导体汽零光伏储能电池软件家电电网设备传媒汽车</t>
        </is>
      </c>
      <c r="AE231" s="9" t="n"/>
      <c r="AF231" s="9" t="n"/>
      <c r="AG231" s="9" t="n"/>
      <c r="AJ231" s="9" t="n"/>
    </row>
    <row r="232">
      <c r="B232" s="295" t="inlineStr">
        <is>
          <t>202607汇总</t>
        </is>
      </c>
      <c r="C232" s="296">
        <f>SUM(C233:C255)</f>
        <v/>
      </c>
      <c r="D232" s="296">
        <f>SUM(D233:D255)</f>
        <v/>
      </c>
      <c r="E232" s="296">
        <f>SUM(E233:E255)</f>
        <v/>
      </c>
      <c r="F232" s="296">
        <f>SUM(F233:F255)</f>
        <v/>
      </c>
      <c r="G232" s="296">
        <f>SUM(G233:G255)</f>
        <v/>
      </c>
      <c r="H232" s="344">
        <f>F232/G232</f>
        <v/>
      </c>
      <c r="I232" s="296">
        <f>SUM(I233:I255)</f>
        <v/>
      </c>
      <c r="J232" s="296">
        <f>SUM(J233:J255)</f>
        <v/>
      </c>
      <c r="K232" s="296">
        <f>SUM(K233:K255)</f>
        <v/>
      </c>
      <c r="L232" s="296">
        <f>SUM(L233:L255)</f>
        <v/>
      </c>
      <c r="M232" s="296">
        <f>SUM(M233:M255)</f>
        <v/>
      </c>
      <c r="N232" s="296">
        <f>SUM(N233:N255)</f>
        <v/>
      </c>
      <c r="O232" s="296">
        <f>SUM(O233:O255)</f>
        <v/>
      </c>
      <c r="P232" s="471">
        <f>SUM(P233:P255)</f>
        <v/>
      </c>
      <c r="Q232" s="387" t="n">
        <v>-191776</v>
      </c>
      <c r="R232" s="296">
        <f>SUM(R233:R255)</f>
        <v/>
      </c>
      <c r="S232" s="296">
        <f>SUM(S233:S255)</f>
        <v/>
      </c>
      <c r="T232" s="296">
        <f>SUM(T233:T255)</f>
        <v/>
      </c>
      <c r="U232" s="296">
        <f>SUM(U233:U255)</f>
        <v/>
      </c>
      <c r="AE232" s="9" t="n"/>
      <c r="AF232" s="9" t="n"/>
      <c r="AG232" s="9" t="n"/>
      <c r="AJ232" s="9" t="n"/>
    </row>
    <row r="233" hidden="1" s="386">
      <c r="A233" s="387" t="inlineStr">
        <is>
          <t>科技调整</t>
        </is>
      </c>
      <c r="B233" s="387" t="n">
        <v>20260701</v>
      </c>
      <c r="C233" s="279">
        <f>F233-D233</f>
        <v/>
      </c>
      <c r="D233" s="279">
        <f>etf!AU108</f>
        <v/>
      </c>
      <c r="E233" s="351" t="n">
        <v>0.008946772817560553</v>
      </c>
      <c r="F233" s="279" t="n">
        <v>0</v>
      </c>
      <c r="G233" s="351" t="n">
        <v>0.01973986826618105</v>
      </c>
      <c r="H233" s="463">
        <f>F233/G233</f>
        <v/>
      </c>
      <c r="I233" s="279">
        <f>G233*$A$1</f>
        <v/>
      </c>
      <c r="J233" s="279" t="n">
        <v>0.04</v>
      </c>
      <c r="K233" s="279">
        <f>etf!AV108</f>
        <v/>
      </c>
      <c r="L233" s="279">
        <f>J233-K233</f>
        <v/>
      </c>
      <c r="M233" s="351" t="n">
        <v>0.03659847060240237</v>
      </c>
      <c r="N233" s="351" t="n">
        <v>0.0266898099463457</v>
      </c>
      <c r="O233" s="351" t="n">
        <v>0.02731591487726244</v>
      </c>
      <c r="P233" s="387" t="n">
        <v>37000</v>
      </c>
      <c r="Q233" s="387">
        <f>Q232+P233</f>
        <v/>
      </c>
      <c r="T233" s="279" t="n">
        <v>0</v>
      </c>
      <c r="U233" s="279">
        <f>etf!AT108</f>
        <v/>
      </c>
      <c r="V233" s="387" t="n">
        <v>88</v>
      </c>
      <c r="W233" s="387" t="n">
        <v>7</v>
      </c>
      <c r="X233" s="353" t="n">
        <v>46.37</v>
      </c>
      <c r="Y233" s="465" t="n">
        <v>5</v>
      </c>
      <c r="Z233" s="387" t="inlineStr">
        <is>
          <t>养殖证券创新药中药生物医药软件化工旅游煤炭医疗医药粮食消费房地产钢铁基建红利绿电电力白酒</t>
        </is>
      </c>
      <c r="AE233" s="9" t="n"/>
      <c r="AF233" s="9" t="n"/>
      <c r="AG233" s="9" t="n"/>
      <c r="AJ233" s="9" t="n"/>
    </row>
    <row r="234" hidden="1" s="386">
      <c r="B234" s="387" t="n">
        <v>20260702</v>
      </c>
      <c r="C234" s="279">
        <f>F234-D234</f>
        <v/>
      </c>
      <c r="D234" s="279">
        <f>etf!AU109</f>
        <v/>
      </c>
      <c r="E234" s="351" t="n">
        <v>0.01293881420903754</v>
      </c>
      <c r="F234" s="279" t="n">
        <v>0.0118</v>
      </c>
      <c r="G234" s="351" t="n">
        <v>0.01079768692454227</v>
      </c>
      <c r="H234" s="463">
        <f>F234/G234</f>
        <v/>
      </c>
      <c r="I234" s="279">
        <f>G234*$A$1</f>
        <v/>
      </c>
      <c r="J234" s="279" t="n">
        <v>0.0293</v>
      </c>
      <c r="K234" s="279">
        <f>etf!AV109</f>
        <v/>
      </c>
      <c r="L234" s="279">
        <f>J234-K234</f>
        <v/>
      </c>
      <c r="M234" s="351" t="n">
        <v>0.02585786920828016</v>
      </c>
      <c r="N234" s="351" t="n">
        <v>0.02281515839635723</v>
      </c>
      <c r="O234" s="351" t="n">
        <v>0.02275981310684586</v>
      </c>
      <c r="P234" s="387" t="n">
        <v>9400</v>
      </c>
      <c r="Q234" s="387">
        <f>Q233+P234</f>
        <v/>
      </c>
      <c r="T234" s="279" t="n">
        <v>0</v>
      </c>
      <c r="U234" s="279">
        <f>etf!AT109</f>
        <v/>
      </c>
      <c r="V234" s="387" t="n">
        <v>66</v>
      </c>
      <c r="W234" s="387" t="n">
        <v>3</v>
      </c>
      <c r="X234" s="353" t="n">
        <v>36.62</v>
      </c>
      <c r="Y234" s="465" t="n">
        <v>0</v>
      </c>
      <c r="Z234" s="387" t="inlineStr">
        <is>
          <t>豆粕有色银行工程机械红利</t>
        </is>
      </c>
      <c r="AE234" s="9" t="n"/>
      <c r="AF234" s="9" t="n"/>
      <c r="AG234" s="9" t="n"/>
      <c r="AJ234" s="9" t="n"/>
    </row>
    <row r="235" hidden="1" s="386">
      <c r="B235" s="387" t="n">
        <v>20260703</v>
      </c>
      <c r="C235" s="279">
        <f>F235-D235</f>
        <v/>
      </c>
      <c r="D235" s="279">
        <f>etf!AU110</f>
        <v/>
      </c>
      <c r="E235" s="351" t="n">
        <v>0.02326576052144038</v>
      </c>
      <c r="F235" s="279" t="n">
        <v>0.019</v>
      </c>
      <c r="G235" s="351" t="n">
        <v>0.02137284393022885</v>
      </c>
      <c r="H235" s="463">
        <f>F235/G235</f>
        <v/>
      </c>
      <c r="I235" s="279">
        <f>G235*$A$1</f>
        <v/>
      </c>
      <c r="J235" s="279" t="n">
        <v>0.0177</v>
      </c>
      <c r="K235" s="279">
        <f>etf!AV110</f>
        <v/>
      </c>
      <c r="L235" s="279">
        <f>J235-K235</f>
        <v/>
      </c>
      <c r="M235" s="351" t="n">
        <v>0.02679297742789955</v>
      </c>
      <c r="N235" s="351" t="n">
        <v>0.02162638715925285</v>
      </c>
      <c r="O235" s="351" t="n">
        <v>0.01143605003928469</v>
      </c>
      <c r="P235" s="387" t="n">
        <v>24900</v>
      </c>
      <c r="Q235" s="387">
        <f>Q234+P235</f>
        <v/>
      </c>
      <c r="T235" s="279" t="n">
        <v>0</v>
      </c>
      <c r="U235" s="279">
        <f>etf!AT110</f>
        <v/>
      </c>
      <c r="V235" s="387" t="n">
        <v>57</v>
      </c>
      <c r="W235" s="387" t="n">
        <v>8</v>
      </c>
      <c r="X235" s="353" t="n">
        <v>32.15</v>
      </c>
      <c r="Y235" s="465" t="n">
        <v>0</v>
      </c>
      <c r="Z235" s="387" t="inlineStr">
        <is>
          <t>机器人汽零汽车工程机械卫星军工家电创新药生物医药医药通信医疗基建中药煤炭红利</t>
        </is>
      </c>
      <c r="AE235" s="9" t="n"/>
      <c r="AF235" s="9" t="n"/>
      <c r="AG235" s="9" t="n"/>
      <c r="AJ235" s="9" t="n"/>
    </row>
    <row r="236" hidden="1" s="386">
      <c r="B236" s="387" t="n">
        <v>20260706</v>
      </c>
      <c r="C236" s="279">
        <f>F236-D236</f>
        <v/>
      </c>
      <c r="D236" s="279">
        <f>etf!AU111</f>
        <v/>
      </c>
      <c r="E236" s="351" t="n">
        <v>0.009110037737251773</v>
      </c>
      <c r="F236" s="279" t="n">
        <v>-0.002</v>
      </c>
      <c r="G236" s="351" t="n">
        <v>0.005064342050643465</v>
      </c>
      <c r="H236" s="463">
        <f>F236/G236</f>
        <v/>
      </c>
      <c r="I236" s="279">
        <f>G236*$A$1</f>
        <v/>
      </c>
      <c r="J236" s="279" t="n">
        <v>-0.0168</v>
      </c>
      <c r="K236" s="279">
        <f>etf!AV111</f>
        <v/>
      </c>
      <c r="L236" s="279">
        <f>J236-K236</f>
        <v/>
      </c>
      <c r="M236" s="279" t="n">
        <v>-0.01238408161531334</v>
      </c>
      <c r="N236" s="279" t="n">
        <v>-0.01347668419013594</v>
      </c>
      <c r="O236" s="351" t="n">
        <v>0.003562485397873375</v>
      </c>
      <c r="P236" s="387" t="n">
        <v>-10800</v>
      </c>
      <c r="Q236" s="387">
        <f>Q235+P236</f>
        <v/>
      </c>
      <c r="T236" s="279" t="n">
        <v>0</v>
      </c>
      <c r="U236" s="279">
        <f>etf!AT111</f>
        <v/>
      </c>
      <c r="V236" s="387" t="n">
        <v>24</v>
      </c>
      <c r="W236" s="387" t="n">
        <v>33</v>
      </c>
      <c r="X236" s="353" t="n">
        <v>25.02</v>
      </c>
      <c r="Y236" s="465" t="n">
        <v>2</v>
      </c>
      <c r="Z236" s="387" t="inlineStr">
        <is>
          <t>煤炭养殖豆粕红利消费银行白酒中药医药生物医药</t>
        </is>
      </c>
      <c r="AE236" s="9" t="n"/>
      <c r="AF236" s="9" t="n"/>
      <c r="AG236" s="9" t="n"/>
      <c r="AJ236" s="9" t="n"/>
    </row>
    <row r="237" hidden="1" s="386">
      <c r="B237" s="387" t="n">
        <v>20260707</v>
      </c>
      <c r="C237" s="279">
        <f>F237-D237</f>
        <v/>
      </c>
      <c r="D237" s="279">
        <f>etf!AU112</f>
        <v/>
      </c>
      <c r="E237" s="351" t="n">
        <v>0.01360968918720526</v>
      </c>
      <c r="F237" s="279" t="n">
        <v>0.01</v>
      </c>
      <c r="G237" s="351" t="n">
        <v>0.01921183077252445</v>
      </c>
      <c r="H237" s="463">
        <f>F237/G237</f>
        <v/>
      </c>
      <c r="I237" s="279">
        <f>G237*$A$1</f>
        <v/>
      </c>
      <c r="J237" s="279" t="n">
        <v>-0.07000000000000001</v>
      </c>
      <c r="K237" s="279">
        <f>etf!AV112</f>
        <v/>
      </c>
      <c r="L237" s="279">
        <f>J237-K237</f>
        <v/>
      </c>
      <c r="M237" s="279" t="n">
        <v>-0.03849126969018096</v>
      </c>
      <c r="N237" s="279" t="n">
        <v>-0.04478848664045352</v>
      </c>
      <c r="O237" s="279" t="n">
        <v>-0.04235307421951853</v>
      </c>
      <c r="P237" s="387" t="n">
        <v>-46100</v>
      </c>
      <c r="Q237" s="387">
        <f>Q236+P237</f>
        <v/>
      </c>
      <c r="T237" s="279" t="n">
        <v>0</v>
      </c>
      <c r="U237" s="279">
        <f>etf!AT112</f>
        <v/>
      </c>
      <c r="V237" s="387" t="n">
        <v>4</v>
      </c>
      <c r="W237" s="387" t="n">
        <v>98</v>
      </c>
      <c r="X237" s="353" t="n">
        <v>47.42</v>
      </c>
      <c r="Y237" s="465" t="n">
        <v>14</v>
      </c>
      <c r="Z237" s="387" t="inlineStr">
        <is>
          <t>游戏豆粕</t>
        </is>
      </c>
      <c r="AE237" s="9" t="n"/>
      <c r="AF237" s="9" t="n"/>
      <c r="AG237" s="9" t="n"/>
      <c r="AJ237" s="9" t="n"/>
    </row>
    <row r="238" hidden="1" s="386">
      <c r="B238" s="387" t="n">
        <v>20260708</v>
      </c>
      <c r="C238" s="279">
        <f>F238-D238</f>
        <v/>
      </c>
      <c r="D238" s="279">
        <f>etf!AU113</f>
        <v/>
      </c>
      <c r="E238" s="351" t="n">
        <v>0.01450267568832757</v>
      </c>
      <c r="F238" s="279" t="n">
        <v>0.03</v>
      </c>
      <c r="G238" s="351" t="n">
        <v>0.04827008928571429</v>
      </c>
      <c r="H238" s="463">
        <f>F238/G238</f>
        <v/>
      </c>
      <c r="I238" s="279">
        <f>G238*$A$1</f>
        <v/>
      </c>
      <c r="J238" s="279" t="n">
        <v>0.0233</v>
      </c>
      <c r="K238" s="279">
        <f>etf!AV113</f>
        <v/>
      </c>
      <c r="L238" s="279">
        <f>J238-K238</f>
        <v/>
      </c>
      <c r="M238" s="351" t="n">
        <v>0.01326880519782069</v>
      </c>
      <c r="N238" s="351" t="n">
        <v>0.01062630504270391</v>
      </c>
      <c r="O238" s="279" t="n">
        <v>-0.002211630624647215</v>
      </c>
      <c r="P238" s="387" t="n">
        <v>-1837</v>
      </c>
      <c r="Q238" s="387">
        <f>Q237+P238</f>
        <v/>
      </c>
      <c r="T238" s="279" t="n">
        <v>0</v>
      </c>
      <c r="U238" s="279">
        <f>etf!AT113</f>
        <v/>
      </c>
      <c r="V238" s="387" t="n">
        <v>29</v>
      </c>
      <c r="W238" s="387" t="n">
        <v>4</v>
      </c>
      <c r="X238" s="353" t="n">
        <v>36.06</v>
      </c>
      <c r="Y238" s="465" t="n">
        <v>4</v>
      </c>
      <c r="Z238" s="387" t="inlineStr">
        <is>
          <t>软件银行豆粕红利煤炭</t>
        </is>
      </c>
      <c r="AE238" s="9" t="n"/>
      <c r="AF238" s="9" t="n"/>
      <c r="AG238" s="9" t="n"/>
      <c r="AJ238" s="9" t="n"/>
    </row>
    <row r="239" hidden="1" s="386">
      <c r="A239" s="387" t="inlineStr">
        <is>
          <t>科技大涨</t>
        </is>
      </c>
      <c r="B239" s="387" t="n">
        <v>20260709</v>
      </c>
      <c r="C239" s="279">
        <f>F239-D239</f>
        <v/>
      </c>
      <c r="D239" s="279">
        <f>etf!AU114</f>
        <v/>
      </c>
      <c r="E239" s="351" t="n">
        <v>0.0111676231971367</v>
      </c>
      <c r="F239" s="279" t="n">
        <v>0.046</v>
      </c>
      <c r="G239" s="279" t="n">
        <v>-0.01906000098120993</v>
      </c>
      <c r="H239" s="463">
        <f>F239/G239</f>
        <v/>
      </c>
      <c r="I239" s="279">
        <f>G239*$A$1</f>
        <v/>
      </c>
      <c r="J239" s="279" t="n">
        <v>-0.005</v>
      </c>
      <c r="K239" s="279">
        <f>etf!AV114</f>
        <v/>
      </c>
      <c r="L239" s="279">
        <f>J239-K239</f>
        <v/>
      </c>
      <c r="M239" s="351" t="n">
        <v>0.00216880716904499</v>
      </c>
      <c r="N239" s="279" t="n">
        <v>-0.003801455920971083</v>
      </c>
      <c r="O239" s="279" t="n">
        <v>-0.01615583038753518</v>
      </c>
      <c r="P239" s="387" t="n">
        <v>-1760</v>
      </c>
      <c r="Q239" s="387">
        <f>Q238+P239</f>
        <v/>
      </c>
      <c r="T239" s="279" t="n">
        <v>0</v>
      </c>
      <c r="U239" s="279">
        <f>etf!AT114</f>
        <v/>
      </c>
      <c r="V239" s="387" t="n">
        <v>12</v>
      </c>
      <c r="W239" s="387" t="n">
        <v>12</v>
      </c>
      <c r="X239" s="353" t="n">
        <v>34.15</v>
      </c>
      <c r="Y239" s="465" t="n">
        <v>43</v>
      </c>
      <c r="Z239" s="387" t="inlineStr">
        <is>
          <t>半导体通信卫星机器人软件储能电池创新药医药生物医药军工证券光伏电网设备家电房地产</t>
        </is>
      </c>
      <c r="AE239" s="9" t="n"/>
      <c r="AF239" s="9" t="n"/>
      <c r="AG239" s="9" t="n"/>
      <c r="AJ239" s="9" t="n"/>
    </row>
    <row r="240" hidden="1" s="386">
      <c r="B240" s="387" t="n">
        <v>20260710</v>
      </c>
      <c r="C240" s="279">
        <f>F240-D240</f>
        <v/>
      </c>
      <c r="D240" s="279">
        <f>etf!AU115</f>
        <v/>
      </c>
      <c r="E240" s="351" t="n">
        <v>0.03291998358723567</v>
      </c>
      <c r="F240" s="279" t="n">
        <v>0.02</v>
      </c>
      <c r="G240" s="351" t="n">
        <v>0.03850271361911162</v>
      </c>
      <c r="H240" s="463">
        <f>F240/G240</f>
        <v/>
      </c>
      <c r="I240" s="279">
        <f>G240*$A$1</f>
        <v/>
      </c>
      <c r="J240" s="279" t="n">
        <v>0.0152</v>
      </c>
      <c r="K240" s="279">
        <f>etf!AV115</f>
        <v/>
      </c>
      <c r="L240" s="279">
        <f>J240-K240</f>
        <v/>
      </c>
      <c r="M240" s="351" t="n">
        <v>0.01007009726831463</v>
      </c>
      <c r="N240" s="351" t="n">
        <v>0.009161521805798833</v>
      </c>
      <c r="O240" s="351" t="n">
        <v>0.008324768069582968</v>
      </c>
      <c r="P240" s="387" t="n">
        <v>24500</v>
      </c>
      <c r="Q240" s="387">
        <f>Q239+P240</f>
        <v/>
      </c>
      <c r="T240" s="279" t="n">
        <v>0</v>
      </c>
      <c r="U240" s="279">
        <f>etf!AT115</f>
        <v/>
      </c>
      <c r="V240" s="387" t="n">
        <v>14</v>
      </c>
      <c r="W240" s="387" t="n">
        <v>3</v>
      </c>
      <c r="X240" s="353" t="n">
        <v>44.69</v>
      </c>
      <c r="Y240" s="465" t="n">
        <v>9</v>
      </c>
      <c r="Z240" s="387" t="inlineStr">
        <is>
          <t>卫星生物医药白酒创新药军工医疗传媒游戏房地产消费养殖旅游医药中药软件电力汽车钢铁</t>
        </is>
      </c>
      <c r="AE240" s="9" t="n"/>
      <c r="AF240" s="9" t="n"/>
      <c r="AG240" s="9" t="n"/>
      <c r="AJ240" s="9" t="n"/>
    </row>
    <row r="241" hidden="1" s="386">
      <c r="B241" s="387" t="n">
        <v>20260713</v>
      </c>
      <c r="C241" s="279">
        <f>F241-D241</f>
        <v/>
      </c>
      <c r="D241" s="279">
        <f>etf!AU116</f>
        <v/>
      </c>
      <c r="E241" s="279" t="n">
        <v>-0.003562270771391644</v>
      </c>
      <c r="F241" s="279" t="n">
        <v>-0.015</v>
      </c>
      <c r="G241" s="279" t="n">
        <v>-0.01531473486294099</v>
      </c>
      <c r="H241" s="463">
        <f>F241/G241</f>
        <v/>
      </c>
      <c r="I241" s="279">
        <f>G241*$A$1</f>
        <v/>
      </c>
      <c r="J241" s="279" t="n">
        <v>-0.037</v>
      </c>
      <c r="K241" s="279">
        <f>etf!AV116</f>
        <v/>
      </c>
      <c r="L241" s="279">
        <f>J241-K241</f>
        <v/>
      </c>
      <c r="M241" s="279" t="n">
        <v>-0.02717898853801391</v>
      </c>
      <c r="N241" s="279" t="n">
        <v>-0.02867151233068146</v>
      </c>
      <c r="O241" s="279" t="n">
        <v>-0.03558740271397573</v>
      </c>
      <c r="P241" s="387" t="n">
        <v>-31824</v>
      </c>
      <c r="Q241" s="387">
        <f>Q240+P241</f>
        <v/>
      </c>
      <c r="T241" s="279" t="n">
        <v>0</v>
      </c>
      <c r="U241" s="279">
        <f>etf!AT116</f>
        <v/>
      </c>
      <c r="V241" s="387" t="n">
        <v>7</v>
      </c>
      <c r="W241" s="387" t="n">
        <v>57</v>
      </c>
      <c r="X241" s="353" t="n">
        <v>79.84</v>
      </c>
      <c r="Y241" s="465" t="n">
        <v>25</v>
      </c>
      <c r="Z241" s="387" t="inlineStr">
        <is>
          <t>中药豆粕银行</t>
        </is>
      </c>
      <c r="AE241" s="9" t="n"/>
      <c r="AF241" s="9" t="n"/>
      <c r="AG241" s="9" t="n"/>
      <c r="AJ241" s="9" t="n"/>
    </row>
    <row r="242" hidden="1" s="386">
      <c r="B242" s="387" t="n">
        <v>20260714</v>
      </c>
      <c r="C242" s="279">
        <f>F242-D242</f>
        <v/>
      </c>
      <c r="D242" s="279">
        <f>etf!AU117</f>
        <v/>
      </c>
      <c r="E242" s="279" t="n">
        <v>-0.007976112787137467</v>
      </c>
      <c r="F242" s="279" t="n">
        <v>0.0002</v>
      </c>
      <c r="G242" s="351" t="n">
        <v>0.001</v>
      </c>
      <c r="H242" s="463">
        <f>F242/G242</f>
        <v/>
      </c>
      <c r="I242" s="279">
        <f>G242*$A$1</f>
        <v/>
      </c>
      <c r="J242" s="279" t="n">
        <v>0.0117</v>
      </c>
      <c r="K242" s="279">
        <f>etf!AV117</f>
        <v/>
      </c>
      <c r="L242" s="279">
        <f>J242-K242</f>
        <v/>
      </c>
      <c r="M242" s="351" t="n">
        <v>0.01460849526374236</v>
      </c>
      <c r="N242" s="351" t="n">
        <v>0.001638567335986905</v>
      </c>
      <c r="O242" s="279" t="n">
        <v>-0.007726811918000764</v>
      </c>
      <c r="P242" s="387" t="n">
        <v>17761</v>
      </c>
      <c r="Q242" s="387">
        <f>Q241+P242</f>
        <v/>
      </c>
      <c r="T242" s="279" t="n">
        <v>0</v>
      </c>
      <c r="U242" s="279">
        <f>etf!AT117</f>
        <v/>
      </c>
      <c r="V242" s="387" t="n">
        <v>16</v>
      </c>
      <c r="W242" s="387" t="n">
        <v>10</v>
      </c>
      <c r="X242" s="353" t="n">
        <v>40.66</v>
      </c>
      <c r="Y242" s="465" t="n">
        <v>46</v>
      </c>
      <c r="Z242" s="387" t="inlineStr">
        <is>
          <t>通信有色煤炭生物医药创新药化工医疗电网设备储能电池红利钢铁医药工程机械电力粮食半导体中药绿电基建</t>
        </is>
      </c>
      <c r="AE242" s="9" t="n"/>
      <c r="AF242" s="9" t="n"/>
      <c r="AG242" s="9" t="n"/>
      <c r="AJ242" s="9" t="n"/>
    </row>
    <row r="243" hidden="1" s="386">
      <c r="B243" s="387" t="n">
        <v>20260715</v>
      </c>
      <c r="C243" s="279">
        <f>F243-D243</f>
        <v/>
      </c>
      <c r="D243" s="279">
        <f>etf!AU118</f>
        <v/>
      </c>
      <c r="E243" s="351" t="n">
        <v>0.01814221541241944</v>
      </c>
      <c r="F243" s="279" t="n">
        <v>0.0159</v>
      </c>
      <c r="G243" s="351" t="n">
        <v>0.008468021971084051</v>
      </c>
      <c r="H243" s="463">
        <f>F243/G243</f>
        <v/>
      </c>
      <c r="I243" s="279">
        <f>G243*$A$1</f>
        <v/>
      </c>
      <c r="J243" s="279" t="n">
        <v>0.017</v>
      </c>
      <c r="K243" s="279">
        <f>etf!AV118</f>
        <v/>
      </c>
      <c r="L243" s="279">
        <f>J243-K243</f>
        <v/>
      </c>
      <c r="M243" s="351" t="n">
        <v>0.005168822245594522</v>
      </c>
      <c r="N243" s="279" t="n">
        <v>-0.003702235604140061</v>
      </c>
      <c r="O243" s="351" t="n">
        <v>0.009509096533898347</v>
      </c>
      <c r="P243" s="387" t="n">
        <v>25800</v>
      </c>
      <c r="Q243" s="387">
        <f>Q242+P243</f>
        <v/>
      </c>
      <c r="T243" s="279" t="n">
        <v>0</v>
      </c>
      <c r="U243" s="279">
        <f>etf!AT118</f>
        <v/>
      </c>
      <c r="V243" s="387" t="n">
        <v>11</v>
      </c>
      <c r="W243" s="387" t="n">
        <v>15</v>
      </c>
      <c r="X243" s="353" t="n">
        <v>48.02</v>
      </c>
      <c r="Y243" s="465" t="n">
        <v>4</v>
      </c>
      <c r="Z243" s="387" t="inlineStr">
        <is>
          <t>游戏白酒生物医药传媒医疗创新药消费医药旅游养殖证券汽车中药煤炭钢铁红利粮食豆粕软件银行家电绿电</t>
        </is>
      </c>
      <c r="AE243" s="9" t="n"/>
      <c r="AF243" s="9" t="n"/>
      <c r="AG243" s="9" t="n"/>
      <c r="AJ243" s="9" t="n"/>
    </row>
    <row r="244" hidden="1" s="386">
      <c r="B244" s="387" t="n">
        <v>20260716</v>
      </c>
      <c r="C244" s="279">
        <f>F244-D244</f>
        <v/>
      </c>
      <c r="D244" s="279">
        <f>etf!AU119</f>
        <v/>
      </c>
      <c r="E244" s="351" t="n">
        <v>0.01779849603738601</v>
      </c>
      <c r="F244" s="279" t="n">
        <v>0.0144</v>
      </c>
      <c r="G244" s="279" t="n">
        <v>-0.006703895438634581</v>
      </c>
      <c r="H244" s="463">
        <f>F244/G244</f>
        <v/>
      </c>
      <c r="I244" s="279">
        <f>G244*$A$1</f>
        <v/>
      </c>
      <c r="J244" s="279" t="n">
        <v>0.0123</v>
      </c>
      <c r="K244" s="279">
        <f>etf!AV119</f>
        <v/>
      </c>
      <c r="L244" s="279">
        <f>J244-K244</f>
        <v/>
      </c>
      <c r="M244" s="351" t="n">
        <v>0.00230735652759505</v>
      </c>
      <c r="N244" s="351" t="n">
        <v>3.725126679744761e-06</v>
      </c>
      <c r="O244" s="279" t="n">
        <v>-0.00567343953224265</v>
      </c>
      <c r="P244" s="387" t="n">
        <v>17090</v>
      </c>
      <c r="Q244" s="387">
        <f>Q243+P244</f>
        <v/>
      </c>
      <c r="T244" s="279" t="n">
        <v>0</v>
      </c>
      <c r="U244" s="279">
        <f>etf!AT119</f>
        <v/>
      </c>
      <c r="V244" s="387" t="n">
        <v>16</v>
      </c>
      <c r="W244" s="387" t="n">
        <v>16</v>
      </c>
      <c r="X244" s="353" t="n">
        <v>28.75</v>
      </c>
      <c r="Y244" s="465" t="n">
        <v>2</v>
      </c>
      <c r="Z244" s="387" t="inlineStr">
        <is>
          <t>中药养殖传媒消费房地产汽车</t>
        </is>
      </c>
      <c r="AE244" s="9" t="n"/>
      <c r="AF244" s="9" t="n"/>
      <c r="AG244" s="9" t="n"/>
      <c r="AJ244" s="9" t="n"/>
    </row>
    <row r="245" hidden="1" s="386">
      <c r="B245" s="387" t="n">
        <v>20260717</v>
      </c>
      <c r="C245" s="279">
        <f>F245-D245</f>
        <v/>
      </c>
      <c r="D245" s="279">
        <f>etf!AU120</f>
        <v/>
      </c>
      <c r="E245" s="279" t="n">
        <v>-0.0008924052178501795</v>
      </c>
      <c r="F245" s="279" t="n">
        <v>0</v>
      </c>
      <c r="G245" s="279" t="n">
        <v>-0.03255673972311732</v>
      </c>
      <c r="H245" s="463">
        <f>F245/G245</f>
        <v/>
      </c>
      <c r="I245" s="279">
        <f>G245*$A$1</f>
        <v/>
      </c>
      <c r="J245" s="279" t="n">
        <v>-0.0456</v>
      </c>
      <c r="K245" s="279">
        <f>etf!AV120</f>
        <v/>
      </c>
      <c r="L245" s="279">
        <f>J245-K245</f>
        <v/>
      </c>
      <c r="M245" s="279" t="n">
        <v>-0.03994478827727476</v>
      </c>
      <c r="N245" s="279" t="n">
        <v>-0.03438684169994765</v>
      </c>
      <c r="O245" s="279" t="n">
        <v>-0.02718566410999085</v>
      </c>
      <c r="P245" s="387" t="n">
        <v>-45000</v>
      </c>
      <c r="Q245" s="387">
        <f>Q244+P245</f>
        <v/>
      </c>
      <c r="T245" s="279" t="n">
        <v>0</v>
      </c>
      <c r="U245" s="279">
        <f>etf!AT120</f>
        <v/>
      </c>
      <c r="V245" s="387" t="n">
        <v>3</v>
      </c>
      <c r="W245" s="387" t="n">
        <v>69</v>
      </c>
      <c r="X245" s="353" t="n">
        <v>102.18</v>
      </c>
      <c r="Y245" s="465" t="n">
        <v>33</v>
      </c>
      <c r="Z245" s="387" t="inlineStr">
        <is>
          <t>电力绿电</t>
        </is>
      </c>
      <c r="AE245" s="9" t="n"/>
      <c r="AF245" s="9" t="n"/>
      <c r="AG245" s="9" t="n"/>
      <c r="AJ245" s="9" t="n"/>
    </row>
    <row r="246" hidden="1" s="386">
      <c r="B246" s="387" t="n">
        <v>20260720</v>
      </c>
      <c r="C246" s="279">
        <f>F246-D246</f>
        <v/>
      </c>
      <c r="D246" s="279">
        <f>etf!AU121</f>
        <v/>
      </c>
      <c r="E246" s="351" t="n">
        <v>0.01202823362570541</v>
      </c>
      <c r="F246" s="279" t="n">
        <v>0.019</v>
      </c>
      <c r="G246" s="279" t="n">
        <v>0.0177827443704141</v>
      </c>
      <c r="H246" s="463">
        <f>F246/G246</f>
        <v/>
      </c>
      <c r="I246" s="279">
        <f>G246*$A$1</f>
        <v/>
      </c>
      <c r="J246" s="279" t="n">
        <v>-0.07000000000000001</v>
      </c>
      <c r="K246" s="279">
        <f>etf!AV121</f>
        <v/>
      </c>
      <c r="L246" s="279">
        <f>J246-K246</f>
        <v/>
      </c>
      <c r="M246" s="279" t="n">
        <v>-0.04432689618620589</v>
      </c>
      <c r="N246" s="279" t="n">
        <v>-0.05531333498048036</v>
      </c>
      <c r="O246" s="279" t="n">
        <v>-0.04825332483351704</v>
      </c>
      <c r="P246" s="387" t="n">
        <v>-27600</v>
      </c>
      <c r="Q246" s="387">
        <f>Q245+P246</f>
        <v/>
      </c>
      <c r="T246" s="279" t="n">
        <v>0</v>
      </c>
      <c r="U246" s="279">
        <f>etf!AT121</f>
        <v/>
      </c>
      <c r="V246" s="387" t="n">
        <v>4</v>
      </c>
      <c r="W246" s="387" t="n">
        <v>101</v>
      </c>
      <c r="X246" s="353" t="n">
        <v>47.84</v>
      </c>
      <c r="Y246" s="465" t="n">
        <v>54</v>
      </c>
      <c r="Z246" s="387" t="inlineStr">
        <is>
          <t>煤炭电力白酒绿电消费红利医药创新药软件豆粕生物医药医疗银行证券游戏养殖旅游传媒</t>
        </is>
      </c>
      <c r="AE246" s="9" t="n"/>
      <c r="AF246" s="9" t="n"/>
      <c r="AG246" s="9" t="n"/>
      <c r="AJ246" s="9" t="n"/>
    </row>
    <row r="247" hidden="1" s="386">
      <c r="B247" s="387" t="n">
        <v>20260721</v>
      </c>
      <c r="C247" s="279">
        <f>F247-D247</f>
        <v/>
      </c>
      <c r="D247" s="279">
        <f>etf!AU122</f>
        <v/>
      </c>
      <c r="E247" s="279" t="n">
        <v>-0.006070633053263658</v>
      </c>
      <c r="F247" s="279" t="n">
        <v>0.008999999999999999</v>
      </c>
      <c r="G247" s="279" t="n">
        <v>-0.02582486482965275</v>
      </c>
      <c r="H247" s="463">
        <f>F247/G247</f>
        <v/>
      </c>
      <c r="I247" s="279">
        <f>G247*$A$1</f>
        <v/>
      </c>
      <c r="J247" s="279" t="n">
        <v>-0.0188</v>
      </c>
      <c r="K247" s="279">
        <f>etf!AV122</f>
        <v/>
      </c>
      <c r="L247" s="279">
        <f>J247-K247</f>
        <v/>
      </c>
      <c r="M247" s="279" t="n">
        <v>-0.007720069781649221</v>
      </c>
      <c r="N247" s="279" t="n">
        <v>-0.01710291827119534</v>
      </c>
      <c r="O247" s="279" t="n">
        <v>-0.020424690931076</v>
      </c>
      <c r="P247" s="387" t="n">
        <v>-11600</v>
      </c>
      <c r="Q247" s="387">
        <f>Q246+P247</f>
        <v/>
      </c>
      <c r="T247" s="279" t="n">
        <v>0</v>
      </c>
      <c r="U247" s="279">
        <f>etf!AT122</f>
        <v/>
      </c>
      <c r="V247" s="387" t="n">
        <v>8</v>
      </c>
      <c r="W247" s="387" t="n">
        <v>26</v>
      </c>
      <c r="X247" s="353" t="n">
        <v>54.23</v>
      </c>
      <c r="Y247" s="465" t="n">
        <v>72</v>
      </c>
      <c r="Z247" s="387" t="inlineStr">
        <is>
          <t>半导体通信储能电池有色机器人卫星光伏电网设备军工汽零工程机械化工家电软件基建游戏传媒生物医药创新药</t>
        </is>
      </c>
      <c r="AE247" s="9" t="n"/>
      <c r="AF247" s="9" t="n"/>
      <c r="AG247" s="9" t="n"/>
      <c r="AJ247" s="9" t="n"/>
    </row>
    <row r="248" hidden="1" s="386">
      <c r="B248" s="387" t="n">
        <v>20260722</v>
      </c>
      <c r="C248" s="279">
        <f>F248-D248</f>
        <v/>
      </c>
      <c r="D248" s="279">
        <f>etf!AU123</f>
        <v/>
      </c>
      <c r="E248" s="279" t="n">
        <v>-0.005193970629073912</v>
      </c>
      <c r="F248" s="279" t="n">
        <v>-0.001</v>
      </c>
      <c r="G248" s="279" t="n">
        <v>-0.001160495945772007</v>
      </c>
      <c r="H248" s="463">
        <f>F248/G248</f>
        <v/>
      </c>
      <c r="I248" s="279">
        <f>G248*$A$1</f>
        <v/>
      </c>
      <c r="J248" s="279" t="n">
        <v>0</v>
      </c>
      <c r="K248" s="279">
        <f>etf!AV123</f>
        <v/>
      </c>
      <c r="L248" s="279">
        <f>J248-K248</f>
        <v/>
      </c>
      <c r="M248" s="279" t="n">
        <v>-0.004080823121781155</v>
      </c>
      <c r="N248" s="279" t="n">
        <v>-0.007213312384951418</v>
      </c>
      <c r="O248" s="351" t="n">
        <v>0.005333092643323672</v>
      </c>
      <c r="P248" s="387" t="n">
        <v>-9450</v>
      </c>
      <c r="Q248" s="387">
        <f>Q247+P248</f>
        <v/>
      </c>
      <c r="T248" s="279" t="n">
        <v>0</v>
      </c>
      <c r="U248" s="279">
        <f>etf!AT123</f>
        <v/>
      </c>
      <c r="V248" s="387" t="n">
        <v>9</v>
      </c>
      <c r="W248" s="387" t="n">
        <v>6</v>
      </c>
      <c r="X248" s="353" t="n">
        <v>19.51</v>
      </c>
      <c r="Y248" s="465" t="n">
        <v>15</v>
      </c>
      <c r="Z248" s="387" t="inlineStr">
        <is>
          <t>有色煤炭化工绿电电力红利粮食房地产白酒银行</t>
        </is>
      </c>
      <c r="AE248" s="9" t="n"/>
      <c r="AF248" s="9" t="n"/>
      <c r="AG248" s="9" t="n"/>
      <c r="AJ248" s="9" t="n"/>
    </row>
    <row r="249" hidden="1" s="386">
      <c r="B249" s="387" t="n">
        <v>20260723</v>
      </c>
      <c r="C249" s="279">
        <f>F249-D249</f>
        <v/>
      </c>
      <c r="D249" s="279">
        <f>etf!AU124</f>
        <v/>
      </c>
      <c r="E249" s="351" t="n">
        <v>0.01250750435070765</v>
      </c>
      <c r="F249" s="279" t="n">
        <v>0.008</v>
      </c>
      <c r="G249" s="351" t="n">
        <v>0.008887746726207719</v>
      </c>
      <c r="H249" s="463">
        <f>F249/G249</f>
        <v/>
      </c>
      <c r="I249" s="279">
        <f>G249*$A$1</f>
        <v/>
      </c>
      <c r="J249" s="279" t="n">
        <v>0.05</v>
      </c>
      <c r="K249" s="279">
        <f>etf!AV124</f>
        <v/>
      </c>
      <c r="L249" s="279">
        <f>J249-K249</f>
        <v/>
      </c>
      <c r="M249" s="351" t="n">
        <v>0.02444945055330024</v>
      </c>
      <c r="N249" s="351" t="n">
        <v>0.03943495382731176</v>
      </c>
      <c r="O249" s="351" t="n">
        <v>0.02427642443483969</v>
      </c>
      <c r="P249" s="387" t="n">
        <v>34619</v>
      </c>
      <c r="Q249" s="387">
        <f>Q248+P249</f>
        <v/>
      </c>
      <c r="T249" s="279" t="n">
        <v>0</v>
      </c>
      <c r="U249" s="279">
        <f>etf!AT124</f>
        <v/>
      </c>
      <c r="V249" s="387" t="n">
        <v>45</v>
      </c>
      <c r="W249" s="387" t="n">
        <v>2</v>
      </c>
      <c r="X249" s="353" t="n">
        <v>23.63</v>
      </c>
      <c r="Y249" s="465" t="n">
        <v>11</v>
      </c>
      <c r="Z249" s="387" t="inlineStr">
        <is>
          <t>电网设备储能电池有色钢铁工程机械化工光伏粮食军工汽车豆粕卫星证券煤炭</t>
        </is>
      </c>
      <c r="AE249" s="9" t="n"/>
      <c r="AF249" s="9" t="n"/>
      <c r="AG249" s="9" t="n"/>
      <c r="AJ249" s="9" t="n"/>
    </row>
    <row r="250" hidden="1" s="386">
      <c r="B250" s="387" t="n">
        <v>20260724</v>
      </c>
      <c r="C250" s="279">
        <f>F250-D250</f>
        <v/>
      </c>
      <c r="D250" s="279">
        <f>etf!AU125</f>
        <v/>
      </c>
      <c r="E250" s="279" t="n">
        <v>-0.01628877188603633</v>
      </c>
      <c r="F250" s="279" t="n">
        <v>-0.0137</v>
      </c>
      <c r="G250" s="279" t="n">
        <v>-0.01748942853483718</v>
      </c>
      <c r="H250" s="463">
        <f>F250/G250</f>
        <v/>
      </c>
      <c r="I250" s="279">
        <f>G250*$A$1</f>
        <v/>
      </c>
      <c r="J250" s="279" t="n">
        <v>-0.0136</v>
      </c>
      <c r="K250" s="279">
        <f>etf!AV125</f>
        <v/>
      </c>
      <c r="L250" s="279">
        <f>J250-K250</f>
        <v/>
      </c>
      <c r="M250" s="279" t="n">
        <v>-0.01470847694286221</v>
      </c>
      <c r="N250" s="279" t="n">
        <v>-0.01074487755312071</v>
      </c>
      <c r="O250" s="279" t="n">
        <v>-0.005843932207239887</v>
      </c>
      <c r="P250" s="387" t="n">
        <v>-30000</v>
      </c>
      <c r="Q250" s="387">
        <f>Q249+P250</f>
        <v/>
      </c>
      <c r="T250" s="279" t="n">
        <v>0</v>
      </c>
      <c r="U250" s="279">
        <f>etf!AT125</f>
        <v/>
      </c>
      <c r="V250" s="387" t="n">
        <v>7</v>
      </c>
      <c r="W250" s="387" t="n">
        <v>12</v>
      </c>
      <c r="X250" s="353" t="n">
        <v>73.48</v>
      </c>
      <c r="Y250" s="465" t="n">
        <v>18</v>
      </c>
      <c r="Z250" s="387" t="inlineStr">
        <is>
          <t>豆粕</t>
        </is>
      </c>
    </row>
    <row r="251" hidden="1" s="386">
      <c r="B251" s="387" t="n">
        <v>20260727</v>
      </c>
      <c r="C251" s="279">
        <f>F251-D251</f>
        <v/>
      </c>
      <c r="D251" s="279">
        <f>etf!AU126</f>
        <v/>
      </c>
      <c r="E251" s="351" t="n">
        <v>0.002734444346392431</v>
      </c>
      <c r="F251" s="279" t="n">
        <v>0.007</v>
      </c>
      <c r="G251" s="351" t="n">
        <v>0.02316326722087817</v>
      </c>
      <c r="H251" s="463">
        <f>F251/G251</f>
        <v/>
      </c>
      <c r="I251" s="279">
        <f>G251*$A$1</f>
        <v/>
      </c>
      <c r="J251" s="279" t="n">
        <v>0.0284</v>
      </c>
      <c r="K251" s="279">
        <f>etf!AV126</f>
        <v/>
      </c>
      <c r="L251" s="279">
        <f>J251-K251</f>
        <v/>
      </c>
      <c r="M251" s="351" t="n">
        <v>0.02406493144462495</v>
      </c>
      <c r="N251" s="351" t="n">
        <v>0.0250641417826801</v>
      </c>
      <c r="O251" s="351" t="n">
        <v>0.0112533999482482</v>
      </c>
      <c r="P251" s="387" t="n">
        <v>39400</v>
      </c>
      <c r="Q251" s="387">
        <f>Q250+P251</f>
        <v/>
      </c>
      <c r="T251" s="279" t="n">
        <v>0</v>
      </c>
      <c r="U251" s="279">
        <f>etf!AT126</f>
        <v/>
      </c>
      <c r="V251" s="387" t="n">
        <v>25</v>
      </c>
      <c r="W251" s="387" t="n">
        <v>1</v>
      </c>
      <c r="X251" s="353" t="n">
        <v>37.56</v>
      </c>
      <c r="Y251" s="465" t="n">
        <v>27</v>
      </c>
      <c r="Z251" s="387" t="inlineStr">
        <is>
          <t>储能电池生物医药卫星旅游中药电网设备通信游戏传媒医疗军工软件创新药有色光伏机器人化工家电房地产汽零基建钢铁汽车粮食工程机械养殖消费</t>
        </is>
      </c>
    </row>
    <row r="252" hidden="1" s="386">
      <c r="B252" s="387" t="n">
        <v>20260728</v>
      </c>
      <c r="C252" s="279">
        <f>F252-D252</f>
        <v/>
      </c>
      <c r="D252" s="279">
        <f>etf!AU127</f>
        <v/>
      </c>
      <c r="E252" s="279" t="n">
        <v>-0.002841975151228394</v>
      </c>
      <c r="F252" s="279" t="n">
        <v>-0.006</v>
      </c>
      <c r="G252" s="351" t="n">
        <v>0.007101820875251936</v>
      </c>
      <c r="H252" s="463">
        <f>F252/G252</f>
        <v/>
      </c>
      <c r="I252" s="279">
        <f>G252*$A$1</f>
        <v/>
      </c>
      <c r="J252" s="279" t="n">
        <v>0.019</v>
      </c>
      <c r="K252" s="279">
        <f>etf!AV127</f>
        <v/>
      </c>
      <c r="L252" s="279">
        <f>J252-K252</f>
        <v/>
      </c>
      <c r="M252" s="351" t="n">
        <v>0.005079331770648488</v>
      </c>
      <c r="N252" s="351" t="n">
        <v>0.009216282030027346</v>
      </c>
      <c r="O252" s="351" t="n">
        <v>0.001564099410966449</v>
      </c>
      <c r="P252" s="387" t="n">
        <v>9400</v>
      </c>
      <c r="Q252" s="387">
        <f>Q251+P252</f>
        <v/>
      </c>
      <c r="T252" s="279" t="n">
        <v>0</v>
      </c>
      <c r="U252" s="279">
        <f>etf!AT127</f>
        <v/>
      </c>
      <c r="V252" s="387" t="n">
        <v>14</v>
      </c>
      <c r="W252" s="387" t="n">
        <v>7</v>
      </c>
      <c r="X252" s="353" t="n">
        <v>40.59</v>
      </c>
      <c r="Y252" s="465" t="n">
        <v>1</v>
      </c>
      <c r="Z252" s="387" t="inlineStr">
        <is>
          <t>白酒银行消费房地产</t>
        </is>
      </c>
    </row>
    <row r="253" hidden="1" s="386">
      <c r="B253" s="387" t="n">
        <v>20260729</v>
      </c>
      <c r="C253" s="279">
        <f>F253-D253</f>
        <v/>
      </c>
      <c r="D253" s="279">
        <f>etf!AU128</f>
        <v/>
      </c>
      <c r="E253" s="351" t="n">
        <v>0.004683781841467452</v>
      </c>
      <c r="F253" s="279" t="n">
        <v>0.0047</v>
      </c>
      <c r="G253" s="351" t="n">
        <v>0.010568891865144</v>
      </c>
      <c r="H253" s="463">
        <f>F253/G253</f>
        <v/>
      </c>
      <c r="I253" s="279">
        <f>G253*$A$1</f>
        <v/>
      </c>
      <c r="J253" s="279" t="n">
        <v>0.0159</v>
      </c>
      <c r="K253" s="279">
        <f>etf!AV128</f>
        <v/>
      </c>
      <c r="L253" s="279">
        <f>J253-K253</f>
        <v/>
      </c>
      <c r="M253" s="351" t="n">
        <v>0.01260268707727602</v>
      </c>
      <c r="N253" s="351" t="n">
        <v>0.01519823228289557</v>
      </c>
      <c r="O253" s="351" t="n">
        <v>0.01010356667662184</v>
      </c>
      <c r="P253" s="387" t="n">
        <v>24514</v>
      </c>
      <c r="Q253" s="387">
        <f>Q252+P253</f>
        <v/>
      </c>
      <c r="T253" s="279" t="n">
        <v>0</v>
      </c>
      <c r="U253" s="279">
        <f>etf!AT128</f>
        <v/>
      </c>
      <c r="V253" s="387" t="n">
        <v>17</v>
      </c>
      <c r="W253" s="387" t="n">
        <v>8</v>
      </c>
      <c r="X253" s="353" t="n">
        <v>23.44</v>
      </c>
      <c r="Y253" s="465" t="n">
        <v>1</v>
      </c>
      <c r="Z253" s="387" t="inlineStr">
        <is>
          <t>游戏传媒工程机械煤炭钢铁汽车证券医药医疗有色软件房地产旅游生物医药军工电力汽零电网设备化工粮食绿电白酒中药创新药红利家电</t>
        </is>
      </c>
    </row>
    <row r="254" hidden="1" s="386">
      <c r="B254" s="387" t="n">
        <v>20260730</v>
      </c>
      <c r="C254" s="279">
        <f>F254-D254</f>
        <v/>
      </c>
      <c r="D254" s="279">
        <f>etf!AU129</f>
        <v/>
      </c>
      <c r="E254" s="351" t="n">
        <v>-0.005417898799363354</v>
      </c>
      <c r="F254" s="279" t="n">
        <v>-0.006</v>
      </c>
      <c r="G254" s="351" t="n">
        <v>-0.02397280081058438</v>
      </c>
      <c r="H254" s="463">
        <f>F254/G254</f>
        <v/>
      </c>
      <c r="I254" s="279">
        <f>G254*$A$1</f>
        <v/>
      </c>
      <c r="J254" s="279" t="n">
        <v>-0.005</v>
      </c>
      <c r="K254" s="279">
        <f>etf!AV129</f>
        <v/>
      </c>
      <c r="L254" s="279">
        <f>J254-K254</f>
        <v/>
      </c>
      <c r="M254" s="351" t="n">
        <v>-0.01453843843605955</v>
      </c>
      <c r="N254" s="351" t="n">
        <v>-0.01385100653745037</v>
      </c>
      <c r="O254" s="351" t="n">
        <v>-0.01250750527595411</v>
      </c>
      <c r="P254" s="387" t="n">
        <v>0</v>
      </c>
      <c r="Q254" s="387">
        <f>Q253+P254</f>
        <v/>
      </c>
      <c r="T254" s="279" t="n">
        <v>0</v>
      </c>
      <c r="U254" s="279">
        <f>etf!AT129</f>
        <v/>
      </c>
      <c r="V254" s="387" t="n">
        <v>7</v>
      </c>
      <c r="W254" s="387" t="n">
        <v>17</v>
      </c>
      <c r="X254" s="353" t="n">
        <v>31.35</v>
      </c>
      <c r="Y254" s="465" t="n">
        <v>5</v>
      </c>
      <c r="Z254" s="387" t="inlineStr">
        <is>
          <t>白酒消费银行红利汽车粮食</t>
        </is>
      </c>
    </row>
    <row r="255" hidden="1" s="386">
      <c r="B255" s="387" t="n">
        <v>20260731</v>
      </c>
      <c r="C255" s="279">
        <f>F255-D255</f>
        <v/>
      </c>
      <c r="D255" s="279">
        <f>etf!AU130</f>
        <v/>
      </c>
      <c r="E255" s="351" t="n">
        <v>0.01438299301399051</v>
      </c>
      <c r="F255" s="279" t="n">
        <v>0.012</v>
      </c>
      <c r="G255" s="351" t="n">
        <v>0.04724698961301591</v>
      </c>
      <c r="H255" s="463">
        <f>F255/G255</f>
        <v/>
      </c>
      <c r="I255" s="279">
        <f>G255*$A$1</f>
        <v/>
      </c>
      <c r="J255" s="279" t="n">
        <v>0.0251</v>
      </c>
      <c r="K255" s="279">
        <f>etf!AV130</f>
        <v/>
      </c>
      <c r="L255" s="279">
        <f>J255-K255</f>
        <v/>
      </c>
      <c r="M255" s="351" t="n">
        <v>0.02397559131439902</v>
      </c>
      <c r="N255" s="351" t="n">
        <v>0.03186886325507713</v>
      </c>
      <c r="O255" s="351" t="n">
        <v>0.03431721228671598</v>
      </c>
      <c r="P255" s="387" t="n">
        <v>30000</v>
      </c>
      <c r="Q255" s="387">
        <f>Q254+P255</f>
        <v/>
      </c>
      <c r="T255" s="279" t="n">
        <v>0</v>
      </c>
      <c r="U255" s="279">
        <f>etf!AT130</f>
        <v/>
      </c>
      <c r="V255" s="387" t="n">
        <v>25</v>
      </c>
      <c r="W255" s="387" t="n">
        <v>1</v>
      </c>
      <c r="X255" s="353" t="n">
        <v>38.02</v>
      </c>
      <c r="Y255" s="465" t="n">
        <v>0</v>
      </c>
      <c r="Z255" s="387" t="inlineStr">
        <is>
          <t>传媒软件机器人通信游戏半导体卫星汽零有色军工基建电网设备工程机械储能电池创新药医疗家电光伏生物医药汽车旅游房地产粮食</t>
        </is>
      </c>
    </row>
    <row r="256">
      <c r="B256" s="295" t="inlineStr">
        <is>
          <t>202608汇总</t>
        </is>
      </c>
      <c r="C256" s="296">
        <f>SUM(C257:C277)</f>
        <v/>
      </c>
      <c r="D256" s="296">
        <f>SUM(D257:D277)</f>
        <v/>
      </c>
      <c r="E256" s="296">
        <f>SUM(E257:E277)</f>
        <v/>
      </c>
      <c r="F256" s="296">
        <f>SUM(F257:F277)</f>
        <v/>
      </c>
      <c r="G256" s="296">
        <f>SUM(G257:G277)</f>
        <v/>
      </c>
      <c r="H256" s="344">
        <f>F256/G256</f>
        <v/>
      </c>
      <c r="I256" s="296">
        <f>SUM(I257:I277)</f>
        <v/>
      </c>
      <c r="J256" s="296">
        <f>SUM(J257:J277)</f>
        <v/>
      </c>
      <c r="K256" s="296">
        <f>SUM(K257:K277)</f>
        <v/>
      </c>
      <c r="L256" s="296">
        <f>SUM(L257:L277)</f>
        <v/>
      </c>
      <c r="M256" s="296">
        <f>SUM(M257:M277)</f>
        <v/>
      </c>
      <c r="N256" s="296">
        <f>SUM(N257:N277)</f>
        <v/>
      </c>
      <c r="O256" s="296">
        <f>SUM(O257:O277)</f>
        <v/>
      </c>
      <c r="P256" s="471">
        <f>SUM(P257:P277)</f>
        <v/>
      </c>
      <c r="Q256" s="387" t="n">
        <v>-113363</v>
      </c>
      <c r="R256" s="296">
        <f>SUM(R257:R277)</f>
        <v/>
      </c>
      <c r="S256" s="296">
        <f>SUM(S257:S277)</f>
        <v/>
      </c>
      <c r="T256" s="296">
        <f>SUM(T257:T277)</f>
        <v/>
      </c>
      <c r="U256" s="296">
        <f>SUM(U257:U277)</f>
        <v/>
      </c>
      <c r="AE256" s="9" t="n"/>
      <c r="AF256" s="9" t="n"/>
      <c r="AG256" s="9" t="n"/>
      <c r="AJ256" s="9" t="n"/>
    </row>
    <row r="257" hidden="1" s="386">
      <c r="B257" s="387" t="n">
        <v>20260803</v>
      </c>
      <c r="C257" s="279">
        <f>F257-D257</f>
        <v/>
      </c>
      <c r="D257" s="279">
        <f>etf!AU132</f>
        <v/>
      </c>
      <c r="E257" s="351" t="n">
        <v>-0.009439804811426096</v>
      </c>
      <c r="F257" s="279" t="n">
        <v>-0.0015</v>
      </c>
      <c r="G257" s="351" t="n">
        <v>0.001996311631566053</v>
      </c>
      <c r="H257" s="463">
        <f>F257/G257</f>
        <v/>
      </c>
      <c r="I257" s="279">
        <f>G257*$A$1</f>
        <v/>
      </c>
      <c r="J257" s="279" t="n">
        <v>0.0271</v>
      </c>
      <c r="K257" s="279">
        <f>etf!AV132</f>
        <v/>
      </c>
      <c r="L257" s="279">
        <f>J257-K257</f>
        <v/>
      </c>
      <c r="M257" s="351" t="n">
        <v>0.02329316080436052</v>
      </c>
      <c r="N257" s="351" t="n">
        <v>0.02513341387472159</v>
      </c>
      <c r="O257" s="351" t="n">
        <v>0.01688537437082665</v>
      </c>
      <c r="P257" s="387" t="n">
        <v>30000</v>
      </c>
      <c r="Q257" s="387">
        <f>Q256+P257</f>
        <v/>
      </c>
      <c r="T257" s="279" t="n">
        <v>0</v>
      </c>
      <c r="U257" s="279">
        <f>etf!AT132</f>
        <v/>
      </c>
      <c r="V257" s="387" t="n">
        <v>32</v>
      </c>
      <c r="W257" s="387" t="n">
        <v>0</v>
      </c>
      <c r="X257" s="353" t="n">
        <v>12.37</v>
      </c>
      <c r="Y257" s="465" t="n">
        <v>0</v>
      </c>
      <c r="Z257" s="387" t="inlineStr">
        <is>
          <t>卫星光伏电网设备电力游戏绿电机器人钢铁粮食</t>
        </is>
      </c>
    </row>
    <row r="258" hidden="1" s="386">
      <c r="B258" s="387" t="n">
        <v>20260804</v>
      </c>
      <c r="C258" s="279">
        <f>F258-D258</f>
        <v/>
      </c>
      <c r="D258" s="279">
        <f>etf!AU133</f>
        <v/>
      </c>
      <c r="E258" s="351" t="n">
        <v>0.01575307985790491</v>
      </c>
      <c r="F258" s="279" t="n">
        <v>0.002</v>
      </c>
      <c r="G258" s="351" t="n">
        <v>0.02430894642501192</v>
      </c>
      <c r="H258" s="463">
        <f>F258/G258</f>
        <v/>
      </c>
      <c r="I258" s="279">
        <f>G258*$A$1</f>
        <v/>
      </c>
      <c r="J258" s="279" t="n">
        <v>-0.0002</v>
      </c>
      <c r="K258" s="279">
        <f>etf!AV133</f>
        <v/>
      </c>
      <c r="L258" s="279">
        <f>J258-K258</f>
        <v/>
      </c>
      <c r="M258" s="351" t="n">
        <v>0.008122524231238097</v>
      </c>
      <c r="N258" s="351" t="n">
        <v>0.01127706220256612</v>
      </c>
      <c r="O258" s="351" t="n">
        <v>0.01023013124656508</v>
      </c>
      <c r="P258" s="387" t="n">
        <v>2500</v>
      </c>
      <c r="Q258" s="387">
        <f>Q257+P258</f>
        <v/>
      </c>
      <c r="T258" s="279" t="n">
        <v>0</v>
      </c>
      <c r="U258" s="279">
        <f>etf!AT133</f>
        <v/>
      </c>
      <c r="V258" s="387" t="n">
        <v>14</v>
      </c>
      <c r="W258" s="387" t="n">
        <v>3</v>
      </c>
      <c r="X258" s="353" t="n">
        <v>36.28</v>
      </c>
      <c r="Y258" s="465" t="n">
        <v>0</v>
      </c>
      <c r="Z258" s="387" t="inlineStr">
        <is>
          <t>通信半导体创新药卫星传媒生物医药游戏机器人医药储能电池电网设备软件医疗有色军工光伏汽零</t>
        </is>
      </c>
    </row>
    <row r="259" hidden="1" s="386">
      <c r="B259" s="387" t="n">
        <v>20260805</v>
      </c>
      <c r="C259" s="279">
        <f>F259-D259</f>
        <v/>
      </c>
      <c r="D259" s="279">
        <f>etf!AU134</f>
        <v/>
      </c>
      <c r="E259" s="351" t="n">
        <v>0.01131547883587942</v>
      </c>
      <c r="F259" s="279" t="n">
        <v>0.015</v>
      </c>
      <c r="G259" s="351" t="n">
        <v>0.0306211217306307</v>
      </c>
      <c r="H259" s="463">
        <f>F259/G259</f>
        <v/>
      </c>
      <c r="I259" s="279">
        <f>G259*$A$1</f>
        <v/>
      </c>
      <c r="J259" s="279" t="n">
        <v>0</v>
      </c>
      <c r="K259" s="279">
        <f>etf!AV134</f>
        <v/>
      </c>
      <c r="L259" s="279">
        <f>J259-K259</f>
        <v/>
      </c>
      <c r="M259" s="351" t="n">
        <v>0.00801963694922307</v>
      </c>
      <c r="N259" s="351" t="n">
        <v>0.008520890680828733</v>
      </c>
      <c r="O259" s="351" t="n">
        <v>0.01247959238034459</v>
      </c>
      <c r="P259" s="387" t="n">
        <v>2400</v>
      </c>
      <c r="Q259" s="387">
        <f>Q258+P259</f>
        <v/>
      </c>
      <c r="T259" s="279" t="n">
        <v>0</v>
      </c>
      <c r="U259" s="279">
        <f>etf!AT134</f>
        <v/>
      </c>
      <c r="V259" s="387" t="n">
        <v>7</v>
      </c>
      <c r="W259" s="387" t="n">
        <v>2</v>
      </c>
      <c r="X259" s="353" t="n">
        <v>24.68</v>
      </c>
      <c r="Y259" s="465" t="n">
        <v>0</v>
      </c>
      <c r="Z259" s="387" t="inlineStr">
        <is>
          <t>半导体有色化工储能电池机器人软件卫星电网设备汽零军工房地产通信光伏工程机械基建创新药医药</t>
        </is>
      </c>
    </row>
    <row r="260" hidden="1" s="386">
      <c r="B260" s="387" t="n">
        <v>20260806</v>
      </c>
      <c r="C260" s="279">
        <f>F260-D260</f>
        <v/>
      </c>
      <c r="D260" s="279">
        <f>etf!AU135</f>
        <v/>
      </c>
      <c r="E260" s="351" t="n">
        <v>-0.001648986694215038</v>
      </c>
      <c r="F260" s="279" t="n">
        <v>-0.0058</v>
      </c>
      <c r="G260" s="351" t="n">
        <v>0.001253276250361348</v>
      </c>
      <c r="H260" s="463">
        <f>F260/G260</f>
        <v/>
      </c>
      <c r="I260" s="279">
        <f>G260*$A$1</f>
        <v/>
      </c>
      <c r="J260" s="279" t="n">
        <v>0.0063</v>
      </c>
      <c r="K260" s="279">
        <f>etf!AV135</f>
        <v/>
      </c>
      <c r="L260" s="279">
        <f>J260-K260</f>
        <v/>
      </c>
      <c r="M260" s="351" t="n">
        <v>0.01473959729155581</v>
      </c>
      <c r="N260" s="351" t="n">
        <v>0.006379282260846694</v>
      </c>
      <c r="O260" s="351" t="n">
        <v>0.002142769293914306</v>
      </c>
      <c r="P260" s="387" t="n">
        <v>5000</v>
      </c>
      <c r="Q260" s="387">
        <f>Q259+P260</f>
        <v/>
      </c>
      <c r="T260" s="279" t="n">
        <v>0</v>
      </c>
      <c r="U260" s="279">
        <f>etf!AT135</f>
        <v/>
      </c>
      <c r="V260" s="387" t="n">
        <v>18</v>
      </c>
      <c r="W260" s="387" t="n">
        <v>2</v>
      </c>
      <c r="X260" s="353" t="n">
        <v>12.52</v>
      </c>
      <c r="Y260" s="465" t="n">
        <v>0</v>
      </c>
      <c r="Z260" s="387" t="inlineStr">
        <is>
          <t>煤炭红利半导体化工通信粮食豆粕</t>
        </is>
      </c>
    </row>
    <row r="261" hidden="1" s="386">
      <c r="B261" s="387" t="n">
        <v>20260807</v>
      </c>
      <c r="C261" s="279">
        <f>F261-D261</f>
        <v/>
      </c>
      <c r="D261" s="279">
        <f>etf!AU136</f>
        <v/>
      </c>
      <c r="E261" s="351" t="n">
        <v>0.001374197779790216</v>
      </c>
      <c r="F261" s="279" t="n">
        <v>-0.001</v>
      </c>
      <c r="G261" s="351" t="n">
        <v>0.00590793444438409</v>
      </c>
      <c r="H261" s="463">
        <f>F261/G261</f>
        <v/>
      </c>
      <c r="I261" s="279">
        <f>G261*$A$1</f>
        <v/>
      </c>
      <c r="J261" s="279" t="n">
        <v>-0.006</v>
      </c>
      <c r="K261" s="279">
        <f>etf!AV136</f>
        <v/>
      </c>
      <c r="L261" s="279">
        <f>J261-K261</f>
        <v/>
      </c>
      <c r="M261" s="279" t="n">
        <v>-0.002154688931332446</v>
      </c>
      <c r="N261" s="279" t="n">
        <v>-0.003272309798714043</v>
      </c>
      <c r="O261" s="351" t="n">
        <v>0.0007564423999072947</v>
      </c>
      <c r="P261" s="387" t="n">
        <v>2000</v>
      </c>
      <c r="Q261" s="387">
        <f>Q260+P261</f>
        <v/>
      </c>
      <c r="T261" s="279" t="n">
        <v>0</v>
      </c>
      <c r="U261" s="279">
        <f>etf!AT136</f>
        <v/>
      </c>
      <c r="V261" s="387" t="n">
        <v>6</v>
      </c>
      <c r="W261" s="387" t="n">
        <v>1</v>
      </c>
      <c r="X261" s="353" t="n">
        <v>30.69</v>
      </c>
      <c r="Y261" s="465" t="n">
        <v>0</v>
      </c>
      <c r="Z261" s="387" t="inlineStr">
        <is>
          <t>创新药生物医药医疗医药有色半导体卫星通信光伏储能电池军工中药电网设备机器人</t>
        </is>
      </c>
    </row>
    <row r="262" hidden="1" s="386">
      <c r="B262" s="387" t="n">
        <v>20260810</v>
      </c>
      <c r="C262" s="279">
        <f>F262-D262</f>
        <v/>
      </c>
      <c r="D262" s="279">
        <f>etf!AU137</f>
        <v/>
      </c>
      <c r="E262" s="279" t="n">
        <v>-0.0006203396585819042</v>
      </c>
      <c r="F262" s="279" t="n">
        <v>-0.001</v>
      </c>
      <c r="G262" s="351" t="n">
        <v>0.0126279403672878</v>
      </c>
      <c r="H262" s="463">
        <f>F262/G262</f>
        <v/>
      </c>
      <c r="I262" s="279">
        <f>G262*$A$1</f>
        <v/>
      </c>
      <c r="J262" s="279" t="n">
        <v>0.026</v>
      </c>
      <c r="K262" s="279">
        <f>etf!AV137</f>
        <v/>
      </c>
      <c r="L262" s="279">
        <f>J262-K262</f>
        <v/>
      </c>
      <c r="M262" s="351" t="n">
        <v>0.01249452194343626</v>
      </c>
      <c r="N262" s="351" t="n">
        <v>0.007299392663529932</v>
      </c>
      <c r="O262" s="351" t="n">
        <v>0.01023859095624412</v>
      </c>
      <c r="P262" s="387" t="n">
        <v>36000</v>
      </c>
      <c r="Q262" s="387">
        <f>Q261+P262</f>
        <v/>
      </c>
      <c r="T262" s="279" t="n">
        <v>0</v>
      </c>
      <c r="U262" s="279">
        <f>etf!AT137</f>
        <v/>
      </c>
      <c r="V262" s="387" t="n">
        <v>16</v>
      </c>
      <c r="W262" s="387" t="n">
        <v>5</v>
      </c>
      <c r="X262" s="353" t="n">
        <v>17.38</v>
      </c>
      <c r="Y262" s="465" t="n">
        <v>0</v>
      </c>
      <c r="Z262" s="387" t="inlineStr">
        <is>
          <t>养殖消费白酒医药煤炭医疗游戏化工工程机械生物医药有色房地产粮食军工旅游传媒钢铁红利</t>
        </is>
      </c>
    </row>
    <row r="263" hidden="1" s="386">
      <c r="B263" s="387" t="n">
        <v>20260811</v>
      </c>
      <c r="C263" s="279">
        <f>F263-D263</f>
        <v/>
      </c>
      <c r="D263" s="279">
        <f>etf!AU138</f>
        <v/>
      </c>
      <c r="E263" s="279" t="n">
        <v>-0.005474547722882642</v>
      </c>
      <c r="F263" s="279" t="n">
        <v>-0.0042</v>
      </c>
      <c r="G263" s="351" t="n">
        <v>0.0008695164211182367</v>
      </c>
      <c r="H263" s="463">
        <f>F263/G263</f>
        <v/>
      </c>
      <c r="I263" s="279">
        <f>G263*$A$1</f>
        <v/>
      </c>
      <c r="J263" s="279" t="n">
        <v>0.01</v>
      </c>
      <c r="K263" s="279">
        <f>etf!AV138</f>
        <v/>
      </c>
      <c r="L263" s="279">
        <f>J263-K263</f>
        <v/>
      </c>
      <c r="M263" s="351" t="n">
        <v>0.001861299627505965</v>
      </c>
      <c r="N263" s="351" t="n">
        <v>0.006343372768674892</v>
      </c>
      <c r="O263" s="351" t="n">
        <v>0.003000732731972952</v>
      </c>
      <c r="P263" s="387" t="n">
        <v>-2200</v>
      </c>
      <c r="Q263" s="387">
        <f>Q262+P263</f>
        <v/>
      </c>
      <c r="T263" s="279" t="n">
        <v>0</v>
      </c>
      <c r="U263" s="279">
        <f>etf!AT138</f>
        <v/>
      </c>
      <c r="V263" s="387" t="n">
        <v>7</v>
      </c>
      <c r="W263" s="387" t="n">
        <v>6</v>
      </c>
      <c r="X263" s="353" t="n">
        <v>13.09</v>
      </c>
      <c r="Y263" s="465" t="n">
        <v>0</v>
      </c>
      <c r="Z263" s="387" t="inlineStr">
        <is>
          <t>储能电池机器人</t>
        </is>
      </c>
    </row>
    <row r="264" hidden="1" s="386">
      <c r="B264" s="387" t="n">
        <v>20260812</v>
      </c>
      <c r="C264" s="279">
        <f>F264-D264</f>
        <v/>
      </c>
      <c r="D264" s="279">
        <f>etf!AU139</f>
        <v/>
      </c>
      <c r="E264" s="279" t="n">
        <v>-0.0006415806385816286</v>
      </c>
      <c r="F264" s="279" t="n">
        <v>0.0005</v>
      </c>
      <c r="G264" s="279" t="n">
        <v>0.008061062667233646</v>
      </c>
      <c r="H264" s="463">
        <f>F264/G264</f>
        <v/>
      </c>
      <c r="I264" s="279">
        <f>G264*$A$1</f>
        <v/>
      </c>
      <c r="J264" s="279" t="n">
        <v>0.0133</v>
      </c>
      <c r="K264" s="279">
        <f>etf!AV139</f>
        <v/>
      </c>
      <c r="L264" s="279">
        <f>J264-K264</f>
        <v/>
      </c>
      <c r="M264" s="351" t="n">
        <v>0.01048082589131415</v>
      </c>
      <c r="N264" s="351" t="n">
        <v>0.003097175566588547</v>
      </c>
      <c r="O264" s="351" t="n">
        <v>0.003090216366887826</v>
      </c>
      <c r="P264" s="387" t="n">
        <v>12000</v>
      </c>
      <c r="Q264" s="387">
        <f>Q263+P264</f>
        <v/>
      </c>
      <c r="T264" s="279" t="n">
        <v>0</v>
      </c>
      <c r="U264" s="279">
        <f>etf!AT139</f>
        <v/>
      </c>
      <c r="V264" s="387" t="n">
        <v>10</v>
      </c>
      <c r="W264" s="387" t="n">
        <v>1</v>
      </c>
      <c r="X264" s="353" t="n">
        <v>3.51</v>
      </c>
      <c r="Y264" s="465" t="n">
        <v>0</v>
      </c>
      <c r="Z264" s="387" t="inlineStr">
        <is>
          <t>通信房地产卫星半导体</t>
        </is>
      </c>
    </row>
    <row r="265" hidden="1" s="386">
      <c r="B265" s="387" t="n">
        <v>20260813</v>
      </c>
      <c r="C265" s="279">
        <f>F265-D265</f>
        <v/>
      </c>
      <c r="D265" s="279">
        <f>etf!AU140</f>
        <v/>
      </c>
      <c r="E265" s="279" t="n">
        <v>-0.01018084068185557</v>
      </c>
      <c r="F265" s="279" t="n">
        <v>-0.01</v>
      </c>
      <c r="G265" s="279" t="n">
        <v>-0.01381228223847872</v>
      </c>
      <c r="H265" s="463">
        <f>F265/G265</f>
        <v/>
      </c>
      <c r="I265" s="279">
        <f>G265*$A$1</f>
        <v/>
      </c>
      <c r="J265" s="279" t="n">
        <v>-0.021</v>
      </c>
      <c r="K265" s="279">
        <f>etf!AV140</f>
        <v/>
      </c>
      <c r="L265" s="279">
        <f>J265-K265</f>
        <v/>
      </c>
      <c r="M265" s="279" t="n">
        <v>-0.01054578032350647</v>
      </c>
      <c r="N265" s="279" t="n">
        <v>-0.01267191306093366</v>
      </c>
      <c r="O265" s="351" t="n">
        <v>0.004838631378048136</v>
      </c>
      <c r="P265" s="387" t="n">
        <v>-18000</v>
      </c>
      <c r="Q265" s="387">
        <f>Q264+P265</f>
        <v/>
      </c>
      <c r="T265" s="279" t="n">
        <v>0</v>
      </c>
      <c r="U265" s="279">
        <f>etf!AT140</f>
        <v/>
      </c>
      <c r="V265" s="387" t="n">
        <v>7</v>
      </c>
      <c r="W265" s="387" t="n">
        <v>7</v>
      </c>
      <c r="X265" s="353" t="n">
        <v>12.99</v>
      </c>
      <c r="Y265" s="465" t="n">
        <v>0</v>
      </c>
      <c r="Z265" s="387" t="inlineStr">
        <is>
          <t>生物医药医疗创新药</t>
        </is>
      </c>
    </row>
    <row r="266" hidden="1" s="386">
      <c r="B266" s="387" t="n">
        <v>20260814</v>
      </c>
      <c r="C266" s="279">
        <f>F266-D266</f>
        <v/>
      </c>
      <c r="D266" s="279">
        <f>etf!AU141</f>
        <v/>
      </c>
      <c r="E266" s="279" t="n">
        <v>-0.003810664664856183</v>
      </c>
      <c r="F266" s="279" t="n">
        <v>-0.007</v>
      </c>
      <c r="G266" s="279" t="n">
        <v>0.0020600676265853</v>
      </c>
      <c r="H266" s="463">
        <f>F266/G266</f>
        <v/>
      </c>
      <c r="I266" s="279">
        <f>G266*$A$1</f>
        <v/>
      </c>
      <c r="J266" s="279" t="n">
        <v>0</v>
      </c>
      <c r="K266" s="279">
        <f>etf!AV141</f>
        <v/>
      </c>
      <c r="L266" s="279">
        <f>J266-K266</f>
        <v/>
      </c>
      <c r="M266" s="279" t="n">
        <v>0.002787483734092084</v>
      </c>
      <c r="N266" s="279" t="n">
        <v>0.00186496133150188</v>
      </c>
      <c r="O266" s="279" t="n">
        <v>0.001212431710467445</v>
      </c>
      <c r="P266" s="387" t="n">
        <v>-2800</v>
      </c>
      <c r="Q266" s="387">
        <f>Q265+P266</f>
        <v/>
      </c>
      <c r="T266" s="279" t="n">
        <v>0</v>
      </c>
      <c r="U266" s="279">
        <f>etf!AT141</f>
        <v/>
      </c>
      <c r="V266" s="387" t="n">
        <v>5</v>
      </c>
      <c r="W266" s="387" t="n">
        <v>3</v>
      </c>
      <c r="X266" s="353" t="n">
        <v>9.19</v>
      </c>
      <c r="Y266" s="465" t="n">
        <v>1</v>
      </c>
      <c r="Z266" s="387" t="inlineStr">
        <is>
          <t>通信游戏煤炭卫星电网设备有色</t>
        </is>
      </c>
    </row>
    <row r="267" hidden="1" s="386">
      <c r="B267" s="387" t="n">
        <v>20260817</v>
      </c>
      <c r="C267" s="279">
        <f>F267-D267</f>
        <v/>
      </c>
      <c r="D267" s="279">
        <f>etf!AU142</f>
        <v/>
      </c>
      <c r="E267" s="279" t="n">
        <v>0.006194723302035641</v>
      </c>
      <c r="F267" s="279" t="n">
        <v>0.0078</v>
      </c>
      <c r="G267" s="279" t="n">
        <v>0.009842302271649258</v>
      </c>
      <c r="H267" s="463">
        <f>F267/G267</f>
        <v/>
      </c>
      <c r="I267" s="279">
        <f>G267*$A$1</f>
        <v/>
      </c>
      <c r="J267" s="279" t="n">
        <v>0.0089</v>
      </c>
      <c r="K267" s="279">
        <f>etf!AV142</f>
        <v/>
      </c>
      <c r="L267" s="279">
        <f>J267-K267</f>
        <v/>
      </c>
      <c r="M267" s="279" t="n">
        <v>0.006850540917894345</v>
      </c>
      <c r="N267" s="279" t="n">
        <v>0.004380212961227471</v>
      </c>
      <c r="O267" s="279" t="n">
        <v>-0.001392874530396842</v>
      </c>
      <c r="P267" s="387" t="n">
        <v>18600</v>
      </c>
      <c r="Q267" s="387">
        <f>Q266+P267</f>
        <v/>
      </c>
      <c r="T267" s="279" t="n">
        <v>0</v>
      </c>
      <c r="U267" s="279">
        <f>etf!AT142</f>
        <v/>
      </c>
      <c r="V267" s="387" t="n">
        <v>9</v>
      </c>
      <c r="W267" s="387" t="n">
        <v>2</v>
      </c>
      <c r="X267" s="353" t="n">
        <v>25.82</v>
      </c>
      <c r="Y267" s="465" t="n">
        <v>3</v>
      </c>
      <c r="Z267" s="387" t="inlineStr">
        <is>
          <t>半导体通信粮食有色卫星电网设备储能电池光伏机器人汽零化工军工医药工程机械基建</t>
        </is>
      </c>
    </row>
    <row r="268" hidden="1" s="386">
      <c r="B268" s="387" t="n">
        <v>20260818</v>
      </c>
      <c r="C268" s="279">
        <f>F268-D268</f>
        <v/>
      </c>
      <c r="D268" s="279">
        <f>etf!AU143</f>
        <v/>
      </c>
      <c r="E268" s="279" t="n">
        <v>0.001973867833816125</v>
      </c>
      <c r="F268" s="279" t="n">
        <v>0.0022</v>
      </c>
      <c r="G268" s="279" t="n">
        <v>0.002572544740351956</v>
      </c>
      <c r="H268" s="463">
        <f>F268/G268</f>
        <v/>
      </c>
      <c r="I268" s="279">
        <f>G268*$A$1</f>
        <v/>
      </c>
      <c r="J268" s="279" t="n">
        <v>-0.0072</v>
      </c>
      <c r="K268" s="279">
        <f>etf!AV143</f>
        <v/>
      </c>
      <c r="L268" s="279">
        <f>J268-K268</f>
        <v/>
      </c>
      <c r="M268" s="279" t="n">
        <v>-0.007434534715759437</v>
      </c>
      <c r="N268" s="279" t="n">
        <v>-0.009089703509575024</v>
      </c>
      <c r="O268" s="279" t="n">
        <v>-0.001129471782044002</v>
      </c>
      <c r="P268" s="387" t="n">
        <v>500</v>
      </c>
      <c r="Q268" s="387">
        <f>Q267+P268</f>
        <v/>
      </c>
      <c r="T268" s="279" t="n">
        <v>0</v>
      </c>
      <c r="U268" s="279">
        <f>etf!AT143</f>
        <v/>
      </c>
      <c r="V268" s="387" t="n">
        <v>5</v>
      </c>
      <c r="W268" s="387" t="n">
        <v>1</v>
      </c>
      <c r="X268" s="353" t="n">
        <v>12.27</v>
      </c>
      <c r="Y268" s="465" t="n">
        <v>1</v>
      </c>
      <c r="Z268" s="387" t="inlineStr">
        <is>
          <t>粮食豆粕养殖机器人煤炭红利</t>
        </is>
      </c>
    </row>
    <row r="269" hidden="1" s="386">
      <c r="B269" s="387" t="n">
        <v>20260819</v>
      </c>
      <c r="C269" s="279">
        <f>F269-D269</f>
        <v/>
      </c>
      <c r="D269" s="279">
        <f>etf!AU144</f>
        <v/>
      </c>
      <c r="E269" s="279" t="n">
        <v>-0.001392301756299918</v>
      </c>
      <c r="F269" s="279" t="n">
        <v>0</v>
      </c>
      <c r="G269" s="279" t="n">
        <v>-0.01587432429408935</v>
      </c>
      <c r="H269" s="463">
        <f>F269/G269</f>
        <v/>
      </c>
      <c r="I269" s="279">
        <f>G269*$A$1</f>
        <v/>
      </c>
      <c r="J269" s="279" t="n">
        <v>-0.03</v>
      </c>
      <c r="K269" s="279">
        <f>etf!AV144</f>
        <v/>
      </c>
      <c r="L269" s="279">
        <f>J269-K269</f>
        <v/>
      </c>
      <c r="M269" s="279" t="n">
        <v>-0.02317450198347825</v>
      </c>
      <c r="N269" s="279" t="n">
        <v>-0.02660040958996958</v>
      </c>
      <c r="O269" s="279" t="n">
        <v>-0.02753479174568044</v>
      </c>
      <c r="P269" s="387" t="n">
        <v>-36300</v>
      </c>
      <c r="Q269" s="387">
        <f>Q268+P269</f>
        <v/>
      </c>
      <c r="T269" s="279" t="n">
        <v>0</v>
      </c>
      <c r="U269" s="279">
        <f>etf!AT144</f>
        <v/>
      </c>
      <c r="V269" s="387" t="n">
        <v>5</v>
      </c>
      <c r="W269" s="387" t="n">
        <v>30</v>
      </c>
      <c r="X269" s="353" t="n">
        <v>79.58</v>
      </c>
      <c r="Y269" s="465" t="n">
        <v>4</v>
      </c>
      <c r="Z269" s="387" t="inlineStr">
        <is>
          <t>银行</t>
        </is>
      </c>
    </row>
    <row r="270" hidden="1" s="386">
      <c r="B270" s="387" t="n">
        <v>20260820</v>
      </c>
      <c r="C270" s="279">
        <f>F270-D270</f>
        <v/>
      </c>
      <c r="D270" s="279">
        <f>etf!AU145</f>
        <v/>
      </c>
      <c r="E270" s="279" t="n">
        <v>0.006803941052011443</v>
      </c>
      <c r="F270" s="279" t="n">
        <v>0.01</v>
      </c>
      <c r="G270" s="279" t="n">
        <v>0.0206685914175101</v>
      </c>
      <c r="H270" s="463">
        <f>F270/G270</f>
        <v/>
      </c>
      <c r="I270" s="279">
        <f>G270*$A$1</f>
        <v/>
      </c>
      <c r="J270" s="279" t="n">
        <v>0.0261</v>
      </c>
      <c r="K270" s="279">
        <f>etf!AV145</f>
        <v/>
      </c>
      <c r="L270" s="279">
        <f>J270-K270</f>
        <v/>
      </c>
      <c r="M270" s="279" t="n">
        <v>0.01719417587591975</v>
      </c>
      <c r="N270" s="279" t="n">
        <v>0.02063179170914727</v>
      </c>
      <c r="O270" s="279" t="n">
        <v>0.01156182078612712</v>
      </c>
      <c r="P270" s="387" t="n">
        <v>35500</v>
      </c>
      <c r="Q270" s="387">
        <f>Q269+P270</f>
        <v/>
      </c>
      <c r="T270" s="279" t="n">
        <v>0</v>
      </c>
      <c r="U270" s="279">
        <f>etf!AT145</f>
        <v/>
      </c>
      <c r="V270" s="387" t="n">
        <v>20</v>
      </c>
      <c r="W270" s="387" t="n">
        <v>1</v>
      </c>
      <c r="X270" s="353" t="n">
        <v>15.94</v>
      </c>
      <c r="Y270" s="465" t="n">
        <v>3</v>
      </c>
      <c r="Z270" s="387" t="inlineStr">
        <is>
          <t>生物医药医疗创新药中药旅游养殖传媒基建通信有色医药</t>
        </is>
      </c>
    </row>
    <row r="271" hidden="1" s="386">
      <c r="B271" s="387" t="n">
        <v>20260821</v>
      </c>
      <c r="C271" s="279">
        <f>F271-D271</f>
        <v/>
      </c>
      <c r="D271" s="279">
        <f>etf!AU146</f>
        <v/>
      </c>
      <c r="E271" s="279" t="n">
        <v>-0.007416277455760428</v>
      </c>
      <c r="F271" s="279" t="n">
        <v>0.002</v>
      </c>
      <c r="G271" s="279" t="n">
        <v>-0.0227008034153489</v>
      </c>
      <c r="H271" s="463">
        <f>F271/G271</f>
        <v/>
      </c>
      <c r="I271" s="279">
        <f>G271*$A$1</f>
        <v/>
      </c>
      <c r="J271" s="279" t="n">
        <v>0.0046</v>
      </c>
      <c r="K271" s="279">
        <f>etf!AV146</f>
        <v/>
      </c>
      <c r="L271" s="279">
        <f>J271-K271</f>
        <v/>
      </c>
      <c r="M271" s="279" t="n">
        <v>0.01389652743509798</v>
      </c>
      <c r="N271" s="279" t="n">
        <v>0.01673692673419264</v>
      </c>
      <c r="O271" s="279" t="n">
        <v>0.0162825303980426</v>
      </c>
      <c r="P271" s="387" t="n">
        <v>-12830</v>
      </c>
      <c r="Q271" s="387">
        <f>Q270+P271</f>
        <v/>
      </c>
      <c r="T271" s="279" t="n">
        <v>0</v>
      </c>
      <c r="U271" s="279">
        <f>etf!AT146</f>
        <v/>
      </c>
      <c r="V271" s="387" t="n">
        <v>23</v>
      </c>
      <c r="W271" s="387" t="n">
        <v>4</v>
      </c>
      <c r="X271" s="353" t="n">
        <v>24.96</v>
      </c>
      <c r="Y271" s="465" t="n">
        <v>2</v>
      </c>
      <c r="Z271" s="387" t="inlineStr">
        <is>
          <t>有色通信储能电池</t>
        </is>
      </c>
    </row>
    <row r="272" hidden="1" s="386">
      <c r="B272" s="387" t="n">
        <v>20260824</v>
      </c>
      <c r="C272" s="279">
        <f>F272-D272</f>
        <v/>
      </c>
      <c r="D272" s="279">
        <f>etf!AU147</f>
        <v/>
      </c>
      <c r="E272" s="279" t="n">
        <v>-0.01005900806268583</v>
      </c>
      <c r="F272" s="279" t="n">
        <v>-0.02</v>
      </c>
      <c r="G272" s="279" t="n">
        <v>-0.01573407551224152</v>
      </c>
      <c r="H272" s="463">
        <f>F272/G272</f>
        <v/>
      </c>
      <c r="I272" s="279">
        <f>G272*$A$1</f>
        <v/>
      </c>
      <c r="J272" s="279" t="n">
        <v>0.003</v>
      </c>
      <c r="K272" s="279">
        <f>etf!AV147</f>
        <v/>
      </c>
      <c r="L272" s="279">
        <f>J272-K272</f>
        <v/>
      </c>
      <c r="M272" s="279" t="n">
        <v>-0.01063244591254838</v>
      </c>
      <c r="N272" s="279" t="n">
        <v>-0.01299947887296398</v>
      </c>
      <c r="O272" s="279" t="n">
        <v>-0.0006313790656926303</v>
      </c>
      <c r="P272" s="387" t="n">
        <v>-10500</v>
      </c>
      <c r="Q272" s="387">
        <f>Q271+P272</f>
        <v/>
      </c>
      <c r="T272" s="279" t="n">
        <v>0</v>
      </c>
      <c r="U272" s="279">
        <f>etf!AT147</f>
        <v/>
      </c>
      <c r="V272" s="387" t="n">
        <v>5</v>
      </c>
      <c r="W272" s="387" t="n">
        <v>16</v>
      </c>
      <c r="X272" s="353" t="n">
        <v>31.36</v>
      </c>
      <c r="Y272" s="465" t="n">
        <v>4</v>
      </c>
      <c r="Z272" s="387" t="inlineStr">
        <is>
          <t>煤炭红利银行</t>
        </is>
      </c>
    </row>
    <row r="273" hidden="1" s="386">
      <c r="B273" s="387" t="n">
        <v>20260825</v>
      </c>
      <c r="C273" s="279">
        <f>F273-D273</f>
        <v/>
      </c>
      <c r="D273" s="279">
        <f>etf!AU148</f>
        <v/>
      </c>
      <c r="E273" s="351" t="n">
        <v>0.01391569787062467</v>
      </c>
      <c r="F273" s="279" t="n">
        <v>0.0125</v>
      </c>
      <c r="G273" s="351" t="n">
        <v>0.03231208577294377</v>
      </c>
      <c r="H273" s="463">
        <f>F273/G273</f>
        <v/>
      </c>
      <c r="I273" s="279">
        <f>G273*$A$1</f>
        <v/>
      </c>
      <c r="J273" s="279" t="n">
        <v>0.0293</v>
      </c>
      <c r="K273" s="279">
        <f>etf!AV148</f>
        <v/>
      </c>
      <c r="L273" s="279">
        <f>J273-K273</f>
        <v/>
      </c>
      <c r="M273" s="279" t="n">
        <v>0.01275077912591869</v>
      </c>
      <c r="N273" s="279" t="n">
        <v>0.01840899776631547</v>
      </c>
      <c r="O273" s="279" t="n">
        <v>0.005180361844944245</v>
      </c>
      <c r="P273" s="387" t="n">
        <v>31900</v>
      </c>
      <c r="Q273" s="387">
        <f>Q272+P273</f>
        <v/>
      </c>
      <c r="T273" s="279" t="n">
        <v>0</v>
      </c>
      <c r="U273" s="279">
        <f>etf!AT148</f>
        <v/>
      </c>
      <c r="V273" s="387" t="n">
        <v>16</v>
      </c>
      <c r="W273" s="387" t="n">
        <v>3</v>
      </c>
      <c r="X273" s="353" t="n">
        <v>14.84</v>
      </c>
      <c r="Y273" s="465" t="n">
        <v>3</v>
      </c>
      <c r="Z273" s="387" t="inlineStr">
        <is>
          <t>生物医药医疗创新药粮食机器人医药房地产中药汽零传媒家电旅游游戏养殖卫星</t>
        </is>
      </c>
    </row>
    <row r="274" hidden="1" s="386">
      <c r="B274" s="387" t="n">
        <v>20260826</v>
      </c>
      <c r="C274" s="279">
        <f>F274-D274</f>
        <v/>
      </c>
      <c r="D274" s="279">
        <f>etf!AU149</f>
        <v/>
      </c>
      <c r="E274" s="351" t="n">
        <v>0.005719026485266449</v>
      </c>
      <c r="F274" s="279" t="n">
        <v>0</v>
      </c>
      <c r="G274" s="351" t="n">
        <v>0.009932660442148378</v>
      </c>
      <c r="H274" s="463">
        <f>F274/G274</f>
        <v/>
      </c>
      <c r="I274" s="279">
        <f>G274*$A$1</f>
        <v/>
      </c>
      <c r="J274" s="279" t="n">
        <v>0.0266</v>
      </c>
      <c r="K274" s="279">
        <f>etf!AV149</f>
        <v/>
      </c>
      <c r="L274" s="279">
        <f>J274-K274</f>
        <v/>
      </c>
      <c r="M274" s="351" t="n">
        <v>0.009658420664227136</v>
      </c>
      <c r="N274" s="351" t="n">
        <v>0.01012310212210821</v>
      </c>
      <c r="O274" s="351" t="n">
        <v>0.008867643035517377</v>
      </c>
      <c r="P274" s="387" t="n">
        <v>8656</v>
      </c>
      <c r="Q274" s="387">
        <f>Q273+P274</f>
        <v/>
      </c>
      <c r="T274" s="279" t="n">
        <v>0</v>
      </c>
      <c r="U274" s="279">
        <f>etf!AT149</f>
        <v/>
      </c>
      <c r="V274" s="387" t="n">
        <v>14</v>
      </c>
      <c r="W274" s="387" t="n">
        <v>7</v>
      </c>
      <c r="X274" s="353" t="n">
        <v>7.28</v>
      </c>
      <c r="Y274" s="465" t="n">
        <v>0</v>
      </c>
      <c r="Z274" s="387" t="inlineStr">
        <is>
          <t>证券有色豆粕化工钢铁光伏储能电池房地产电力绿电</t>
        </is>
      </c>
    </row>
    <row r="275" hidden="1" s="386">
      <c r="B275" s="387" t="n">
        <v>20260827</v>
      </c>
      <c r="C275" s="279">
        <f>F275-D275</f>
        <v/>
      </c>
      <c r="D275" s="279">
        <f>etf!AU150</f>
        <v/>
      </c>
      <c r="E275" s="351" t="n">
        <v>0.004933226224246532</v>
      </c>
      <c r="F275" s="279" t="n">
        <v>0.004</v>
      </c>
      <c r="G275" s="351" t="n">
        <v>0.00345890384268495</v>
      </c>
      <c r="H275" s="463">
        <f>F275/G275</f>
        <v/>
      </c>
      <c r="I275" s="279">
        <f>G275*$A$1</f>
        <v/>
      </c>
      <c r="J275" s="279" t="n">
        <v>0.0007</v>
      </c>
      <c r="K275" s="279">
        <f>etf!AV150</f>
        <v/>
      </c>
      <c r="L275" s="279">
        <f>J275-K275</f>
        <v/>
      </c>
      <c r="M275" s="351" t="n">
        <v>2.174904134492916e-05</v>
      </c>
      <c r="N275" s="351" t="n">
        <v>0.0009128284176492317</v>
      </c>
      <c r="O275" s="351" t="n">
        <v>-0.00225519368492974</v>
      </c>
      <c r="P275" s="387" t="n">
        <v>1200</v>
      </c>
      <c r="Q275" s="387">
        <f>Q274+P275</f>
        <v/>
      </c>
      <c r="T275" s="279" t="n">
        <v>0</v>
      </c>
      <c r="U275" s="279">
        <f>etf!AT150</f>
        <v/>
      </c>
      <c r="V275" s="387" t="n">
        <v>9</v>
      </c>
      <c r="W275" s="387" t="n">
        <v>2</v>
      </c>
      <c r="X275" s="353" t="n">
        <v>18.64</v>
      </c>
      <c r="Y275" s="465" t="n">
        <v>0</v>
      </c>
      <c r="Z275" s="387" t="inlineStr">
        <is>
          <t>半导体通信粮食卫星化工煤炭豆粕软件机器人军工汽零有色养殖</t>
        </is>
      </c>
    </row>
    <row r="276" hidden="1" s="386">
      <c r="B276" s="387" t="n">
        <v>20260828</v>
      </c>
      <c r="C276" s="279">
        <f>F276-D276</f>
        <v/>
      </c>
      <c r="D276" s="279">
        <f>etf!AU151</f>
        <v/>
      </c>
      <c r="E276" s="351" t="n">
        <v>0.002244476314709388</v>
      </c>
      <c r="F276" s="279" t="n">
        <v>0.0137</v>
      </c>
      <c r="G276" s="351" t="n">
        <v>0.01366288522595456</v>
      </c>
      <c r="H276" s="463">
        <f>F276/G276</f>
        <v/>
      </c>
      <c r="I276" s="279">
        <f>G276*$A$1</f>
        <v/>
      </c>
      <c r="J276" s="279" t="n">
        <v>0.0258</v>
      </c>
      <c r="K276" s="279">
        <f>etf!AV151</f>
        <v/>
      </c>
      <c r="L276" s="279">
        <f>J276-K276</f>
        <v/>
      </c>
      <c r="M276" s="351" t="n">
        <v>0.006958535896920545</v>
      </c>
      <c r="N276" s="351" t="n">
        <v>0.007330133156734561</v>
      </c>
      <c r="O276" s="351" t="n">
        <v>0.0007498612226518746</v>
      </c>
      <c r="P276" s="387" t="n">
        <v>18000</v>
      </c>
      <c r="Q276" s="387">
        <f>Q275+P276</f>
        <v/>
      </c>
      <c r="T276" s="279" t="n">
        <v>0</v>
      </c>
      <c r="U276" s="279">
        <f>etf!AT151</f>
        <v/>
      </c>
      <c r="V276" s="387" t="n">
        <v>9</v>
      </c>
      <c r="W276" s="387" t="n">
        <v>0</v>
      </c>
      <c r="X276" s="353" t="n">
        <v>5.74</v>
      </c>
      <c r="Y276" s="465" t="n">
        <v>0</v>
      </c>
      <c r="Z276" s="387" t="inlineStr">
        <is>
          <t>化工粮食钢铁养殖</t>
        </is>
      </c>
    </row>
    <row r="277" hidden="1" s="386">
      <c r="B277" s="387" t="n">
        <v>20260831</v>
      </c>
      <c r="C277" s="279">
        <f>F277-D277</f>
        <v/>
      </c>
      <c r="D277" s="279">
        <f>etf!AU152</f>
        <v/>
      </c>
      <c r="E277" s="351" t="n">
        <v>-0.009800453179429455</v>
      </c>
      <c r="F277" s="279" t="n">
        <v>-0.011</v>
      </c>
      <c r="G277" s="351" t="n">
        <v>-0.01362316756117998</v>
      </c>
      <c r="H277" s="463">
        <f>F277/G277</f>
        <v/>
      </c>
      <c r="I277" s="279">
        <f>G277*$A$1</f>
        <v/>
      </c>
      <c r="J277" s="279" t="n">
        <v>0.011</v>
      </c>
      <c r="K277" s="279">
        <f>etf!AV152</f>
        <v/>
      </c>
      <c r="L277" s="279">
        <f>J277-K277</f>
        <v/>
      </c>
      <c r="M277" s="351" t="n">
        <v>0.004510558983749521</v>
      </c>
      <c r="N277" s="351" t="n">
        <v>0.004786618896801041</v>
      </c>
      <c r="O277" s="351" t="n">
        <v>0.004715352284297852</v>
      </c>
      <c r="P277" s="387" t="n">
        <v>5100</v>
      </c>
      <c r="Q277" s="387">
        <f>Q276+P277</f>
        <v/>
      </c>
      <c r="T277" s="279" t="n">
        <v>0</v>
      </c>
      <c r="U277" s="279">
        <f>etf!AT152</f>
        <v/>
      </c>
      <c r="V277" s="387" t="n">
        <v>17</v>
      </c>
      <c r="W277" s="387" t="n">
        <v>6</v>
      </c>
      <c r="X277" s="353" t="n">
        <v>16.1</v>
      </c>
      <c r="Y277" s="465" t="n">
        <v>3</v>
      </c>
      <c r="Z277" s="387" t="inlineStr">
        <is>
          <t>传媒卫星煤炭机器人豆粕游戏半导体军工银行通信软件家电</t>
        </is>
      </c>
    </row>
    <row r="278">
      <c r="B278" s="295" t="inlineStr">
        <is>
          <t>202609汇总</t>
        </is>
      </c>
      <c r="C278" s="296">
        <f>SUM(C279:C300)</f>
        <v/>
      </c>
      <c r="D278" s="296">
        <f>SUM(D279:D300)</f>
        <v/>
      </c>
      <c r="E278" s="296">
        <f>SUM(E279:E300)</f>
        <v/>
      </c>
      <c r="F278" s="296">
        <f>SUM(F279:F300)</f>
        <v/>
      </c>
      <c r="G278" s="296">
        <f>SUM(G279:G300)</f>
        <v/>
      </c>
      <c r="H278" s="344">
        <f>F278/G278</f>
        <v/>
      </c>
      <c r="I278" s="296">
        <f>SUM(I279:I300)</f>
        <v/>
      </c>
      <c r="J278" s="296">
        <f>SUM(J279:J300)</f>
        <v/>
      </c>
      <c r="K278" s="296">
        <f>SUM(K279:K300)</f>
        <v/>
      </c>
      <c r="L278" s="296">
        <f>SUM(L279:L300)</f>
        <v/>
      </c>
      <c r="M278" s="296">
        <f>SUM(M279:M300)</f>
        <v/>
      </c>
      <c r="N278" s="296">
        <f>SUM(N279:N300)</f>
        <v/>
      </c>
      <c r="O278" s="296">
        <f>SUM(O279:O300)</f>
        <v/>
      </c>
      <c r="P278" s="471">
        <f>SUM(P279:P300)</f>
        <v/>
      </c>
      <c r="Q278" s="387" t="n">
        <v>12363</v>
      </c>
      <c r="R278" s="296">
        <f>SUM(R279:R300)</f>
        <v/>
      </c>
      <c r="S278" s="296">
        <f>SUM(S279:S300)</f>
        <v/>
      </c>
      <c r="T278" s="296">
        <f>SUM(T279:T300)</f>
        <v/>
      </c>
      <c r="U278" s="296">
        <f>SUM(U279:U300)</f>
        <v/>
      </c>
      <c r="AE278" s="9" t="n"/>
      <c r="AF278" s="9" t="n"/>
      <c r="AG278" s="9" t="n"/>
      <c r="AJ278" s="9" t="n"/>
    </row>
    <row r="279">
      <c r="B279" s="387" t="n">
        <v>20260901</v>
      </c>
      <c r="C279" s="279">
        <f>F279-D279</f>
        <v/>
      </c>
      <c r="D279" s="279">
        <f>etf!AU154</f>
        <v/>
      </c>
      <c r="E279" s="279" t="n">
        <v>-0.002307158503153653</v>
      </c>
      <c r="F279" s="279" t="n">
        <v>-0.004</v>
      </c>
      <c r="G279" s="351" t="n">
        <v>0.002342562592377037</v>
      </c>
      <c r="H279" s="463">
        <f>F279/G279</f>
        <v/>
      </c>
      <c r="I279" s="279">
        <f>G279*$A$1</f>
        <v/>
      </c>
      <c r="J279" s="279" t="n">
        <v>0.022</v>
      </c>
      <c r="K279" s="279">
        <f>etf!AV154</f>
        <v/>
      </c>
      <c r="L279" s="279">
        <f>J279-K279</f>
        <v/>
      </c>
      <c r="M279" s="351" t="n">
        <v>0.01076695455478815</v>
      </c>
      <c r="N279" s="351" t="n">
        <v>0.004437510792584609</v>
      </c>
      <c r="O279" s="279" t="n">
        <v>-0.002394360451962538</v>
      </c>
      <c r="P279" s="387" t="n">
        <v>19600</v>
      </c>
      <c r="Q279" s="387">
        <f>Q278+P279</f>
        <v/>
      </c>
      <c r="T279" s="279" t="n">
        <v>0</v>
      </c>
      <c r="U279" s="279">
        <f>etf!AT154</f>
        <v/>
      </c>
      <c r="V279" s="387" t="n">
        <v>10</v>
      </c>
      <c r="W279" s="387" t="n">
        <v>2</v>
      </c>
      <c r="X279" s="353" t="n">
        <v>16.25</v>
      </c>
      <c r="Y279" s="465" t="n">
        <v>0</v>
      </c>
      <c r="Z279" s="387" t="inlineStr">
        <is>
          <t>粮食豆粕白酒银行养殖电力绿电旅游消费传媒汽车</t>
        </is>
      </c>
    </row>
    <row r="280">
      <c r="B280" s="387" t="n">
        <v>20260902</v>
      </c>
      <c r="C280" s="279">
        <f>J280-D280</f>
        <v/>
      </c>
      <c r="D280" s="279">
        <f>etf!AU155</f>
        <v/>
      </c>
      <c r="E280" s="279" t="n">
        <v>-0.003861175108668246</v>
      </c>
      <c r="F280" s="279" t="n">
        <v>-0.0035</v>
      </c>
      <c r="G280" s="279" t="n">
        <v>-0.009062976219386194</v>
      </c>
      <c r="H280" s="463">
        <f>J280/G280</f>
        <v/>
      </c>
      <c r="I280" s="279">
        <f>G280*$A$1</f>
        <v/>
      </c>
      <c r="J280" s="279" t="n">
        <v>-0.0045</v>
      </c>
      <c r="K280" s="279">
        <f>etf!AV155</f>
        <v/>
      </c>
      <c r="L280" s="279">
        <f>J280-K280</f>
        <v/>
      </c>
      <c r="M280" s="351" t="n">
        <v>0.0001590663458536496</v>
      </c>
      <c r="N280" s="351" t="n">
        <v>0.002809975778543873</v>
      </c>
      <c r="O280" s="351" t="n">
        <v>0.005895234332779263</v>
      </c>
      <c r="P280" s="387" t="n">
        <v>-9437</v>
      </c>
      <c r="Q280" s="387">
        <f>Q279+P280</f>
        <v/>
      </c>
      <c r="T280" s="279" t="n">
        <v>0</v>
      </c>
      <c r="U280" s="279">
        <f>etf!AT155</f>
        <v/>
      </c>
      <c r="V280" s="387" t="n">
        <v>11</v>
      </c>
      <c r="W280" s="387" t="n">
        <v>3</v>
      </c>
      <c r="X280" s="353" t="n">
        <v>23.84</v>
      </c>
      <c r="Y280" s="465" t="n">
        <v>3</v>
      </c>
      <c r="Z280" s="387" t="inlineStr">
        <is>
          <t>军工</t>
        </is>
      </c>
    </row>
    <row r="281">
      <c r="B281" s="387" t="n">
        <v>20260903</v>
      </c>
      <c r="C281" s="279">
        <f>F281-D281</f>
        <v/>
      </c>
      <c r="D281" s="279">
        <f>etf!AU156</f>
        <v/>
      </c>
      <c r="E281" s="279" t="n">
        <v>-0.001566359086658103</v>
      </c>
      <c r="F281" s="279" t="n">
        <v>-0.001566359086658103</v>
      </c>
      <c r="G281" s="279" t="n">
        <v>-0.01849232287694927</v>
      </c>
      <c r="H281" s="463">
        <f>F281/G281</f>
        <v/>
      </c>
      <c r="I281" s="279">
        <f>G281*$A$1</f>
        <v/>
      </c>
      <c r="J281" s="279" t="n">
        <v>-0.0072</v>
      </c>
      <c r="K281" s="279">
        <f>etf!AV156</f>
        <v/>
      </c>
      <c r="L281" s="279">
        <f>J281-K281</f>
        <v/>
      </c>
      <c r="M281" s="279" t="n">
        <v>-0.006355771161765401</v>
      </c>
      <c r="N281" s="279" t="n">
        <v>-0.005174855437530935</v>
      </c>
      <c r="O281" s="279" t="n">
        <v>-0.005100474717117869</v>
      </c>
      <c r="P281" s="387" t="n">
        <v>-9233</v>
      </c>
      <c r="Q281" s="387">
        <f>Q280+P281</f>
        <v/>
      </c>
      <c r="T281" s="279" t="n">
        <v>0</v>
      </c>
      <c r="U281" s="279">
        <f>etf!AT156</f>
        <v/>
      </c>
      <c r="V281" s="387" t="n">
        <v>4</v>
      </c>
      <c r="W281" s="387" t="n">
        <v>3</v>
      </c>
      <c r="X281" s="353" t="n">
        <v>2.58</v>
      </c>
      <c r="Y281" s="465" t="n">
        <v>4</v>
      </c>
      <c r="Z281" s="387" t="inlineStr">
        <is>
          <t>豆粕储能电池有色家电游戏生物医药</t>
        </is>
      </c>
    </row>
    <row r="282">
      <c r="B282" s="387" t="n">
        <v>20260904</v>
      </c>
      <c r="C282" s="279">
        <f>F282-D282</f>
        <v/>
      </c>
      <c r="D282" s="279">
        <f>etf!AU157</f>
        <v/>
      </c>
      <c r="E282" s="351" t="n">
        <v>0.005903665203107017</v>
      </c>
      <c r="F282" s="279" t="n">
        <v>0.006</v>
      </c>
      <c r="G282" s="279" t="n">
        <v>-0.002290442028217288</v>
      </c>
      <c r="H282" s="463">
        <f>F282/G282</f>
        <v/>
      </c>
      <c r="I282" s="279">
        <f>G282*$A$1</f>
        <v/>
      </c>
      <c r="J282" s="279" t="n">
        <v>0.0077</v>
      </c>
      <c r="K282" s="279">
        <f>etf!AV157</f>
        <v/>
      </c>
      <c r="L282" s="279">
        <f>J282-K282</f>
        <v/>
      </c>
      <c r="M282" s="351" t="n">
        <v>0.007020551819993702</v>
      </c>
      <c r="N282" s="351" t="n">
        <v>0.009928277017591518</v>
      </c>
      <c r="O282" s="351" t="n">
        <v>0.01139855426052468</v>
      </c>
      <c r="P282" s="387" t="n">
        <v>6500</v>
      </c>
      <c r="Q282" s="387">
        <f>Q281+P282</f>
        <v/>
      </c>
      <c r="T282" s="279" t="n">
        <v>0</v>
      </c>
      <c r="U282" s="279">
        <f>etf!AT157</f>
        <v/>
      </c>
      <c r="V282" s="387" t="n">
        <v>10</v>
      </c>
      <c r="W282" s="387" t="n">
        <v>3</v>
      </c>
      <c r="X282" s="353" t="n">
        <v>20.39</v>
      </c>
      <c r="Y282" s="465" t="n">
        <v>2</v>
      </c>
      <c r="Z282" s="387" t="inlineStr">
        <is>
          <t>养殖传媒消费白酒游戏粮食豆粕房地产旅游软件</t>
        </is>
      </c>
    </row>
    <row r="283">
      <c r="B283" s="387" t="n">
        <v>20260907</v>
      </c>
      <c r="C283" s="279">
        <f>F283-D283</f>
        <v/>
      </c>
      <c r="D283" s="279">
        <f>etf!AU158</f>
        <v/>
      </c>
      <c r="H283" s="463">
        <f>F283/G283</f>
        <v/>
      </c>
      <c r="I283" s="279">
        <f>G283*$A$1</f>
        <v/>
      </c>
      <c r="K283" s="279">
        <f>etf!AV158</f>
        <v/>
      </c>
      <c r="L283" s="279">
        <f>J283-K283</f>
        <v/>
      </c>
      <c r="Q283" s="387">
        <f>Q282+P283</f>
        <v/>
      </c>
      <c r="T283" s="279" t="n">
        <v>0</v>
      </c>
      <c r="U283" s="279">
        <f>etf!AT158</f>
        <v/>
      </c>
    </row>
    <row r="284">
      <c r="B284" s="387" t="n">
        <v>20260908</v>
      </c>
      <c r="C284" s="279">
        <f>F284-D284</f>
        <v/>
      </c>
      <c r="D284" s="279">
        <f>etf!AU159</f>
        <v/>
      </c>
      <c r="H284" s="463">
        <f>F284/G284</f>
        <v/>
      </c>
      <c r="I284" s="279">
        <f>G284*$A$1</f>
        <v/>
      </c>
      <c r="K284" s="279">
        <f>etf!AV159</f>
        <v/>
      </c>
      <c r="L284" s="279">
        <f>J284-K284</f>
        <v/>
      </c>
      <c r="Q284" s="387">
        <f>Q283+P284</f>
        <v/>
      </c>
      <c r="T284" s="279" t="n">
        <v>0</v>
      </c>
      <c r="U284" s="279">
        <f>etf!AT159</f>
        <v/>
      </c>
    </row>
    <row r="285">
      <c r="B285" s="387" t="n">
        <v>20260909</v>
      </c>
      <c r="C285" s="279">
        <f>F285-D285</f>
        <v/>
      </c>
      <c r="D285" s="279">
        <f>etf!AU160</f>
        <v/>
      </c>
      <c r="H285" s="463">
        <f>F285/G285</f>
        <v/>
      </c>
      <c r="I285" s="279">
        <f>G285*$A$1</f>
        <v/>
      </c>
      <c r="K285" s="279">
        <f>etf!AV160</f>
        <v/>
      </c>
      <c r="L285" s="279">
        <f>J285-K285</f>
        <v/>
      </c>
      <c r="Q285" s="387">
        <f>Q284+P285</f>
        <v/>
      </c>
      <c r="T285" s="279" t="n">
        <v>0</v>
      </c>
      <c r="U285" s="279">
        <f>etf!AT160</f>
        <v/>
      </c>
    </row>
    <row r="286">
      <c r="B286" s="387" t="n">
        <v>20260910</v>
      </c>
      <c r="C286" s="279">
        <f>F286-D286</f>
        <v/>
      </c>
      <c r="D286" s="279">
        <f>etf!AU161</f>
        <v/>
      </c>
      <c r="H286" s="463">
        <f>F286/G286</f>
        <v/>
      </c>
      <c r="I286" s="279">
        <f>G286*$A$1</f>
        <v/>
      </c>
      <c r="K286" s="279">
        <f>etf!AV161</f>
        <v/>
      </c>
      <c r="L286" s="279">
        <f>J286-K286</f>
        <v/>
      </c>
      <c r="Q286" s="387">
        <f>Q285+P286</f>
        <v/>
      </c>
      <c r="T286" s="279" t="n">
        <v>0</v>
      </c>
      <c r="U286" s="279">
        <f>etf!AT161</f>
        <v/>
      </c>
    </row>
    <row r="287">
      <c r="B287" s="387" t="n">
        <v>20260911</v>
      </c>
      <c r="C287" s="279">
        <f>F287-D287</f>
        <v/>
      </c>
      <c r="D287" s="279">
        <f>etf!AU162</f>
        <v/>
      </c>
      <c r="H287" s="463">
        <f>F287/G287</f>
        <v/>
      </c>
      <c r="I287" s="279">
        <f>G287*$A$1</f>
        <v/>
      </c>
      <c r="K287" s="279">
        <f>etf!AV162</f>
        <v/>
      </c>
      <c r="L287" s="279">
        <f>J287-K287</f>
        <v/>
      </c>
      <c r="Q287" s="387">
        <f>Q286+P287</f>
        <v/>
      </c>
      <c r="T287" s="279" t="n">
        <v>0</v>
      </c>
      <c r="U287" s="279">
        <f>etf!AT162</f>
        <v/>
      </c>
    </row>
    <row r="288">
      <c r="B288" s="387" t="n">
        <v>20260914</v>
      </c>
      <c r="C288" s="279">
        <f>F288-D288</f>
        <v/>
      </c>
      <c r="D288" s="279">
        <f>etf!AU163</f>
        <v/>
      </c>
      <c r="H288" s="463">
        <f>F288/G288</f>
        <v/>
      </c>
      <c r="I288" s="279">
        <f>G288*$A$1</f>
        <v/>
      </c>
      <c r="K288" s="279">
        <f>etf!AV163</f>
        <v/>
      </c>
      <c r="L288" s="279">
        <f>J288-K288</f>
        <v/>
      </c>
      <c r="Q288" s="387">
        <f>Q287+P288</f>
        <v/>
      </c>
      <c r="T288" s="279" t="n">
        <v>0</v>
      </c>
      <c r="U288" s="279">
        <f>etf!AT163</f>
        <v/>
      </c>
    </row>
    <row r="289">
      <c r="B289" s="387" t="n">
        <v>20260915</v>
      </c>
      <c r="C289" s="279">
        <f>F289-D289</f>
        <v/>
      </c>
      <c r="D289" s="279">
        <f>etf!AU164</f>
        <v/>
      </c>
      <c r="H289" s="463">
        <f>F289/G289</f>
        <v/>
      </c>
      <c r="I289" s="279">
        <f>G289*$A$1</f>
        <v/>
      </c>
      <c r="K289" s="279">
        <f>etf!AV164</f>
        <v/>
      </c>
      <c r="L289" s="279">
        <f>J289-K289</f>
        <v/>
      </c>
      <c r="Q289" s="387">
        <f>Q288+P289</f>
        <v/>
      </c>
      <c r="T289" s="279" t="n">
        <v>0</v>
      </c>
      <c r="U289" s="279">
        <f>etf!AT164</f>
        <v/>
      </c>
    </row>
    <row r="290">
      <c r="B290" s="387" t="n">
        <v>20260916</v>
      </c>
      <c r="C290" s="279">
        <f>F290-D290</f>
        <v/>
      </c>
      <c r="D290" s="279">
        <f>etf!AU165</f>
        <v/>
      </c>
      <c r="H290" s="463">
        <f>F290/G290</f>
        <v/>
      </c>
      <c r="I290" s="279">
        <f>G290*$A$1</f>
        <v/>
      </c>
      <c r="K290" s="279">
        <f>etf!AV165</f>
        <v/>
      </c>
      <c r="L290" s="279">
        <f>J290-K290</f>
        <v/>
      </c>
      <c r="Q290" s="387">
        <f>Q289+P290</f>
        <v/>
      </c>
      <c r="T290" s="279" t="n">
        <v>0</v>
      </c>
      <c r="U290" s="279">
        <f>etf!AT165</f>
        <v/>
      </c>
    </row>
    <row r="291">
      <c r="B291" s="387" t="n">
        <v>20260917</v>
      </c>
      <c r="C291" s="279">
        <f>F291-D291</f>
        <v/>
      </c>
      <c r="D291" s="279">
        <f>etf!AU166</f>
        <v/>
      </c>
      <c r="H291" s="463">
        <f>F291/G291</f>
        <v/>
      </c>
      <c r="I291" s="279">
        <f>G291*$A$1</f>
        <v/>
      </c>
      <c r="K291" s="279">
        <f>etf!AV166</f>
        <v/>
      </c>
      <c r="L291" s="279">
        <f>J291-K291</f>
        <v/>
      </c>
      <c r="Q291" s="387">
        <f>Q290+P291</f>
        <v/>
      </c>
      <c r="T291" s="279" t="n">
        <v>0</v>
      </c>
      <c r="U291" s="279">
        <f>etf!AT166</f>
        <v/>
      </c>
    </row>
    <row r="292">
      <c r="B292" s="387" t="n">
        <v>20260918</v>
      </c>
      <c r="C292" s="279">
        <f>F292-D292</f>
        <v/>
      </c>
      <c r="D292" s="279">
        <f>etf!AU167</f>
        <v/>
      </c>
      <c r="H292" s="463">
        <f>F292/G292</f>
        <v/>
      </c>
      <c r="I292" s="279">
        <f>G292*$A$1</f>
        <v/>
      </c>
      <c r="K292" s="279">
        <f>etf!AV167</f>
        <v/>
      </c>
      <c r="L292" s="279">
        <f>J292-K292</f>
        <v/>
      </c>
      <c r="Q292" s="387">
        <f>Q291+P292</f>
        <v/>
      </c>
      <c r="T292" s="279" t="n">
        <v>0</v>
      </c>
      <c r="U292" s="279">
        <f>etf!AT167</f>
        <v/>
      </c>
    </row>
    <row r="293">
      <c r="B293" s="387" t="n">
        <v>20260921</v>
      </c>
      <c r="C293" s="279">
        <f>F293-D293</f>
        <v/>
      </c>
      <c r="D293" s="279">
        <f>etf!AU168</f>
        <v/>
      </c>
      <c r="H293" s="463">
        <f>F293/G293</f>
        <v/>
      </c>
      <c r="I293" s="279">
        <f>G293*$A$1</f>
        <v/>
      </c>
      <c r="K293" s="279">
        <f>etf!AV168</f>
        <v/>
      </c>
      <c r="L293" s="279">
        <f>J293-K293</f>
        <v/>
      </c>
      <c r="Q293" s="387">
        <f>Q292+P293</f>
        <v/>
      </c>
      <c r="T293" s="279" t="n">
        <v>0</v>
      </c>
      <c r="U293" s="279">
        <f>etf!AT168</f>
        <v/>
      </c>
    </row>
    <row r="294">
      <c r="B294" s="387" t="n">
        <v>20260922</v>
      </c>
      <c r="C294" s="279">
        <f>F294-D294</f>
        <v/>
      </c>
      <c r="D294" s="279">
        <f>etf!AU169</f>
        <v/>
      </c>
      <c r="H294" s="463">
        <f>F294/G294</f>
        <v/>
      </c>
      <c r="I294" s="279">
        <f>G294*$A$1</f>
        <v/>
      </c>
      <c r="K294" s="279">
        <f>etf!AV169</f>
        <v/>
      </c>
      <c r="L294" s="279">
        <f>J294-K294</f>
        <v/>
      </c>
      <c r="Q294" s="387">
        <f>Q293+P294</f>
        <v/>
      </c>
      <c r="T294" s="279" t="n">
        <v>0</v>
      </c>
      <c r="U294" s="279">
        <f>etf!AT169</f>
        <v/>
      </c>
    </row>
    <row r="295">
      <c r="B295" s="387" t="n">
        <v>20260923</v>
      </c>
      <c r="C295" s="279">
        <f>F295-D295</f>
        <v/>
      </c>
      <c r="D295" s="279">
        <f>etf!AU170</f>
        <v/>
      </c>
      <c r="H295" s="463">
        <f>F295/G295</f>
        <v/>
      </c>
      <c r="I295" s="279">
        <f>G295*$A$1</f>
        <v/>
      </c>
      <c r="K295" s="279">
        <f>etf!AV170</f>
        <v/>
      </c>
      <c r="L295" s="279">
        <f>J295-K295</f>
        <v/>
      </c>
      <c r="Q295" s="387">
        <f>Q294+P295</f>
        <v/>
      </c>
      <c r="T295" s="279" t="n">
        <v>0</v>
      </c>
      <c r="U295" s="279">
        <f>etf!AT170</f>
        <v/>
      </c>
    </row>
    <row r="296">
      <c r="B296" s="387" t="n">
        <v>20260924</v>
      </c>
      <c r="C296" s="279">
        <f>F296-D296</f>
        <v/>
      </c>
      <c r="D296" s="279">
        <f>etf!AU171</f>
        <v/>
      </c>
      <c r="H296" s="463">
        <f>F296/G296</f>
        <v/>
      </c>
      <c r="I296" s="279">
        <f>G296*$A$1</f>
        <v/>
      </c>
      <c r="K296" s="279">
        <f>etf!AV171</f>
        <v/>
      </c>
      <c r="L296" s="279">
        <f>J296-K296</f>
        <v/>
      </c>
      <c r="Q296" s="387">
        <f>Q295+P296</f>
        <v/>
      </c>
      <c r="T296" s="279" t="n">
        <v>0</v>
      </c>
      <c r="U296" s="279">
        <f>etf!AT171</f>
        <v/>
      </c>
    </row>
    <row r="297">
      <c r="B297" s="387" t="n">
        <v>20260925</v>
      </c>
      <c r="C297" s="279">
        <f>F297-D297</f>
        <v/>
      </c>
      <c r="D297" s="279">
        <f>etf!AU172</f>
        <v/>
      </c>
      <c r="H297" s="463">
        <f>F297/G297</f>
        <v/>
      </c>
      <c r="I297" s="279">
        <f>G297*$A$1</f>
        <v/>
      </c>
      <c r="K297" s="279">
        <f>etf!AV172</f>
        <v/>
      </c>
      <c r="L297" s="279">
        <f>J297-K297</f>
        <v/>
      </c>
      <c r="Q297" s="387">
        <f>Q296+P297</f>
        <v/>
      </c>
      <c r="T297" s="279" t="n">
        <v>0</v>
      </c>
      <c r="U297" s="279">
        <f>etf!AT172</f>
        <v/>
      </c>
    </row>
    <row r="298">
      <c r="B298" s="387" t="n">
        <v>20260928</v>
      </c>
      <c r="C298" s="279">
        <f>F298-D298</f>
        <v/>
      </c>
      <c r="D298" s="279">
        <f>etf!AU173</f>
        <v/>
      </c>
      <c r="H298" s="463">
        <f>F298/G298</f>
        <v/>
      </c>
      <c r="I298" s="279">
        <f>G298*$A$1</f>
        <v/>
      </c>
      <c r="K298" s="279">
        <f>etf!AV173</f>
        <v/>
      </c>
      <c r="L298" s="279">
        <f>J298-K298</f>
        <v/>
      </c>
      <c r="Q298" s="387">
        <f>Q297+P298</f>
        <v/>
      </c>
      <c r="T298" s="279" t="n">
        <v>0</v>
      </c>
      <c r="U298" s="279">
        <f>etf!AT173</f>
        <v/>
      </c>
    </row>
    <row r="299">
      <c r="B299" s="387" t="n">
        <v>20260929</v>
      </c>
      <c r="C299" s="279">
        <f>F299-D299</f>
        <v/>
      </c>
      <c r="D299" s="279">
        <f>etf!AU174</f>
        <v/>
      </c>
      <c r="H299" s="463">
        <f>F299/G299</f>
        <v/>
      </c>
      <c r="I299" s="279">
        <f>G299*$A$1</f>
        <v/>
      </c>
      <c r="K299" s="279">
        <f>etf!AV174</f>
        <v/>
      </c>
      <c r="L299" s="279">
        <f>J299-K299</f>
        <v/>
      </c>
      <c r="Q299" s="387">
        <f>Q298+P299</f>
        <v/>
      </c>
      <c r="T299" s="279" t="n">
        <v>0</v>
      </c>
      <c r="U299" s="279">
        <f>etf!AT174</f>
        <v/>
      </c>
    </row>
    <row r="300">
      <c r="B300" s="387" t="n">
        <v>20260930</v>
      </c>
      <c r="C300" s="279">
        <f>F300-D300</f>
        <v/>
      </c>
      <c r="D300" s="279">
        <f>etf!AU175</f>
        <v/>
      </c>
      <c r="H300" s="463">
        <f>F300/G300</f>
        <v/>
      </c>
      <c r="I300" s="279">
        <f>G300*$A$1</f>
        <v/>
      </c>
      <c r="K300" s="279">
        <f>etf!AV175</f>
        <v/>
      </c>
      <c r="L300" s="279">
        <f>J300-K300</f>
        <v/>
      </c>
      <c r="Q300" s="387">
        <f>Q299+P300</f>
        <v/>
      </c>
      <c r="T300" s="279" t="n">
        <v>0</v>
      </c>
      <c r="U300" s="279">
        <f>etf!AT175</f>
        <v/>
      </c>
    </row>
  </sheetData>
  <autoFilter ref="B1:J48"/>
  <conditionalFormatting sqref="C92:C93 C216:D231 I211:I231 J230:O230 K226:L226 K229:L229 K231:L231 P211:Q231 P233:Q255 P257:Q277 P279:Q1048576 R95:U95 T211:U231">
    <cfRule type="cellIs" priority="397" operator="lessThan" dxfId="0">
      <formula>0</formula>
    </cfRule>
  </conditionalFormatting>
  <conditionalFormatting sqref="C95:C97">
    <cfRule type="cellIs" priority="381" operator="lessThan" dxfId="0">
      <formula>0</formula>
    </cfRule>
  </conditionalFormatting>
  <conditionalFormatting sqref="C99:C109">
    <cfRule type="cellIs" priority="372" operator="lessThan" dxfId="0">
      <formula>0</formula>
    </cfRule>
  </conditionalFormatting>
  <conditionalFormatting sqref="C111:C130">
    <cfRule type="cellIs" priority="348" operator="lessThan" dxfId="0">
      <formula>0</formula>
    </cfRule>
  </conditionalFormatting>
  <conditionalFormatting sqref="C133:C145">
    <cfRule type="cellIs" priority="302" operator="lessThan" dxfId="0">
      <formula>0</formula>
    </cfRule>
  </conditionalFormatting>
  <conditionalFormatting sqref="C151:C154 C156:C168">
    <cfRule type="cellIs" priority="261" operator="lessThan" dxfId="0">
      <formula>0</formula>
    </cfRule>
  </conditionalFormatting>
  <conditionalFormatting sqref="C170:C190">
    <cfRule type="cellIs" priority="198" operator="lessThan" dxfId="0">
      <formula>0</formula>
    </cfRule>
  </conditionalFormatting>
  <conditionalFormatting sqref="C192:D192 C193:G193 C194:D209">
    <cfRule type="cellIs" priority="142" operator="lessThan" dxfId="0">
      <formula>0</formula>
    </cfRule>
  </conditionalFormatting>
  <conditionalFormatting sqref="C211:D214 C215:G215">
    <cfRule type="cellIs" priority="102" operator="lessThan" dxfId="0">
      <formula>0</formula>
    </cfRule>
  </conditionalFormatting>
  <conditionalFormatting sqref="C233:D255">
    <cfRule type="cellIs" priority="71" operator="lessThan" dxfId="0">
      <formula>0</formula>
    </cfRule>
  </conditionalFormatting>
  <conditionalFormatting sqref="C257:D277">
    <cfRule type="cellIs" priority="35" operator="lessThan" dxfId="0">
      <formula>0</formula>
    </cfRule>
  </conditionalFormatting>
  <conditionalFormatting sqref="C279:D300">
    <cfRule type="cellIs" priority="8" operator="lessThan" dxfId="0">
      <formula>0</formula>
    </cfRule>
  </conditionalFormatting>
  <conditionalFormatting sqref="C66:E85">
    <cfRule type="cellIs" priority="405" operator="lessThan" dxfId="0">
      <formula>0</formula>
    </cfRule>
  </conditionalFormatting>
  <conditionalFormatting sqref="C94:G94">
    <cfRule type="cellIs" priority="392" operator="lessThan" dxfId="0">
      <formula>0</formula>
    </cfRule>
  </conditionalFormatting>
  <conditionalFormatting sqref="C98:G98">
    <cfRule type="cellIs" priority="374" operator="lessThan" dxfId="0">
      <formula>0</formula>
    </cfRule>
  </conditionalFormatting>
  <conditionalFormatting sqref="C132:G132">
    <cfRule type="cellIs" priority="306" operator="lessThan" dxfId="0">
      <formula>0</formula>
    </cfRule>
  </conditionalFormatting>
  <conditionalFormatting sqref="C147:G150">
    <cfRule type="cellIs" priority="269" operator="lessThan" dxfId="0">
      <formula>0</formula>
    </cfRule>
  </conditionalFormatting>
  <conditionalFormatting sqref="C155:G155">
    <cfRule type="cellIs" priority="241" operator="lessThan" dxfId="0">
      <formula>0</formula>
    </cfRule>
  </conditionalFormatting>
  <conditionalFormatting sqref="C25:L46">
    <cfRule type="cellIs" priority="17" operator="lessThan" dxfId="0">
      <formula>0</formula>
    </cfRule>
  </conditionalFormatting>
  <conditionalFormatting sqref="C48:L64">
    <cfRule type="cellIs" priority="18" operator="lessThan" dxfId="0">
      <formula>0</formula>
    </cfRule>
  </conditionalFormatting>
  <conditionalFormatting sqref="C87:O91">
    <cfRule type="cellIs" priority="398" operator="lessThan" dxfId="0">
      <formula>0</formula>
    </cfRule>
  </conditionalFormatting>
  <conditionalFormatting sqref="D145">
    <cfRule type="cellIs" priority="278" operator="lessThan" dxfId="0">
      <formula>0</formula>
    </cfRule>
  </conditionalFormatting>
  <conditionalFormatting sqref="D190">
    <cfRule type="cellIs" priority="147" operator="lessThan" dxfId="0">
      <formula>0</formula>
    </cfRule>
  </conditionalFormatting>
  <conditionalFormatting sqref="D176:E177">
    <cfRule type="cellIs" priority="177" operator="lessThan" dxfId="0">
      <formula>0</formula>
    </cfRule>
  </conditionalFormatting>
  <conditionalFormatting sqref="D122:F122">
    <cfRule type="cellIs" priority="330" operator="lessThan" dxfId="0">
      <formula>0</formula>
    </cfRule>
  </conditionalFormatting>
  <conditionalFormatting sqref="D93:G93">
    <cfRule type="cellIs" priority="396" operator="lessThan" dxfId="0">
      <formula>0</formula>
    </cfRule>
  </conditionalFormatting>
  <conditionalFormatting sqref="D95:G95">
    <cfRule type="cellIs" priority="383" operator="lessThan" dxfId="0">
      <formula>0</formula>
    </cfRule>
  </conditionalFormatting>
  <conditionalFormatting sqref="D97:G97">
    <cfRule type="cellIs" priority="377" operator="lessThan" dxfId="0">
      <formula>0</formula>
    </cfRule>
  </conditionalFormatting>
  <conditionalFormatting sqref="D103:G103">
    <cfRule type="cellIs" priority="367" operator="lessThan" dxfId="0">
      <formula>0</formula>
    </cfRule>
  </conditionalFormatting>
  <conditionalFormatting sqref="D106:G108">
    <cfRule type="cellIs" priority="354" operator="lessThan" dxfId="0">
      <formula>0</formula>
    </cfRule>
  </conditionalFormatting>
  <conditionalFormatting sqref="D117:G118">
    <cfRule type="cellIs" priority="339" operator="lessThan" dxfId="0">
      <formula>0</formula>
    </cfRule>
  </conditionalFormatting>
  <conditionalFormatting sqref="D126:G126">
    <cfRule type="cellIs" priority="324" operator="lessThan" dxfId="0">
      <formula>0</formula>
    </cfRule>
  </conditionalFormatting>
  <conditionalFormatting sqref="D129:G130">
    <cfRule type="cellIs" priority="311" operator="lessThan" dxfId="0">
      <formula>0</formula>
    </cfRule>
  </conditionalFormatting>
  <conditionalFormatting sqref="D134:G135">
    <cfRule type="cellIs" priority="299" operator="lessThan" dxfId="0">
      <formula>0</formula>
    </cfRule>
  </conditionalFormatting>
  <conditionalFormatting sqref="D138:G138">
    <cfRule type="cellIs" priority="294" operator="lessThan" dxfId="0">
      <formula>0</formula>
    </cfRule>
  </conditionalFormatting>
  <conditionalFormatting sqref="D140:G141">
    <cfRule type="cellIs" priority="283" operator="lessThan" dxfId="0">
      <formula>0</formula>
    </cfRule>
  </conditionalFormatting>
  <conditionalFormatting sqref="D156:G158">
    <cfRule type="cellIs" priority="233" operator="lessThan" dxfId="0">
      <formula>0</formula>
    </cfRule>
  </conditionalFormatting>
  <conditionalFormatting sqref="D160:G162">
    <cfRule type="cellIs" priority="218" operator="lessThan" dxfId="0">
      <formula>0</formula>
    </cfRule>
  </conditionalFormatting>
  <conditionalFormatting sqref="D165:G165">
    <cfRule type="cellIs" priority="214" operator="lessThan" dxfId="0">
      <formula>0</formula>
    </cfRule>
  </conditionalFormatting>
  <conditionalFormatting sqref="D167:G168">
    <cfRule type="cellIs" priority="204" operator="lessThan" dxfId="0">
      <formula>0</formula>
    </cfRule>
  </conditionalFormatting>
  <conditionalFormatting sqref="D171:G171">
    <cfRule type="cellIs" priority="197" operator="lessThan" dxfId="0">
      <formula>0</formula>
    </cfRule>
  </conditionalFormatting>
  <conditionalFormatting sqref="D175:G175">
    <cfRule type="cellIs" priority="184" operator="lessThan" dxfId="0">
      <formula>0</formula>
    </cfRule>
  </conditionalFormatting>
  <conditionalFormatting sqref="D183:G186">
    <cfRule type="cellIs" priority="163" operator="lessThan" dxfId="0">
      <formula>0</formula>
    </cfRule>
  </conditionalFormatting>
  <conditionalFormatting sqref="D188:G188">
    <cfRule type="cellIs" priority="152" operator="lessThan" dxfId="0">
      <formula>0</formula>
    </cfRule>
  </conditionalFormatting>
  <conditionalFormatting sqref="D152:H152">
    <cfRule type="cellIs" priority="255" operator="lessThan" dxfId="0">
      <formula>0</formula>
    </cfRule>
  </conditionalFormatting>
  <conditionalFormatting sqref="E179">
    <cfRule type="cellIs" priority="175" operator="lessThan" dxfId="0">
      <formula>0</formula>
    </cfRule>
  </conditionalFormatting>
  <conditionalFormatting sqref="E205">
    <cfRule type="cellIs" priority="118" operator="lessThan" dxfId="0">
      <formula>0</formula>
    </cfRule>
  </conditionalFormatting>
  <conditionalFormatting sqref="E242">
    <cfRule type="cellIs" priority="57" operator="lessThan" dxfId="0">
      <formula>0</formula>
    </cfRule>
  </conditionalFormatting>
  <conditionalFormatting sqref="E245">
    <cfRule type="cellIs" priority="50" operator="lessThan" dxfId="0">
      <formula>0</formula>
    </cfRule>
  </conditionalFormatting>
  <conditionalFormatting sqref="E252:F252">
    <cfRule type="cellIs" priority="42" operator="lessThan" dxfId="0">
      <formula>0</formula>
    </cfRule>
  </conditionalFormatting>
  <conditionalFormatting sqref="E262:F263">
    <cfRule type="cellIs" priority="28" operator="lessThan" dxfId="0">
      <formula>0</formula>
    </cfRule>
  </conditionalFormatting>
  <conditionalFormatting sqref="E279:F279">
    <cfRule type="cellIs" priority="7" operator="lessThan" dxfId="0">
      <formula>0</formula>
    </cfRule>
  </conditionalFormatting>
  <conditionalFormatting sqref="E113:G113">
    <cfRule type="cellIs" priority="326" operator="lessThan" dxfId="0">
      <formula>0</formula>
    </cfRule>
  </conditionalFormatting>
  <conditionalFormatting sqref="E127:G127">
    <cfRule type="cellIs" priority="319" operator="lessThan" dxfId="0">
      <formula>0</formula>
    </cfRule>
  </conditionalFormatting>
  <conditionalFormatting sqref="E172:G172">
    <cfRule type="cellIs" priority="193" operator="lessThan" dxfId="0">
      <formula>0</formula>
    </cfRule>
  </conditionalFormatting>
  <conditionalFormatting sqref="E182:G182">
    <cfRule type="cellIs" priority="171" operator="lessThan" dxfId="0">
      <formula>0</formula>
    </cfRule>
  </conditionalFormatting>
  <conditionalFormatting sqref="E187:G187">
    <cfRule type="cellIs" priority="157" operator="lessThan" dxfId="0">
      <formula>0</formula>
    </cfRule>
  </conditionalFormatting>
  <conditionalFormatting sqref="E196:G196">
    <cfRule type="cellIs" priority="138" operator="lessThan" dxfId="0">
      <formula>0</formula>
    </cfRule>
  </conditionalFormatting>
  <conditionalFormatting sqref="E198:G200">
    <cfRule type="cellIs" priority="127" operator="lessThan" dxfId="0">
      <formula>0</formula>
    </cfRule>
  </conditionalFormatting>
  <conditionalFormatting sqref="E202:G203">
    <cfRule type="cellIs" priority="120" operator="lessThan" dxfId="0">
      <formula>0</formula>
    </cfRule>
  </conditionalFormatting>
  <conditionalFormatting sqref="E206:G207">
    <cfRule type="cellIs" priority="112" operator="lessThan" dxfId="0">
      <formula>0</formula>
    </cfRule>
  </conditionalFormatting>
  <conditionalFormatting sqref="E209:G209">
    <cfRule type="cellIs" priority="110" operator="lessThan" dxfId="0">
      <formula>0</formula>
    </cfRule>
  </conditionalFormatting>
  <conditionalFormatting sqref="E212:G214">
    <cfRule type="cellIs" priority="98" operator="lessThan" dxfId="0">
      <formula>0</formula>
    </cfRule>
  </conditionalFormatting>
  <conditionalFormatting sqref="E216:G216">
    <cfRule type="cellIs" priority="92" operator="lessThan" dxfId="0">
      <formula>0</formula>
    </cfRule>
  </conditionalFormatting>
  <conditionalFormatting sqref="E218:G218">
    <cfRule type="cellIs" priority="87" operator="lessThan" dxfId="0">
      <formula>0</formula>
    </cfRule>
  </conditionalFormatting>
  <conditionalFormatting sqref="E223:G225">
    <cfRule type="cellIs" priority="81" operator="lessThan" dxfId="0">
      <formula>0</formula>
    </cfRule>
  </conditionalFormatting>
  <conditionalFormatting sqref="E227:G228">
    <cfRule type="cellIs" priority="77" operator="lessThan" dxfId="0">
      <formula>0</formula>
    </cfRule>
  </conditionalFormatting>
  <conditionalFormatting sqref="E241:G241">
    <cfRule type="cellIs" priority="59" operator="lessThan" dxfId="0">
      <formula>0</formula>
    </cfRule>
  </conditionalFormatting>
  <conditionalFormatting sqref="E247:G248">
    <cfRule type="cellIs" priority="46" operator="lessThan" dxfId="0">
      <formula>0</formula>
    </cfRule>
  </conditionalFormatting>
  <conditionalFormatting sqref="E250:G250">
    <cfRule type="cellIs" priority="44" operator="lessThan" dxfId="0">
      <formula>0</formula>
    </cfRule>
  </conditionalFormatting>
  <conditionalFormatting sqref="E280:G281">
    <cfRule type="cellIs" priority="3" operator="lessThan" dxfId="0">
      <formula>0</formula>
    </cfRule>
  </conditionalFormatting>
  <conditionalFormatting sqref="E154:J154">
    <cfRule type="cellIs" priority="246" operator="lessThan" dxfId="0">
      <formula>0</formula>
    </cfRule>
  </conditionalFormatting>
  <conditionalFormatting sqref="D144:G144 F143">
    <cfRule type="cellIs" priority="281" operator="lessThan" dxfId="0">
      <formula>0</formula>
    </cfRule>
  </conditionalFormatting>
  <conditionalFormatting sqref="F236">
    <cfRule type="cellIs" priority="66" operator="lessThan" dxfId="0">
      <formula>0</formula>
    </cfRule>
  </conditionalFormatting>
  <conditionalFormatting sqref="E264:G272 F257:F277">
    <cfRule type="cellIs" priority="20" operator="lessThan" dxfId="0">
      <formula>0</formula>
    </cfRule>
  </conditionalFormatting>
  <conditionalFormatting sqref="F159:G159">
    <cfRule type="cellIs" priority="230" operator="lessThan" dxfId="0">
      <formula>0</formula>
    </cfRule>
  </conditionalFormatting>
  <conditionalFormatting sqref="F66:O84">
    <cfRule type="cellIs" priority="409" operator="lessThan" dxfId="0">
      <formula>0</formula>
    </cfRule>
  </conditionalFormatting>
  <conditionalFormatting sqref="G119">
    <cfRule type="cellIs" priority="338" operator="lessThan" dxfId="0">
      <formula>0</formula>
    </cfRule>
  </conditionalFormatting>
  <conditionalFormatting sqref="G179">
    <cfRule type="cellIs" priority="174" operator="lessThan" dxfId="0">
      <formula>0</formula>
    </cfRule>
  </conditionalFormatting>
  <conditionalFormatting sqref="G239">
    <cfRule type="cellIs" priority="62" operator="lessThan" dxfId="0">
      <formula>0</formula>
    </cfRule>
  </conditionalFormatting>
  <conditionalFormatting sqref="G244:G246">
    <cfRule type="cellIs" priority="49" operator="lessThan" dxfId="0">
      <formula>0</formula>
    </cfRule>
  </conditionalFormatting>
  <conditionalFormatting sqref="G282">
    <cfRule type="cellIs" priority="1" operator="lessThan" dxfId="0">
      <formula>0</formula>
    </cfRule>
  </conditionalFormatting>
  <conditionalFormatting sqref="H111:H122">
    <cfRule type="cellIs" priority="329" operator="lessThan" dxfId="0">
      <formula>0</formula>
    </cfRule>
  </conditionalFormatting>
  <conditionalFormatting sqref="H162:I165">
    <cfRule type="cellIs" priority="221" operator="lessThan" dxfId="0">
      <formula>0</formula>
    </cfRule>
  </conditionalFormatting>
  <conditionalFormatting sqref="H150:J150">
    <cfRule type="cellIs" priority="262" operator="lessThan" dxfId="0">
      <formula>0</formula>
    </cfRule>
  </conditionalFormatting>
  <conditionalFormatting sqref="H153:J153">
    <cfRule type="cellIs" priority="251" operator="lessThan" dxfId="0">
      <formula>0</formula>
    </cfRule>
  </conditionalFormatting>
  <conditionalFormatting sqref="H155:J161">
    <cfRule type="cellIs" priority="242" operator="lessThan" dxfId="0">
      <formula>0</formula>
    </cfRule>
  </conditionalFormatting>
  <conditionalFormatting sqref="I99:I102 I104:I105">
    <cfRule type="cellIs" priority="371" operator="lessThan" dxfId="0">
      <formula>0</formula>
    </cfRule>
  </conditionalFormatting>
  <conditionalFormatting sqref="I109">
    <cfRule type="cellIs" priority="350" operator="lessThan" dxfId="0">
      <formula>0</formula>
    </cfRule>
  </conditionalFormatting>
  <conditionalFormatting sqref="I111:I117 I119">
    <cfRule type="cellIs" priority="347" operator="lessThan" dxfId="0">
      <formula>0</formula>
    </cfRule>
  </conditionalFormatting>
  <conditionalFormatting sqref="I121:I130">
    <cfRule type="cellIs" priority="332" operator="lessThan" dxfId="0">
      <formula>0</formula>
    </cfRule>
  </conditionalFormatting>
  <conditionalFormatting sqref="I132:I137">
    <cfRule type="cellIs" priority="309" operator="lessThan" dxfId="0">
      <formula>0</formula>
    </cfRule>
  </conditionalFormatting>
  <conditionalFormatting sqref="I141:I144">
    <cfRule type="cellIs" priority="279" operator="lessThan" dxfId="0">
      <formula>0</formula>
    </cfRule>
  </conditionalFormatting>
  <conditionalFormatting sqref="I179">
    <cfRule type="cellIs" priority="173" operator="lessThan" dxfId="0">
      <formula>0</formula>
    </cfRule>
  </conditionalFormatting>
  <conditionalFormatting sqref="I233:I255">
    <cfRule type="cellIs" priority="73" operator="lessThan" dxfId="0">
      <formula>0</formula>
    </cfRule>
  </conditionalFormatting>
  <conditionalFormatting sqref="I257:I277">
    <cfRule type="cellIs" priority="37" operator="lessThan" dxfId="0">
      <formula>0</formula>
    </cfRule>
  </conditionalFormatting>
  <conditionalFormatting sqref="I279:I300">
    <cfRule type="cellIs" priority="12" operator="lessThan" dxfId="0">
      <formula>0</formula>
    </cfRule>
  </conditionalFormatting>
  <conditionalFormatting sqref="I151:J152">
    <cfRule type="cellIs" priority="257" operator="lessThan" dxfId="0">
      <formula>0</formula>
    </cfRule>
  </conditionalFormatting>
  <conditionalFormatting sqref="I170:J174">
    <cfRule type="cellIs" priority="186" operator="lessThan" dxfId="0">
      <formula>0</formula>
    </cfRule>
  </conditionalFormatting>
  <conditionalFormatting sqref="I118:K118">
    <cfRule type="cellIs" priority="341" operator="lessThan" dxfId="0">
      <formula>0</formula>
    </cfRule>
  </conditionalFormatting>
  <conditionalFormatting sqref="I120:K120">
    <cfRule type="cellIs" priority="335" operator="lessThan" dxfId="0">
      <formula>0</formula>
    </cfRule>
  </conditionalFormatting>
  <conditionalFormatting sqref="I182:K182">
    <cfRule type="cellIs" priority="170" operator="lessThan" dxfId="0">
      <formula>0</formula>
    </cfRule>
  </conditionalFormatting>
  <conditionalFormatting sqref="I196:K196">
    <cfRule type="cellIs" priority="137" operator="lessThan" dxfId="0">
      <formula>0</formula>
    </cfRule>
  </conditionalFormatting>
  <conditionalFormatting sqref="I198:K198">
    <cfRule type="cellIs" priority="133" operator="lessThan" dxfId="0">
      <formula>0</formula>
    </cfRule>
  </conditionalFormatting>
  <conditionalFormatting sqref="I138:L138">
    <cfRule type="cellIs" priority="293" operator="lessThan" dxfId="0">
      <formula>0</formula>
    </cfRule>
  </conditionalFormatting>
  <conditionalFormatting sqref="I149:L149">
    <cfRule type="cellIs" priority="268" operator="lessThan" dxfId="0">
      <formula>0</formula>
    </cfRule>
  </conditionalFormatting>
  <conditionalFormatting sqref="I167:L167">
    <cfRule type="cellIs" priority="208" operator="lessThan" dxfId="0">
      <formula>0</formula>
    </cfRule>
  </conditionalFormatting>
  <conditionalFormatting sqref="I187:L187">
    <cfRule type="cellIs" priority="156" operator="lessThan" dxfId="0">
      <formula>0</formula>
    </cfRule>
  </conditionalFormatting>
  <conditionalFormatting sqref="I200:L202">
    <cfRule type="cellIs" priority="123" operator="lessThan" dxfId="0">
      <formula>0</formula>
    </cfRule>
  </conditionalFormatting>
  <conditionalFormatting sqref="I140:N140">
    <cfRule type="cellIs" priority="287" operator="lessThan" dxfId="0">
      <formula>0</formula>
    </cfRule>
  </conditionalFormatting>
  <conditionalFormatting sqref="I175:N175">
    <cfRule type="cellIs" priority="183" operator="lessThan" dxfId="0">
      <formula>0</formula>
    </cfRule>
  </conditionalFormatting>
  <conditionalFormatting sqref="I199:N199">
    <cfRule type="cellIs" priority="129" operator="lessThan" dxfId="0">
      <formula>0</formula>
    </cfRule>
  </conditionalFormatting>
  <conditionalFormatting sqref="I93:O98">
    <cfRule type="cellIs" priority="375" operator="lessThan" dxfId="0">
      <formula>0</formula>
    </cfRule>
  </conditionalFormatting>
  <conditionalFormatting sqref="I103:O103">
    <cfRule type="cellIs" priority="368" operator="lessThan" dxfId="0">
      <formula>0</formula>
    </cfRule>
  </conditionalFormatting>
  <conditionalFormatting sqref="I106:O108">
    <cfRule type="cellIs" priority="355" operator="lessThan" dxfId="0">
      <formula>0</formula>
    </cfRule>
  </conditionalFormatting>
  <conditionalFormatting sqref="I147:O148">
    <cfRule type="cellIs" priority="274" operator="lessThan" dxfId="0">
      <formula>0</formula>
    </cfRule>
  </conditionalFormatting>
  <conditionalFormatting sqref="I168:O168">
    <cfRule type="cellIs" priority="203" operator="lessThan" dxfId="0">
      <formula>0</formula>
    </cfRule>
  </conditionalFormatting>
  <conditionalFormatting sqref="I183:O186 L189:L190">
    <cfRule type="cellIs" priority="160" operator="lessThan" dxfId="0">
      <formula>0</formula>
    </cfRule>
  </conditionalFormatting>
  <conditionalFormatting sqref="I188:O188">
    <cfRule type="cellIs" priority="151" operator="lessThan" dxfId="0">
      <formula>0</formula>
    </cfRule>
  </conditionalFormatting>
  <conditionalFormatting sqref="I193:O193">
    <cfRule type="cellIs" priority="139" operator="lessThan" dxfId="0">
      <formula>0</formula>
    </cfRule>
  </conditionalFormatting>
  <conditionalFormatting sqref="I203:O203">
    <cfRule type="cellIs" priority="119" operator="lessThan" dxfId="0">
      <formula>0</formula>
    </cfRule>
  </conditionalFormatting>
  <conditionalFormatting sqref="I206:O207">
    <cfRule type="cellIs" priority="111" operator="lessThan" dxfId="0">
      <formula>0</formula>
    </cfRule>
  </conditionalFormatting>
  <conditionalFormatting sqref="I209:O209">
    <cfRule type="cellIs" priority="109" operator="lessThan" dxfId="0">
      <formula>0</formula>
    </cfRule>
  </conditionalFormatting>
  <conditionalFormatting sqref="J162:J166">
    <cfRule type="cellIs" priority="220" operator="lessThan" dxfId="0">
      <formula>0</formula>
    </cfRule>
  </conditionalFormatting>
  <conditionalFormatting sqref="J176:J181">
    <cfRule type="cellIs" priority="180" operator="lessThan" dxfId="0">
      <formula>0</formula>
    </cfRule>
  </conditionalFormatting>
  <conditionalFormatting sqref="J189:J190">
    <cfRule type="cellIs" priority="148" operator="lessThan" dxfId="0">
      <formula>0</formula>
    </cfRule>
  </conditionalFormatting>
  <conditionalFormatting sqref="J192 J194:J195 J197">
    <cfRule type="cellIs" priority="143" operator="lessThan" dxfId="0">
      <formula>0</formula>
    </cfRule>
  </conditionalFormatting>
  <conditionalFormatting sqref="J204:J206 J208">
    <cfRule type="cellIs" priority="114" operator="lessThan" dxfId="0">
      <formula>0</formula>
    </cfRule>
  </conditionalFormatting>
  <conditionalFormatting sqref="J239">
    <cfRule type="cellIs" priority="61" operator="lessThan" dxfId="0">
      <formula>0</formula>
    </cfRule>
  </conditionalFormatting>
  <conditionalFormatting sqref="J245:J246">
    <cfRule type="cellIs" priority="52" operator="lessThan" dxfId="0">
      <formula>0</formula>
    </cfRule>
  </conditionalFormatting>
  <conditionalFormatting sqref="J265">
    <cfRule type="cellIs" priority="25" operator="lessThan" dxfId="0">
      <formula>0</formula>
    </cfRule>
  </conditionalFormatting>
  <conditionalFormatting sqref="J268:J269">
    <cfRule type="cellIs" priority="24" operator="lessThan" dxfId="0">
      <formula>0</formula>
    </cfRule>
  </conditionalFormatting>
  <conditionalFormatting sqref="J113:L113">
    <cfRule type="cellIs" priority="325" operator="lessThan" dxfId="0">
      <formula>0</formula>
    </cfRule>
  </conditionalFormatting>
  <conditionalFormatting sqref="J280:L280">
    <cfRule type="cellIs" priority="4" operator="lessThan" dxfId="0">
      <formula>0</formula>
    </cfRule>
  </conditionalFormatting>
  <conditionalFormatting sqref="J236:N236">
    <cfRule type="cellIs" priority="65" operator="lessThan" dxfId="0">
      <formula>0</formula>
    </cfRule>
  </conditionalFormatting>
  <conditionalFormatting sqref="J261:N261">
    <cfRule type="cellIs" priority="30" operator="lessThan" dxfId="0">
      <formula>0</formula>
    </cfRule>
  </conditionalFormatting>
  <conditionalFormatting sqref="J213:O214">
    <cfRule type="cellIs" priority="97" operator="lessThan" dxfId="0">
      <formula>0</formula>
    </cfRule>
  </conditionalFormatting>
  <conditionalFormatting sqref="J216:O219">
    <cfRule type="cellIs" priority="86" operator="lessThan" dxfId="0">
      <formula>0</formula>
    </cfRule>
  </conditionalFormatting>
  <conditionalFormatting sqref="J223:O225">
    <cfRule type="cellIs" priority="80" operator="lessThan" dxfId="0">
      <formula>0</formula>
    </cfRule>
  </conditionalFormatting>
  <conditionalFormatting sqref="J227:O228">
    <cfRule type="cellIs" priority="76" operator="lessThan" dxfId="0">
      <formula>0</formula>
    </cfRule>
  </conditionalFormatting>
  <conditionalFormatting sqref="J237:O237">
    <cfRule type="cellIs" priority="64" operator="lessThan" dxfId="0">
      <formula>0</formula>
    </cfRule>
  </conditionalFormatting>
  <conditionalFormatting sqref="J241:O241">
    <cfRule type="cellIs" priority="58" operator="lessThan" dxfId="0">
      <formula>0</formula>
    </cfRule>
  </conditionalFormatting>
  <conditionalFormatting sqref="J247:O247">
    <cfRule type="cellIs" priority="47" operator="lessThan" dxfId="0">
      <formula>0</formula>
    </cfRule>
  </conditionalFormatting>
  <conditionalFormatting sqref="J250:O250">
    <cfRule type="cellIs" priority="43" operator="lessThan" dxfId="0">
      <formula>0</formula>
    </cfRule>
  </conditionalFormatting>
  <conditionalFormatting sqref="J281:O281">
    <cfRule type="cellIs" priority="2" operator="lessThan" dxfId="0">
      <formula>0</formula>
    </cfRule>
  </conditionalFormatting>
  <conditionalFormatting sqref="K122">
    <cfRule type="cellIs" priority="327" operator="lessThan" dxfId="0">
      <formula>0</formula>
    </cfRule>
  </conditionalFormatting>
  <conditionalFormatting sqref="K126">
    <cfRule type="cellIs" priority="323" operator="lessThan" dxfId="0">
      <formula>0</formula>
    </cfRule>
  </conditionalFormatting>
  <conditionalFormatting sqref="K129">
    <cfRule type="cellIs" priority="314" operator="lessThan" dxfId="0">
      <formula>0</formula>
    </cfRule>
  </conditionalFormatting>
  <conditionalFormatting sqref="K211:L212 K220:L222">
    <cfRule type="cellIs" priority="105" operator="lessThan" dxfId="0">
      <formula>0</formula>
    </cfRule>
  </conditionalFormatting>
  <conditionalFormatting sqref="K233:L235 K238:L240 K242:L246 K248:L249 K251:L255">
    <cfRule type="cellIs" priority="69" operator="lessThan" dxfId="0">
      <formula>0</formula>
    </cfRule>
  </conditionalFormatting>
  <conditionalFormatting sqref="K257:L260 K262:L277">
    <cfRule type="cellIs" priority="32" operator="lessThan" dxfId="0">
      <formula>0</formula>
    </cfRule>
  </conditionalFormatting>
  <conditionalFormatting sqref="K279:L279 K282:L300">
    <cfRule type="cellIs" priority="10" operator="lessThan" dxfId="0">
      <formula>0</formula>
    </cfRule>
  </conditionalFormatting>
  <conditionalFormatting sqref="K179:M179">
    <cfRule type="cellIs" priority="172" operator="lessThan" dxfId="0">
      <formula>0</formula>
    </cfRule>
  </conditionalFormatting>
  <conditionalFormatting sqref="K117:N117">
    <cfRule type="cellIs" priority="343" operator="lessThan" dxfId="0">
      <formula>0</formula>
    </cfRule>
  </conditionalFormatting>
  <conditionalFormatting sqref="K128:N128">
    <cfRule type="cellIs" priority="316" operator="lessThan" dxfId="0">
      <formula>0</formula>
    </cfRule>
  </conditionalFormatting>
  <conditionalFormatting sqref="K152:N152">
    <cfRule type="cellIs" priority="254" operator="lessThan" dxfId="0">
      <formula>0</formula>
    </cfRule>
  </conditionalFormatting>
  <conditionalFormatting sqref="K132:O132">
    <cfRule type="cellIs" priority="305" operator="lessThan" dxfId="0">
      <formula>0</formula>
    </cfRule>
  </conditionalFormatting>
  <conditionalFormatting sqref="K155:O156">
    <cfRule type="cellIs" priority="236" operator="lessThan" dxfId="0">
      <formula>0</formula>
    </cfRule>
  </conditionalFormatting>
  <conditionalFormatting sqref="K158:O158">
    <cfRule type="cellIs" priority="232" operator="lessThan" dxfId="0">
      <formula>0</formula>
    </cfRule>
  </conditionalFormatting>
  <conditionalFormatting sqref="K160:O162">
    <cfRule type="cellIs" priority="217" operator="lessThan" dxfId="0">
      <formula>0</formula>
    </cfRule>
  </conditionalFormatting>
  <conditionalFormatting sqref="K165:O165">
    <cfRule type="cellIs" priority="213" operator="lessThan" dxfId="0">
      <formula>0</formula>
    </cfRule>
  </conditionalFormatting>
  <conditionalFormatting sqref="K171:O172">
    <cfRule type="cellIs" priority="192" operator="lessThan" dxfId="0">
      <formula>0</formula>
    </cfRule>
  </conditionalFormatting>
  <conditionalFormatting sqref="K205:O205">
    <cfRule type="cellIs" priority="117" operator="lessThan" dxfId="0">
      <formula>0</formula>
    </cfRule>
  </conditionalFormatting>
  <conditionalFormatting sqref="K215:O215">
    <cfRule type="cellIs" priority="93" operator="lessThan" dxfId="0">
      <formula>0</formula>
    </cfRule>
  </conditionalFormatting>
  <conditionalFormatting sqref="L92">
    <cfRule type="cellIs" priority="410" operator="lessThan" dxfId="0">
      <formula>0</formula>
    </cfRule>
  </conditionalFormatting>
  <conditionalFormatting sqref="L99:L102 L104:L105">
    <cfRule type="cellIs" priority="379" operator="lessThan" dxfId="0">
      <formula>0</formula>
    </cfRule>
  </conditionalFormatting>
  <conditionalFormatting sqref="L109">
    <cfRule type="cellIs" priority="351" operator="lessThan" dxfId="0">
      <formula>0</formula>
    </cfRule>
  </conditionalFormatting>
  <conditionalFormatting sqref="L111:L112 L114:L116">
    <cfRule type="cellIs" priority="349" operator="lessThan" dxfId="0">
      <formula>0</formula>
    </cfRule>
  </conditionalFormatting>
  <conditionalFormatting sqref="L118:L127 L129:L130">
    <cfRule type="cellIs" priority="340" operator="lessThan" dxfId="0">
      <formula>0</formula>
    </cfRule>
  </conditionalFormatting>
  <conditionalFormatting sqref="L133:L137">
    <cfRule type="cellIs" priority="303" operator="lessThan" dxfId="0">
      <formula>0</formula>
    </cfRule>
  </conditionalFormatting>
  <conditionalFormatting sqref="L141:L145">
    <cfRule type="cellIs" priority="285" operator="lessThan" dxfId="0">
      <formula>0</formula>
    </cfRule>
  </conditionalFormatting>
  <conditionalFormatting sqref="L150:L151">
    <cfRule type="cellIs" priority="263" operator="lessThan" dxfId="0">
      <formula>0</formula>
    </cfRule>
  </conditionalFormatting>
  <conditionalFormatting sqref="L153:L154">
    <cfRule type="cellIs" priority="250" operator="lessThan" dxfId="0">
      <formula>0</formula>
    </cfRule>
  </conditionalFormatting>
  <conditionalFormatting sqref="L157">
    <cfRule type="cellIs" priority="234" operator="lessThan" dxfId="0">
      <formula>0</formula>
    </cfRule>
  </conditionalFormatting>
  <conditionalFormatting sqref="L159">
    <cfRule type="cellIs" priority="231" operator="lessThan" dxfId="0">
      <formula>0</formula>
    </cfRule>
  </conditionalFormatting>
  <conditionalFormatting sqref="L163:L164">
    <cfRule type="cellIs" priority="215" operator="lessThan" dxfId="0">
      <formula>0</formula>
    </cfRule>
  </conditionalFormatting>
  <conditionalFormatting sqref="L166">
    <cfRule type="cellIs" priority="210" operator="lessThan" dxfId="0">
      <formula>0</formula>
    </cfRule>
  </conditionalFormatting>
  <conditionalFormatting sqref="L170">
    <cfRule type="cellIs" priority="201" operator="lessThan" dxfId="0">
      <formula>0</formula>
    </cfRule>
  </conditionalFormatting>
  <conditionalFormatting sqref="L173:L174">
    <cfRule type="cellIs" priority="190" operator="lessThan" dxfId="0">
      <formula>0</formula>
    </cfRule>
  </conditionalFormatting>
  <conditionalFormatting sqref="L176:L178 L180:L182">
    <cfRule type="cellIs" priority="181" operator="lessThan" dxfId="0">
      <formula>0</formula>
    </cfRule>
  </conditionalFormatting>
  <conditionalFormatting sqref="L192 L194:L198 L204 L206 L208">
    <cfRule type="cellIs" priority="140" operator="lessThan" dxfId="0">
      <formula>0</formula>
    </cfRule>
  </conditionalFormatting>
  <conditionalFormatting sqref="L139:O139">
    <cfRule type="cellIs" priority="290" operator="lessThan" dxfId="0">
      <formula>0</formula>
    </cfRule>
  </conditionalFormatting>
  <conditionalFormatting sqref="M118:M119">
    <cfRule type="cellIs" priority="337" operator="lessThan" dxfId="0">
      <formula>0</formula>
    </cfRule>
  </conditionalFormatting>
  <conditionalFormatting sqref="M121">
    <cfRule type="cellIs" priority="331" operator="lessThan" dxfId="0">
      <formula>0</formula>
    </cfRule>
  </conditionalFormatting>
  <conditionalFormatting sqref="M120:N120">
    <cfRule type="cellIs" priority="334" operator="lessThan" dxfId="0">
      <formula>0</formula>
    </cfRule>
  </conditionalFormatting>
  <conditionalFormatting sqref="M126:N126">
    <cfRule type="cellIs" priority="322" operator="lessThan" dxfId="0">
      <formula>0</formula>
    </cfRule>
  </conditionalFormatting>
  <conditionalFormatting sqref="M198:N198">
    <cfRule type="cellIs" priority="132" operator="lessThan" dxfId="0">
      <formula>0</formula>
    </cfRule>
  </conditionalFormatting>
  <conditionalFormatting sqref="M248:N248">
    <cfRule type="cellIs" priority="45" operator="lessThan" dxfId="0">
      <formula>0</formula>
    </cfRule>
  </conditionalFormatting>
  <conditionalFormatting sqref="M265:N265">
    <cfRule type="cellIs" priority="26" operator="lessThan" dxfId="0">
      <formula>0</formula>
    </cfRule>
  </conditionalFormatting>
  <conditionalFormatting sqref="M182:O182">
    <cfRule type="cellIs" priority="169" operator="lessThan" dxfId="0">
      <formula>0</formula>
    </cfRule>
  </conditionalFormatting>
  <conditionalFormatting sqref="M196:O196">
    <cfRule type="cellIs" priority="136" operator="lessThan" dxfId="0">
      <formula>0</formula>
    </cfRule>
  </conditionalFormatting>
  <conditionalFormatting sqref="M200:O200">
    <cfRule type="cellIs" priority="125" operator="lessThan" dxfId="0">
      <formula>0</formula>
    </cfRule>
  </conditionalFormatting>
  <conditionalFormatting sqref="M202:O202">
    <cfRule type="cellIs" priority="122" operator="lessThan" dxfId="0">
      <formula>0</formula>
    </cfRule>
  </conditionalFormatting>
  <conditionalFormatting sqref="M245:O246">
    <cfRule type="cellIs" priority="51" operator="lessThan" dxfId="0">
      <formula>0</formula>
    </cfRule>
  </conditionalFormatting>
  <conditionalFormatting sqref="M266:O273">
    <cfRule type="cellIs" priority="19" operator="lessThan" dxfId="0">
      <formula>0</formula>
    </cfRule>
  </conditionalFormatting>
  <conditionalFormatting sqref="N122">
    <cfRule type="cellIs" priority="328" operator="lessThan" dxfId="0">
      <formula>0</formula>
    </cfRule>
  </conditionalFormatting>
  <conditionalFormatting sqref="N127">
    <cfRule type="cellIs" priority="318" operator="lessThan" dxfId="0">
      <formula>0</formula>
    </cfRule>
  </conditionalFormatting>
  <conditionalFormatting sqref="N135">
    <cfRule type="cellIs" priority="298" operator="lessThan" dxfId="0">
      <formula>0</formula>
    </cfRule>
  </conditionalFormatting>
  <conditionalFormatting sqref="N243">
    <cfRule type="cellIs" priority="55" operator="lessThan" dxfId="0">
      <formula>0</formula>
    </cfRule>
  </conditionalFormatting>
  <conditionalFormatting sqref="N134:O134">
    <cfRule type="cellIs" priority="300" operator="lessThan" dxfId="0">
      <formula>0</formula>
    </cfRule>
  </conditionalFormatting>
  <conditionalFormatting sqref="N136:O136">
    <cfRule type="cellIs" priority="296" operator="lessThan" dxfId="0">
      <formula>0</formula>
    </cfRule>
  </conditionalFormatting>
  <conditionalFormatting sqref="N149:O149">
    <cfRule type="cellIs" priority="267" operator="lessThan" dxfId="0">
      <formula>0</formula>
    </cfRule>
  </conditionalFormatting>
  <conditionalFormatting sqref="N187:O187">
    <cfRule type="cellIs" priority="155" operator="lessThan" dxfId="0">
      <formula>0</formula>
    </cfRule>
  </conditionalFormatting>
  <conditionalFormatting sqref="N239:O239">
    <cfRule type="cellIs" priority="60" operator="lessThan" dxfId="0">
      <formula>0</formula>
    </cfRule>
  </conditionalFormatting>
  <conditionalFormatting sqref="O154">
    <cfRule type="cellIs" priority="245" operator="lessThan" dxfId="0">
      <formula>0</formula>
    </cfRule>
  </conditionalFormatting>
  <conditionalFormatting sqref="O190">
    <cfRule type="cellIs" priority="146" operator="lessThan" dxfId="0">
      <formula>0</formula>
    </cfRule>
  </conditionalFormatting>
  <conditionalFormatting sqref="O238">
    <cfRule type="cellIs" priority="63" operator="lessThan" dxfId="0">
      <formula>0</formula>
    </cfRule>
  </conditionalFormatting>
  <conditionalFormatting sqref="O242">
    <cfRule type="cellIs" priority="56" operator="lessThan" dxfId="0">
      <formula>0</formula>
    </cfRule>
  </conditionalFormatting>
  <conditionalFormatting sqref="O244">
    <cfRule type="cellIs" priority="53" operator="lessThan" dxfId="0">
      <formula>0</formula>
    </cfRule>
  </conditionalFormatting>
  <conditionalFormatting sqref="O279">
    <cfRule type="cellIs" priority="6" operator="lessThan" dxfId="0">
      <formula>0</formula>
    </cfRule>
  </conditionalFormatting>
  <conditionalFormatting sqref="O111:Q130">
    <cfRule type="cellIs" priority="345" operator="lessThan" dxfId="0">
      <formula>0</formula>
    </cfRule>
  </conditionalFormatting>
  <conditionalFormatting sqref="P2:Q85 P87:Q109">
    <cfRule type="cellIs" priority="411" operator="lessThan" dxfId="0">
      <formula>0</formula>
    </cfRule>
  </conditionalFormatting>
  <conditionalFormatting sqref="P132:Q145 P147:Q168 P170:Q190 P192:Q209">
    <cfRule type="cellIs" priority="307" operator="lessThan" dxfId="0">
      <formula>0</formula>
    </cfRule>
  </conditionalFormatting>
  <conditionalFormatting sqref="Q169">
    <cfRule type="cellIs" priority="96" operator="lessThan" dxfId="0">
      <formula>0</formula>
    </cfRule>
  </conditionalFormatting>
  <conditionalFormatting sqref="Q191">
    <cfRule type="cellIs" priority="95" operator="lessThan" dxfId="0">
      <formula>0</formula>
    </cfRule>
  </conditionalFormatting>
  <conditionalFormatting sqref="Q210">
    <cfRule type="cellIs" priority="94" operator="lessThan" dxfId="0">
      <formula>0</formula>
    </cfRule>
  </conditionalFormatting>
  <conditionalFormatting sqref="Q232">
    <cfRule type="cellIs" priority="74" operator="lessThan" dxfId="0">
      <formula>0</formula>
    </cfRule>
  </conditionalFormatting>
  <conditionalFormatting sqref="Q256">
    <cfRule type="cellIs" priority="39" operator="lessThan" dxfId="0">
      <formula>0</formula>
    </cfRule>
  </conditionalFormatting>
  <conditionalFormatting sqref="Q278">
    <cfRule type="cellIs" priority="15" operator="lessThan" dxfId="0">
      <formula>0</formula>
    </cfRule>
  </conditionalFormatting>
  <conditionalFormatting sqref="R126:R127">
    <cfRule type="cellIs" priority="320" operator="lessThan" dxfId="0">
      <formula>0</formula>
    </cfRule>
  </conditionalFormatting>
  <conditionalFormatting sqref="R129:R130">
    <cfRule type="cellIs" priority="313" operator="lessThan" dxfId="0">
      <formula>0</formula>
    </cfRule>
  </conditionalFormatting>
  <conditionalFormatting sqref="R135">
    <cfRule type="cellIs" priority="297" operator="lessThan" dxfId="0">
      <formula>0</formula>
    </cfRule>
  </conditionalFormatting>
  <conditionalFormatting sqref="R141">
    <cfRule type="cellIs" priority="282" operator="lessThan" dxfId="0">
      <formula>0</formula>
    </cfRule>
  </conditionalFormatting>
  <conditionalFormatting sqref="R144">
    <cfRule type="cellIs" priority="280" operator="lessThan" dxfId="0">
      <formula>0</formula>
    </cfRule>
  </conditionalFormatting>
  <conditionalFormatting sqref="R149:R150">
    <cfRule type="cellIs" priority="266" operator="lessThan" dxfId="0">
      <formula>0</formula>
    </cfRule>
  </conditionalFormatting>
  <conditionalFormatting sqref="R155:R158">
    <cfRule type="cellIs" priority="235" operator="lessThan" dxfId="0">
      <formula>0</formula>
    </cfRule>
  </conditionalFormatting>
  <conditionalFormatting sqref="R196:R198">
    <cfRule type="cellIs" priority="135" operator="lessThan" dxfId="0">
      <formula>0</formula>
    </cfRule>
  </conditionalFormatting>
  <conditionalFormatting sqref="R120:S120">
    <cfRule type="cellIs" priority="333" operator="lessThan" dxfId="0">
      <formula>0</formula>
    </cfRule>
  </conditionalFormatting>
  <conditionalFormatting sqref="R138:S138">
    <cfRule type="cellIs" priority="291" operator="lessThan" dxfId="0">
      <formula>0</formula>
    </cfRule>
  </conditionalFormatting>
  <conditionalFormatting sqref="R147:S148">
    <cfRule type="cellIs" priority="273" operator="lessThan" dxfId="0">
      <formula>0</formula>
    </cfRule>
  </conditionalFormatting>
  <conditionalFormatting sqref="R160:S162">
    <cfRule type="cellIs" priority="216" operator="lessThan" dxfId="0">
      <formula>0</formula>
    </cfRule>
  </conditionalFormatting>
  <conditionalFormatting sqref="R165:S165">
    <cfRule type="cellIs" priority="211" operator="lessThan" dxfId="0">
      <formula>0</formula>
    </cfRule>
  </conditionalFormatting>
  <conditionalFormatting sqref="R167:S168">
    <cfRule type="cellIs" priority="202" operator="lessThan" dxfId="0">
      <formula>0</formula>
    </cfRule>
  </conditionalFormatting>
  <conditionalFormatting sqref="R171:S172">
    <cfRule type="cellIs" priority="191" operator="lessThan" dxfId="0">
      <formula>0</formula>
    </cfRule>
  </conditionalFormatting>
  <conditionalFormatting sqref="R175:S177">
    <cfRule type="cellIs" priority="176" operator="lessThan" dxfId="0">
      <formula>0</formula>
    </cfRule>
  </conditionalFormatting>
  <conditionalFormatting sqref="R185:S186">
    <cfRule type="cellIs" priority="159" operator="lessThan" dxfId="0">
      <formula>0</formula>
    </cfRule>
  </conditionalFormatting>
  <conditionalFormatting sqref="R188:T188">
    <cfRule type="cellIs" priority="150" operator="lessThan" dxfId="0">
      <formula>0</formula>
    </cfRule>
  </conditionalFormatting>
  <conditionalFormatting sqref="R66:U85">
    <cfRule type="cellIs" priority="408" operator="lessThan" dxfId="0">
      <formula>0</formula>
    </cfRule>
  </conditionalFormatting>
  <conditionalFormatting sqref="R87:U90">
    <cfRule type="cellIs" priority="389" operator="lessThan" dxfId="0">
      <formula>0</formula>
    </cfRule>
  </conditionalFormatting>
  <conditionalFormatting sqref="R93:U93">
    <cfRule type="cellIs" priority="388" operator="lessThan" dxfId="0">
      <formula>0</formula>
    </cfRule>
  </conditionalFormatting>
  <conditionalFormatting sqref="R98:U98 Z98:AA98">
    <cfRule type="cellIs" priority="373" operator="lessThan" dxfId="0">
      <formula>0</formula>
    </cfRule>
  </conditionalFormatting>
  <conditionalFormatting sqref="R103:U103 Z103:AA103">
    <cfRule type="cellIs" priority="366" operator="lessThan" dxfId="0">
      <formula>0</formula>
    </cfRule>
  </conditionalFormatting>
  <conditionalFormatting sqref="R106:U108 Z106:AA108">
    <cfRule type="cellIs" priority="353" operator="lessThan" dxfId="0">
      <formula>0</formula>
    </cfRule>
  </conditionalFormatting>
  <conditionalFormatting sqref="R117:U117">
    <cfRule type="cellIs" priority="342" operator="lessThan" dxfId="0">
      <formula>0</formula>
    </cfRule>
  </conditionalFormatting>
  <conditionalFormatting sqref="R132:U132">
    <cfRule type="cellIs" priority="304" operator="lessThan" dxfId="0">
      <formula>0</formula>
    </cfRule>
  </conditionalFormatting>
  <conditionalFormatting sqref="S111:S116 S118:S119 S121:S130">
    <cfRule type="cellIs" priority="346" operator="lessThan" dxfId="0">
      <formula>0</formula>
    </cfRule>
  </conditionalFormatting>
  <conditionalFormatting sqref="S140">
    <cfRule type="cellIs" priority="286" operator="lessThan" dxfId="0">
      <formula>0</formula>
    </cfRule>
  </conditionalFormatting>
  <conditionalFormatting sqref="S155">
    <cfRule type="cellIs" priority="239" operator="lessThan" dxfId="0">
      <formula>0</formula>
    </cfRule>
  </conditionalFormatting>
  <conditionalFormatting sqref="S190">
    <cfRule type="cellIs" priority="145" operator="lessThan" dxfId="0">
      <formula>0</formula>
    </cfRule>
  </conditionalFormatting>
  <conditionalFormatting sqref="S100:T102 S109:T109">
    <cfRule type="cellIs" priority="370" operator="lessThan" dxfId="0">
      <formula>0</formula>
    </cfRule>
  </conditionalFormatting>
  <conditionalFormatting sqref="S94:U94">
    <cfRule type="cellIs" priority="390" operator="lessThan" dxfId="0">
      <formula>0</formula>
    </cfRule>
  </conditionalFormatting>
  <conditionalFormatting sqref="S96:U96">
    <cfRule type="cellIs" priority="378" operator="lessThan" dxfId="0">
      <formula>0</formula>
    </cfRule>
  </conditionalFormatting>
  <conditionalFormatting sqref="T119">
    <cfRule type="cellIs" priority="336" operator="lessThan" dxfId="0">
      <formula>0</formula>
    </cfRule>
  </conditionalFormatting>
  <conditionalFormatting sqref="T189:T190">
    <cfRule type="cellIs" priority="149" operator="lessThan" dxfId="0">
      <formula>0</formula>
    </cfRule>
  </conditionalFormatting>
  <conditionalFormatting sqref="T192:T209">
    <cfRule type="cellIs" priority="141" operator="lessThan" dxfId="0">
      <formula>0</formula>
    </cfRule>
  </conditionalFormatting>
  <conditionalFormatting sqref="T113:U126">
    <cfRule type="cellIs" priority="295" operator="lessThan" dxfId="0">
      <formula>0</formula>
    </cfRule>
  </conditionalFormatting>
  <conditionalFormatting sqref="T128:U129">
    <cfRule type="cellIs" priority="312" operator="lessThan" dxfId="0">
      <formula>0</formula>
    </cfRule>
  </conditionalFormatting>
  <conditionalFormatting sqref="T233:U255">
    <cfRule type="cellIs" priority="67" operator="lessThan" dxfId="0">
      <formula>0</formula>
    </cfRule>
  </conditionalFormatting>
  <conditionalFormatting sqref="T257:U277">
    <cfRule type="cellIs" priority="33" operator="lessThan" dxfId="0">
      <formula>0</formula>
    </cfRule>
  </conditionalFormatting>
  <conditionalFormatting sqref="T279:U300">
    <cfRule type="cellIs" priority="13" operator="lessThan" dxfId="0">
      <formula>0</formula>
    </cfRule>
  </conditionalFormatting>
  <conditionalFormatting sqref="S104:U105 U99:U102">
    <cfRule type="cellIs" priority="369" operator="lessThan" dxfId="0">
      <formula>0</formula>
    </cfRule>
  </conditionalFormatting>
  <conditionalFormatting sqref="U127">
    <cfRule type="cellIs" priority="317" operator="lessThan" dxfId="0">
      <formula>0</formula>
    </cfRule>
  </conditionalFormatting>
  <conditionalFormatting sqref="U139:U145 U147:U168 U170:U188">
    <cfRule type="cellIs" priority="289" operator="lessThan" dxfId="0">
      <formula>0</formula>
    </cfRule>
  </conditionalFormatting>
  <conditionalFormatting sqref="U196:U199">
    <cfRule type="cellIs" priority="128" operator="lessThan" dxfId="0">
      <formula>0</formula>
    </cfRule>
  </conditionalFormatting>
  <conditionalFormatting sqref="U201:U209">
    <cfRule type="cellIs" priority="121" operator="lessThan" dxfId="0">
      <formula>0</formula>
    </cfRule>
  </conditionalFormatting>
  <pageMargins left="0.7" right="0.7" top="0.75" bottom="0.75" header="0.3" footer="0.3"/>
  <pageSetup orientation="portrait" paperSize="9"/>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D175"/>
  <sheetViews>
    <sheetView zoomScaleNormal="100" workbookViewId="0">
      <pane xSplit="1" ySplit="2" topLeftCell="D3" activePane="bottomRight" state="frozen"/>
      <selection pane="topRight" activeCell="B1" sqref="B1"/>
      <selection pane="bottomLeft" activeCell="A3" sqref="A3"/>
      <selection pane="bottomRight" activeCell="AT153" sqref="AT153"/>
    </sheetView>
  </sheetViews>
  <sheetFormatPr baseColWidth="8" defaultRowHeight="14"/>
  <cols>
    <col width="11.58203125" customWidth="1" style="386" min="1" max="1"/>
    <col width="7.83203125" bestFit="1" customWidth="1" style="386" min="2" max="2"/>
    <col width="7.33203125" bestFit="1" customWidth="1" style="386" min="3" max="5"/>
    <col width="7.25" customWidth="1" style="386" min="6" max="6"/>
    <col width="7.83203125" bestFit="1" customWidth="1" style="386" min="7" max="10"/>
    <col width="7.33203125" bestFit="1" customWidth="1" style="386" min="11" max="12"/>
    <col width="6.33203125" bestFit="1" customWidth="1" style="386" min="13" max="14"/>
    <col width="7.33203125" bestFit="1" customWidth="1" style="386" min="15" max="16"/>
    <col width="7.83203125" bestFit="1" customWidth="1" style="386" min="17" max="17"/>
    <col width="7.4140625" bestFit="1" customWidth="1" style="386" min="18" max="18"/>
    <col width="7.33203125" bestFit="1" customWidth="1" style="386" min="19" max="19"/>
    <col width="7.83203125" bestFit="1" customWidth="1" style="386" min="20" max="20"/>
    <col width="9" bestFit="1" customWidth="1" style="386" min="21" max="21"/>
    <col width="8.08203125" customWidth="1" style="386" min="22" max="22"/>
    <col width="7.83203125" bestFit="1" customWidth="1" style="386" min="23" max="23"/>
    <col width="7.33203125" bestFit="1" customWidth="1" style="386" min="24" max="24"/>
    <col width="7.83203125" bestFit="1" customWidth="1" style="386" min="25" max="26"/>
    <col width="7.33203125" bestFit="1" customWidth="1" style="386" min="27" max="27"/>
    <col width="7.83203125" bestFit="1" customWidth="1" style="386" min="28" max="31"/>
    <col width="7.33203125" bestFit="1" customWidth="1" style="386" min="32" max="35"/>
    <col width="7.83203125" bestFit="1" customWidth="1" style="386" min="37" max="37"/>
    <col width="7.33203125" bestFit="1" customWidth="1" style="386" min="38" max="38"/>
    <col width="8.33203125" bestFit="1" customWidth="1" style="386" min="39" max="40"/>
    <col width="7.33203125" bestFit="1" customWidth="1" style="386" min="41" max="41"/>
    <col width="7.08203125" customWidth="1" style="386" min="42" max="42"/>
    <col width="7.83203125" bestFit="1" customWidth="1" style="386" min="46" max="46"/>
    <col width="6.6640625" bestFit="1" customWidth="1" style="386" min="47" max="47"/>
    <col width="7.83203125" bestFit="1" customWidth="1" style="386" min="48" max="48"/>
    <col width="7.83203125" customWidth="1" style="386" min="49" max="49"/>
    <col width="7.83203125" bestFit="1" customWidth="1" style="386" min="50" max="53"/>
    <col width="8.83203125" bestFit="1" customWidth="1" style="386" min="54" max="54"/>
  </cols>
  <sheetData>
    <row r="1" ht="28" customFormat="1" customHeight="1" s="8">
      <c r="A1" s="8" t="inlineStr">
        <is>
          <t>日期</t>
        </is>
      </c>
      <c r="B1" s="8" t="inlineStr">
        <is>
          <t>豆粕</t>
        </is>
      </c>
      <c r="C1" s="8" t="inlineStr">
        <is>
          <t>汽零</t>
        </is>
      </c>
      <c r="D1" s="8" t="inlineStr">
        <is>
          <t>机器人</t>
        </is>
      </c>
      <c r="E1" s="8" t="inlineStr">
        <is>
          <t>化工</t>
        </is>
      </c>
      <c r="F1" s="8" t="inlineStr">
        <is>
          <t>工程机械</t>
        </is>
      </c>
      <c r="G1" s="8" t="inlineStr">
        <is>
          <t>酒</t>
        </is>
      </c>
      <c r="H1" s="8" t="inlineStr">
        <is>
          <t>粮食</t>
        </is>
      </c>
      <c r="I1" s="8" t="inlineStr">
        <is>
          <t>消费</t>
        </is>
      </c>
      <c r="J1" s="8" t="inlineStr">
        <is>
          <t>旅游</t>
        </is>
      </c>
      <c r="K1" s="8" t="inlineStr">
        <is>
          <t>钢铁</t>
        </is>
      </c>
      <c r="L1" s="8" t="inlineStr">
        <is>
          <t>有色</t>
        </is>
      </c>
      <c r="M1" s="8" t="inlineStr">
        <is>
          <t>红利</t>
        </is>
      </c>
      <c r="N1" s="8" t="inlineStr">
        <is>
          <t>基建</t>
        </is>
      </c>
      <c r="O1" s="8" t="inlineStr">
        <is>
          <t>证券</t>
        </is>
      </c>
      <c r="P1" s="8" t="inlineStr">
        <is>
          <t>家电</t>
        </is>
      </c>
      <c r="Q1" s="8" t="inlineStr">
        <is>
          <t>煤炭</t>
        </is>
      </c>
      <c r="R1" s="8" t="inlineStr">
        <is>
          <t>银行</t>
        </is>
      </c>
      <c r="S1" s="8" t="inlineStr">
        <is>
          <t>房地产</t>
        </is>
      </c>
      <c r="T1" s="8" t="inlineStr">
        <is>
          <t>畜牧</t>
        </is>
      </c>
      <c r="U1" s="8" t="inlineStr">
        <is>
          <t>电网设备</t>
        </is>
      </c>
      <c r="V1" s="8" t="inlineStr">
        <is>
          <t>储能电池</t>
        </is>
      </c>
      <c r="W1" s="8" t="inlineStr">
        <is>
          <t>绿电</t>
        </is>
      </c>
      <c r="X1" s="8" t="inlineStr">
        <is>
          <t>医疗</t>
        </is>
      </c>
      <c r="Y1" s="8" t="inlineStr">
        <is>
          <t>中药</t>
        </is>
      </c>
      <c r="Z1" s="8" t="inlineStr">
        <is>
          <t>医药</t>
        </is>
      </c>
      <c r="AA1" s="8" t="inlineStr">
        <is>
          <t>生物医药</t>
        </is>
      </c>
      <c r="AB1" s="8" t="inlineStr">
        <is>
          <t>创新药</t>
        </is>
      </c>
      <c r="AC1" s="8" t="inlineStr">
        <is>
          <t>电力</t>
        </is>
      </c>
      <c r="AD1" s="8" t="inlineStr">
        <is>
          <t>汽车</t>
        </is>
      </c>
      <c r="AE1" s="8" t="inlineStr">
        <is>
          <t>光伏</t>
        </is>
      </c>
      <c r="AF1" s="8" t="inlineStr">
        <is>
          <t>软件</t>
        </is>
      </c>
      <c r="AG1" s="8" t="inlineStr">
        <is>
          <t>游戏</t>
        </is>
      </c>
      <c r="AH1" s="8" t="inlineStr">
        <is>
          <t>传媒</t>
        </is>
      </c>
      <c r="AI1" s="8" t="inlineStr">
        <is>
          <t>军工</t>
        </is>
      </c>
      <c r="AJ1" s="8" t="inlineStr">
        <is>
          <t>半导体</t>
        </is>
      </c>
      <c r="AK1" s="8" t="inlineStr">
        <is>
          <t>通信</t>
        </is>
      </c>
      <c r="AL1" s="8" t="inlineStr">
        <is>
          <t>上证</t>
        </is>
      </c>
      <c r="AM1" s="8" t="inlineStr">
        <is>
          <t>深圳</t>
        </is>
      </c>
      <c r="AN1" s="8" t="inlineStr">
        <is>
          <t>创业板</t>
        </is>
      </c>
      <c r="AO1" s="8" t="inlineStr">
        <is>
          <t>北交所</t>
        </is>
      </c>
      <c r="AP1" s="8" t="inlineStr">
        <is>
          <t>上证50</t>
        </is>
      </c>
      <c r="AQ1" s="8" t="inlineStr">
        <is>
          <t>沪深300</t>
        </is>
      </c>
      <c r="AR1" s="8" t="inlineStr">
        <is>
          <t>中证500</t>
        </is>
      </c>
      <c r="AS1" s="8" t="inlineStr">
        <is>
          <t>中证1000</t>
        </is>
      </c>
      <c r="AT1" s="8" t="inlineStr">
        <is>
          <t>微盘股</t>
        </is>
      </c>
      <c r="AU1" s="8" t="inlineStr">
        <is>
          <t>可转债等权</t>
        </is>
      </c>
      <c r="AV1" s="8" t="inlineStr">
        <is>
          <t>ST</t>
        </is>
      </c>
      <c r="AW1" s="8" t="inlineStr">
        <is>
          <t>融资板块</t>
        </is>
      </c>
      <c r="AX1" s="8" t="n">
        <v>176</v>
      </c>
      <c r="AY1" s="8" t="inlineStr">
        <is>
          <t>铁哥</t>
        </is>
      </c>
      <c r="AZ1" s="8" t="inlineStr">
        <is>
          <t>羊哥</t>
        </is>
      </c>
      <c r="BA1" s="8" t="inlineStr">
        <is>
          <t>雪哥</t>
        </is>
      </c>
      <c r="BB1" s="8" t="inlineStr">
        <is>
          <t>光头哥</t>
        </is>
      </c>
      <c r="BD1" s="8" t="inlineStr">
        <is>
          <t>中证1000超额</t>
        </is>
      </c>
    </row>
    <row r="2" hidden="1" customFormat="1" s="8">
      <c r="A2" s="295" t="inlineStr">
        <is>
          <t>202512汇总</t>
        </is>
      </c>
      <c r="B2" s="347" t="n">
        <v>-0.0371</v>
      </c>
      <c r="C2" s="347" t="n">
        <v>0.12</v>
      </c>
      <c r="D2" s="347" t="n">
        <v>0.0722</v>
      </c>
      <c r="E2" s="347" t="n">
        <v>0.1031</v>
      </c>
      <c r="F2" s="347" t="n">
        <v>0.058</v>
      </c>
      <c r="G2" s="347" t="n">
        <v>-0.0806</v>
      </c>
      <c r="H2" s="347" t="n">
        <v>0.0216</v>
      </c>
      <c r="I2" s="347" t="n">
        <v>-0.0434</v>
      </c>
      <c r="J2" s="347" t="n">
        <v>0.07870000000000001</v>
      </c>
      <c r="K2" s="347" t="n">
        <v>0.0291</v>
      </c>
      <c r="L2" s="347" t="n">
        <v>0.1309</v>
      </c>
      <c r="M2" s="347" t="n">
        <v>-0.0152</v>
      </c>
      <c r="N2" s="347" t="n">
        <v>0.0215</v>
      </c>
      <c r="O2" s="347" t="n">
        <v>0.0263</v>
      </c>
      <c r="P2" s="347" t="n">
        <v>0.0413</v>
      </c>
      <c r="Q2" s="347" t="n">
        <v>-0.0551</v>
      </c>
      <c r="R2" s="347" t="n">
        <v>-0.0156</v>
      </c>
      <c r="S2" s="347" t="n">
        <v>-0.0285</v>
      </c>
      <c r="T2" s="347" t="n">
        <v>-0.0199</v>
      </c>
      <c r="U2" s="347" t="n">
        <v>0.0601</v>
      </c>
      <c r="V2" s="347" t="n">
        <v>0.019</v>
      </c>
      <c r="W2" s="347" t="n">
        <v>-0.0258</v>
      </c>
      <c r="X2" s="347" t="n">
        <v>-0.0173</v>
      </c>
      <c r="Y2" s="347" t="n">
        <v>-0.0306</v>
      </c>
      <c r="Z2" s="347" t="n">
        <v>-0.0382</v>
      </c>
      <c r="AA2" s="347" t="n">
        <v>-0.0352</v>
      </c>
      <c r="AB2" s="347" t="n">
        <v>-0.0525</v>
      </c>
      <c r="AC2" s="347" t="n">
        <v>-0.0263</v>
      </c>
      <c r="AD2" s="347" t="n">
        <v>0.0445</v>
      </c>
      <c r="AE2" s="347" t="n">
        <v>0.0042</v>
      </c>
      <c r="AF2" s="347" t="n">
        <v>0</v>
      </c>
      <c r="AG2" s="347" t="n">
        <v>0.0227</v>
      </c>
      <c r="AH2" s="347" t="n">
        <v>0.0071</v>
      </c>
      <c r="AI2" s="347" t="n">
        <v>0.1715</v>
      </c>
      <c r="AJ2" s="347" t="n">
        <v>0.0525</v>
      </c>
      <c r="AK2" s="347" t="n">
        <v>0.1217</v>
      </c>
      <c r="AL2" s="347" t="n">
        <v>0.0206</v>
      </c>
      <c r="AM2" s="347" t="n">
        <v>0.0417</v>
      </c>
      <c r="AN2" s="347" t="n">
        <v>0.0493</v>
      </c>
      <c r="AO2" s="347" t="n">
        <v>0.038</v>
      </c>
      <c r="AP2" s="347" t="n">
        <v>0.0207</v>
      </c>
      <c r="AQ2" s="347" t="n">
        <v>0.0228</v>
      </c>
      <c r="AR2" s="347" t="n">
        <v>0.0617</v>
      </c>
      <c r="AS2" s="347" t="n">
        <v>0.0356</v>
      </c>
      <c r="AT2" s="347" t="n">
        <v>-0.0214</v>
      </c>
      <c r="AU2" s="347" t="n"/>
      <c r="AV2" s="347" t="n"/>
      <c r="AW2" s="347" t="n"/>
      <c r="AX2" s="347" t="n"/>
      <c r="AY2" s="347" t="n"/>
      <c r="AZ2" s="347" t="n"/>
      <c r="BA2" s="347" t="n"/>
    </row>
    <row r="3" customFormat="1" s="383">
      <c r="A3" s="381" t="inlineStr">
        <is>
          <t>2025年汇总</t>
        </is>
      </c>
      <c r="B3" s="382" t="n">
        <v>0.0668</v>
      </c>
      <c r="C3" s="382" t="n">
        <v>0.4362</v>
      </c>
      <c r="D3" s="382" t="n">
        <v>0.3089</v>
      </c>
      <c r="E3" s="382" t="n">
        <v>0.4256</v>
      </c>
      <c r="F3" s="382" t="n">
        <v>0.3567</v>
      </c>
      <c r="G3" s="382" t="n">
        <v>-0.13</v>
      </c>
      <c r="H3" s="382" t="n">
        <v>0.1736</v>
      </c>
      <c r="I3" s="382" t="n">
        <v>-0.0294</v>
      </c>
      <c r="J3" s="382" t="n">
        <v>0.1475</v>
      </c>
      <c r="K3" s="382" t="n">
        <v>0.2349</v>
      </c>
      <c r="L3" s="382" t="n">
        <v>0.9805</v>
      </c>
      <c r="M3" s="382" t="n">
        <v>-0.0501</v>
      </c>
      <c r="N3" s="382" t="n">
        <v>0.06270000000000001</v>
      </c>
      <c r="O3" s="382" t="n">
        <v>0.035</v>
      </c>
      <c r="P3" s="382" t="n">
        <v>0.1749</v>
      </c>
      <c r="Q3" s="382" t="n">
        <v>-0.0927</v>
      </c>
      <c r="R3" s="382" t="n">
        <v>0.1084</v>
      </c>
      <c r="S3" s="382" t="n">
        <v>0.0268</v>
      </c>
      <c r="T3" s="382" t="n">
        <v>0.1073</v>
      </c>
      <c r="U3" s="382" t="n">
        <v>0.3256</v>
      </c>
      <c r="V3" s="382" t="n">
        <v>0.5796</v>
      </c>
      <c r="W3" s="382" t="n">
        <v>0.0148</v>
      </c>
      <c r="X3" s="382" t="n">
        <v>-0.0398</v>
      </c>
      <c r="Y3" s="382" t="n">
        <v>-0.0412</v>
      </c>
      <c r="Z3" s="382" t="n">
        <v>0.0471</v>
      </c>
      <c r="AA3" s="382" t="n">
        <v>0.06370000000000001</v>
      </c>
      <c r="AB3" s="382" t="n">
        <v>0.1923</v>
      </c>
      <c r="AC3" s="382" t="n">
        <v>0.0101</v>
      </c>
      <c r="AD3" s="382" t="n">
        <v>0.1223</v>
      </c>
      <c r="AE3" s="382" t="n">
        <v>0.2708</v>
      </c>
      <c r="AF3" s="382" t="n">
        <v>0.1206</v>
      </c>
      <c r="AG3" s="382" t="n">
        <v>0.4386</v>
      </c>
      <c r="AH3" s="382" t="n">
        <v>0.2894</v>
      </c>
      <c r="AI3" s="382" t="n">
        <v>0.3177</v>
      </c>
      <c r="AJ3" s="382" t="n">
        <v>0.4509</v>
      </c>
      <c r="AK3" s="382" t="n">
        <v>0.9947</v>
      </c>
      <c r="AL3" s="382" t="n">
        <v>0.1841</v>
      </c>
      <c r="AM3" s="382" t="n">
        <v>0.2987</v>
      </c>
      <c r="AN3" s="382" t="n">
        <v>0.4957</v>
      </c>
      <c r="AO3" s="382" t="n">
        <v>0.388</v>
      </c>
      <c r="AP3" s="382" t="n">
        <v>0.129</v>
      </c>
      <c r="AQ3" s="382" t="n">
        <v>0.1766</v>
      </c>
      <c r="AR3" s="382" t="n">
        <v>0.3039</v>
      </c>
      <c r="AS3" s="382" t="n">
        <v>0.2749</v>
      </c>
      <c r="AT3" s="382" t="n">
        <v>0.8102</v>
      </c>
      <c r="AU3" s="382" t="n"/>
      <c r="AV3" s="382" t="n"/>
      <c r="AW3" s="382" t="n"/>
      <c r="AX3" s="382" t="n"/>
      <c r="AY3" s="382" t="n"/>
      <c r="AZ3" s="382" t="n"/>
      <c r="BA3" s="382" t="n"/>
    </row>
    <row r="4" ht="34.5" customFormat="1" customHeight="1" s="383">
      <c r="A4" s="381" t="inlineStr">
        <is>
          <t>2026年汇总</t>
        </is>
      </c>
      <c r="B4" s="382">
        <f>B5+B6+B21+B44+B66+B85+B107+B131</f>
        <v/>
      </c>
      <c r="C4" s="382">
        <f>C5+C6+C21+C44+C66+C85+C107+C131</f>
        <v/>
      </c>
      <c r="D4" s="382">
        <f>D5+D6+D21+D44+D66+D85+D107+D131</f>
        <v/>
      </c>
      <c r="E4" s="382">
        <f>E5+E6+E21+E44+E66+E85+E107+E131</f>
        <v/>
      </c>
      <c r="F4" s="382">
        <f>F5+F6+F21+F44+F66+F85+F107+F131</f>
        <v/>
      </c>
      <c r="G4" s="382">
        <f>G5+G6+G21+G44+G66+G85+G107+G131</f>
        <v/>
      </c>
      <c r="H4" s="382">
        <f>H5+H6+H21+H44+H66+H85+H107+H131</f>
        <v/>
      </c>
      <c r="I4" s="382">
        <f>I5+I6+I21+I44+I66+I85+I107+I131</f>
        <v/>
      </c>
      <c r="J4" s="382">
        <f>J5+J6+J21+J44+J66+J85+J107+J131</f>
        <v/>
      </c>
      <c r="K4" s="382">
        <f>K5+K6+K21+K44+K66+K85+K107+K131</f>
        <v/>
      </c>
      <c r="L4" s="382">
        <f>L5+L6+L21+L44+L66+L85+L107+L131</f>
        <v/>
      </c>
      <c r="M4" s="382">
        <f>M5+M6+M21+M44+M66+M85+M107+M131</f>
        <v/>
      </c>
      <c r="N4" s="382">
        <f>N5+N6+N21+N44+N66+N85+N107+N131</f>
        <v/>
      </c>
      <c r="O4" s="382">
        <f>O5+O6+O21+O44+O66+O85+O107+O131</f>
        <v/>
      </c>
      <c r="P4" s="382">
        <f>P5+P6+P21+P44+P66+P85+P107+P131</f>
        <v/>
      </c>
      <c r="Q4" s="382">
        <f>Q5+Q6+Q21+Q44+Q66+Q85+Q107+Q131</f>
        <v/>
      </c>
      <c r="R4" s="382">
        <f>R5+R6+R21+R44+R66+R85+R107+R131</f>
        <v/>
      </c>
      <c r="S4" s="382">
        <f>S5+S6+S21+S44+S66+S85+S107+S131</f>
        <v/>
      </c>
      <c r="T4" s="382">
        <f>T5+T6+T21+T44+T66+T85+T107+T131</f>
        <v/>
      </c>
      <c r="U4" s="382">
        <f>U5+U6+U21+U44+U66+U85+U107+U131</f>
        <v/>
      </c>
      <c r="V4" s="382">
        <f>V5+V6+V21+V44+V66+V85+V107+V131</f>
        <v/>
      </c>
      <c r="W4" s="382">
        <f>W5+W6+W21+W44+W66+W85+W107+W131</f>
        <v/>
      </c>
      <c r="X4" s="382">
        <f>X5+X6+X21+X44+X66+X85+X107+X131</f>
        <v/>
      </c>
      <c r="Y4" s="382">
        <f>Y5+Y6+Y21+Y44+Y66+Y85+Y107+Y131</f>
        <v/>
      </c>
      <c r="Z4" s="382">
        <f>Z5+Z6+Z21+Z44+Z66+Z85+Z107+Z131</f>
        <v/>
      </c>
      <c r="AA4" s="382">
        <f>AA5+AA6+AA21+AA44+AA66+AA85+AA107+AA131</f>
        <v/>
      </c>
      <c r="AB4" s="382">
        <f>AB5+AB6+AB21+AB44+AB66+AB85+AB107+AB131</f>
        <v/>
      </c>
      <c r="AC4" s="382">
        <f>AC5+AC6+AC21+AC44+AC66+AC85+AC107+AC131</f>
        <v/>
      </c>
      <c r="AD4" s="382">
        <f>AD5+AD6+AD21+AD44+AD66+AD85+AD107+AD131</f>
        <v/>
      </c>
      <c r="AE4" s="382">
        <f>AE5+AE6+AE21+AE44+AE66+AE85+AE107+AE131</f>
        <v/>
      </c>
      <c r="AF4" s="382">
        <f>AF5+AF6+AF21+AF44+AF66+AF85+AF107+AF131</f>
        <v/>
      </c>
      <c r="AG4" s="382">
        <f>AG5+AG6+AG21+AG44+AG66+AG85+AG107+AG131</f>
        <v/>
      </c>
      <c r="AH4" s="382">
        <f>AH5+AH6+AH21+AH44+AH66+AH85+AH107+AH131</f>
        <v/>
      </c>
      <c r="AI4" s="382">
        <f>AI5+AI6+AI21+AI44+AI66+AI85+AI107+AI131</f>
        <v/>
      </c>
      <c r="AJ4" s="382">
        <f>AJ5+AJ6+AJ21+AJ44+AJ66+AJ85+AJ107+AJ131</f>
        <v/>
      </c>
      <c r="AK4" s="382">
        <f>AK5+AK6+AK21+AK44+AK66+AK85+AK107+AK131</f>
        <v/>
      </c>
      <c r="AL4" s="382">
        <f>AL5+AL6+AL21+AL44+AL66+AL85+AL107+AL131</f>
        <v/>
      </c>
      <c r="AM4" s="382">
        <f>AM5+AM6+AM21+AM44+AM66+AM85+AM107+AM131</f>
        <v/>
      </c>
      <c r="AN4" s="382">
        <f>AN5+AN6+AN21+AN44+AN66+AN85+AN107+AN131</f>
        <v/>
      </c>
      <c r="AO4" s="382">
        <f>AO5+AO6+AO21+AO44+AO66+AO85+AO107+AO131</f>
        <v/>
      </c>
      <c r="AP4" s="382">
        <f>AP5+AP6+AP21+AP44+AP66+AP85+AP107+AP131</f>
        <v/>
      </c>
      <c r="AQ4" s="382">
        <f>AQ5+AQ6+AQ21+AQ44+AQ66+AQ85+AQ107+AQ131</f>
        <v/>
      </c>
      <c r="AR4" s="382">
        <f>AR5+AR6+AR21+AR44+AR66+AR85+AR107+AR131</f>
        <v/>
      </c>
      <c r="AS4" s="382">
        <f>AS5+AS6+AS21+AS44+AS66+AS85+AS107+AS131</f>
        <v/>
      </c>
      <c r="AT4" s="382">
        <f>AT5+AT6+AT21+AT44+AT66+AT85+AT107+AT131</f>
        <v/>
      </c>
      <c r="AU4" s="382">
        <f>AU5+AU6+AU21+AU44+AU66+AU85+AU107+AU131</f>
        <v/>
      </c>
      <c r="AV4" s="382">
        <f>AV5+AV6+AV21+AV44+AV66+AV85+AV107+AV131</f>
        <v/>
      </c>
      <c r="AW4" s="382">
        <f>AW5+AW6+AW21+AW44+AW66+AW85+AW107+AW131</f>
        <v/>
      </c>
      <c r="AX4" s="382">
        <f>AX5+AX6+AX21+AX44+AX66+AX85+AX107+AX131</f>
        <v/>
      </c>
      <c r="AY4" s="382">
        <f>AY5+AY6+AY21+AY44+AY66+AY85+AY107+AY131</f>
        <v/>
      </c>
      <c r="AZ4" s="382">
        <f>AZ5+AZ6+AZ21+AZ44+AZ66+AZ85+AZ107+AZ131</f>
        <v/>
      </c>
      <c r="BA4" s="382">
        <f>BA5+BA6+BA21+BA44+BA66+BA85+BA107+BA131</f>
        <v/>
      </c>
      <c r="BB4" s="382">
        <f>BB5+BB6+BB21+BB44+BB66+BB85+BB107+BB131</f>
        <v/>
      </c>
      <c r="BD4" s="384">
        <f>AX4-AS4</f>
        <v/>
      </c>
    </row>
    <row r="5">
      <c r="A5" s="295" t="inlineStr">
        <is>
          <t>202601汇总</t>
        </is>
      </c>
      <c r="B5" s="347" t="n">
        <v>0.0169</v>
      </c>
      <c r="C5" s="347" t="n">
        <v>-0.0118</v>
      </c>
      <c r="D5" s="347" t="n">
        <v>0.0436</v>
      </c>
      <c r="E5" s="347" t="n">
        <v>0.1141</v>
      </c>
      <c r="F5" s="347" t="n">
        <v>0.0623</v>
      </c>
      <c r="G5" s="347" t="n">
        <v>0.009299999999999999</v>
      </c>
      <c r="H5" s="347" t="n">
        <v>0.121</v>
      </c>
      <c r="I5" s="347" t="n">
        <v>-0.0189</v>
      </c>
      <c r="J5" s="347" t="n">
        <v>-0.0136</v>
      </c>
      <c r="K5" s="347" t="n">
        <v>0.0669</v>
      </c>
      <c r="L5" s="347" t="n">
        <v>0.2138</v>
      </c>
      <c r="M5" s="347" t="n">
        <v>0.0342</v>
      </c>
      <c r="N5" s="347" t="n">
        <v>0.0565</v>
      </c>
      <c r="O5" s="347" t="n">
        <v>-0.014</v>
      </c>
      <c r="P5" s="347" t="n">
        <v>0.0064</v>
      </c>
      <c r="Q5" s="347" t="n">
        <v>0.0992</v>
      </c>
      <c r="R5" s="347" t="n">
        <v>-0.0583</v>
      </c>
      <c r="S5" s="347" t="n">
        <v>0.0314</v>
      </c>
      <c r="T5" s="347" t="n">
        <v>0.0172</v>
      </c>
      <c r="U5" s="347" t="n">
        <v>0.164</v>
      </c>
      <c r="V5" s="347" t="n">
        <v>0.0143</v>
      </c>
      <c r="W5" s="347" t="n">
        <v>0.0325</v>
      </c>
      <c r="X5" s="347" t="n">
        <v>0.0471</v>
      </c>
      <c r="Y5" s="347" t="n">
        <v>0.0038</v>
      </c>
      <c r="Z5" s="347" t="n">
        <v>0.0053</v>
      </c>
      <c r="AA5" s="347" t="n">
        <v>0.0286</v>
      </c>
      <c r="AB5" s="347" t="n">
        <v>0.008399999999999999</v>
      </c>
      <c r="AC5" s="347" t="n">
        <v>0.027</v>
      </c>
      <c r="AD5" s="347" t="n">
        <v>-0.0517</v>
      </c>
      <c r="AE5" s="347" t="n">
        <v>0.1102</v>
      </c>
      <c r="AF5" s="347" t="n">
        <v>0.0949</v>
      </c>
      <c r="AG5" s="347" t="n">
        <v>0.1042</v>
      </c>
      <c r="AH5" s="347" t="n">
        <v>0.2214</v>
      </c>
      <c r="AI5" s="347" t="n">
        <v>0.0532</v>
      </c>
      <c r="AJ5" s="347" t="n">
        <v>0.1687</v>
      </c>
      <c r="AK5" s="347" t="n">
        <v>0.0479</v>
      </c>
      <c r="AL5" s="347" t="n">
        <v>0.038</v>
      </c>
      <c r="AM5" s="347" t="n">
        <v>0.0513</v>
      </c>
      <c r="AN5" s="347" t="n">
        <v>0.0442</v>
      </c>
      <c r="AO5" s="347" t="n">
        <v>0.0635</v>
      </c>
      <c r="AP5" s="347" t="n">
        <v>0.0115</v>
      </c>
      <c r="AQ5" s="347" t="n">
        <v>0.0165</v>
      </c>
      <c r="AR5" s="347" t="n">
        <v>0.1212</v>
      </c>
      <c r="AS5" s="347" t="n">
        <v>0.0868</v>
      </c>
      <c r="AT5" s="347" t="n">
        <v>0.1074</v>
      </c>
      <c r="AU5" s="347" t="n">
        <v>0.0725</v>
      </c>
      <c r="AV5" s="347" t="n">
        <v>0.0436</v>
      </c>
      <c r="AW5" s="347" t="n">
        <v>0.0827</v>
      </c>
      <c r="AX5" s="347" t="n">
        <v>0.0615</v>
      </c>
      <c r="AY5" s="347" t="n"/>
      <c r="AZ5" s="347" t="n"/>
      <c r="BA5" s="347" t="n"/>
    </row>
    <row r="6">
      <c r="A6" s="295" t="inlineStr">
        <is>
          <t>202602汇总</t>
        </is>
      </c>
      <c r="B6" s="347">
        <f>SUM(B7:B20)</f>
        <v/>
      </c>
      <c r="C6" s="347">
        <f>SUM(C7:C20)</f>
        <v/>
      </c>
      <c r="D6" s="347">
        <f>SUM(D7:D20)</f>
        <v/>
      </c>
      <c r="E6" s="347">
        <f>SUM(E7:E20)</f>
        <v/>
      </c>
      <c r="F6" s="347">
        <f>SUM(F7:F20)</f>
        <v/>
      </c>
      <c r="G6" s="347">
        <f>SUM(G7:G20)</f>
        <v/>
      </c>
      <c r="H6" s="347">
        <f>SUM(H7:H20)</f>
        <v/>
      </c>
      <c r="I6" s="347">
        <f>SUM(I7:I20)</f>
        <v/>
      </c>
      <c r="J6" s="347">
        <f>SUM(J7:J20)</f>
        <v/>
      </c>
      <c r="K6" s="347">
        <f>SUM(K7:K20)</f>
        <v/>
      </c>
      <c r="L6" s="347">
        <f>SUM(L7:L20)</f>
        <v/>
      </c>
      <c r="M6" s="347">
        <f>SUM(M7:M20)</f>
        <v/>
      </c>
      <c r="N6" s="347">
        <f>SUM(N7:N20)</f>
        <v/>
      </c>
      <c r="O6" s="347">
        <f>SUM(O7:O20)</f>
        <v/>
      </c>
      <c r="P6" s="347">
        <f>SUM(P7:P20)</f>
        <v/>
      </c>
      <c r="Q6" s="347">
        <f>SUM(Q7:Q20)</f>
        <v/>
      </c>
      <c r="R6" s="347">
        <f>SUM(R7:R20)</f>
        <v/>
      </c>
      <c r="S6" s="347">
        <f>SUM(S7:S20)</f>
        <v/>
      </c>
      <c r="T6" s="347">
        <f>SUM(T7:T20)</f>
        <v/>
      </c>
      <c r="U6" s="347">
        <f>SUM(U7:U20)</f>
        <v/>
      </c>
      <c r="V6" s="347">
        <f>SUM(V7:V20)</f>
        <v/>
      </c>
      <c r="W6" s="347">
        <f>SUM(W7:W20)</f>
        <v/>
      </c>
      <c r="X6" s="347">
        <f>SUM(X7:X20)</f>
        <v/>
      </c>
      <c r="Y6" s="347">
        <f>SUM(Y7:Y20)</f>
        <v/>
      </c>
      <c r="Z6" s="347">
        <f>SUM(Z7:Z20)</f>
        <v/>
      </c>
      <c r="AA6" s="347">
        <f>SUM(AA7:AA20)</f>
        <v/>
      </c>
      <c r="AB6" s="347">
        <f>SUM(AB7:AB20)</f>
        <v/>
      </c>
      <c r="AC6" s="347">
        <f>SUM(AC7:AC20)</f>
        <v/>
      </c>
      <c r="AD6" s="347">
        <f>SUM(AD7:AD20)</f>
        <v/>
      </c>
      <c r="AE6" s="347">
        <f>SUM(AE7:AE20)</f>
        <v/>
      </c>
      <c r="AF6" s="347">
        <f>SUM(AF7:AF20)</f>
        <v/>
      </c>
      <c r="AG6" s="347">
        <f>SUM(AG7:AG20)</f>
        <v/>
      </c>
      <c r="AH6" s="347">
        <f>SUM(AH7:AH20)</f>
        <v/>
      </c>
      <c r="AI6" s="347">
        <f>SUM(AI7:AI20)</f>
        <v/>
      </c>
      <c r="AJ6" s="347">
        <f>SUM(AJ7:AJ20)</f>
        <v/>
      </c>
      <c r="AK6" s="347" t="n">
        <v>0.0164</v>
      </c>
      <c r="AL6" s="347" t="n">
        <v>0.0109</v>
      </c>
      <c r="AM6" s="347" t="n">
        <v>0.0204</v>
      </c>
      <c r="AN6" s="347" t="n">
        <v>-0.0108</v>
      </c>
      <c r="AO6" s="347" t="n">
        <v>0.0036</v>
      </c>
      <c r="AP6" s="347" t="n">
        <v>-0.008800000000000001</v>
      </c>
      <c r="AQ6" s="347" t="n">
        <v>0.0009</v>
      </c>
      <c r="AR6" s="347" t="n">
        <v>0.0344</v>
      </c>
      <c r="AS6" s="347" t="n">
        <v>0.0371</v>
      </c>
      <c r="AT6" s="347" t="n">
        <v>0.065</v>
      </c>
      <c r="AU6" s="347" t="n">
        <v>0.0133</v>
      </c>
      <c r="AV6" s="347" t="n">
        <v>0.0544</v>
      </c>
      <c r="AW6" s="347" t="n">
        <v>0.0373</v>
      </c>
      <c r="AX6" s="347">
        <f>SUM(AX7:AX20)</f>
        <v/>
      </c>
      <c r="AY6" s="347">
        <f>SUM(AY7:AY20)</f>
        <v/>
      </c>
      <c r="AZ6" s="347">
        <f>SUM(AZ7:AZ20)</f>
        <v/>
      </c>
      <c r="BA6" s="347">
        <f>SUM(BA7:BA20)</f>
        <v/>
      </c>
    </row>
    <row r="7" hidden="1" s="386">
      <c r="A7" s="387" t="n">
        <v>20260202</v>
      </c>
      <c r="B7" s="279" t="n">
        <v>-0.004</v>
      </c>
      <c r="C7" s="279" t="n">
        <v>-0.0218</v>
      </c>
      <c r="D7" s="279" t="n">
        <v>-0.02</v>
      </c>
      <c r="E7" s="279" t="n">
        <v>-0.0697</v>
      </c>
      <c r="F7" s="279" t="n">
        <v>-0.0311</v>
      </c>
      <c r="G7" s="279" t="n">
        <v>0.0148</v>
      </c>
      <c r="H7" s="279" t="n">
        <v>-0.0703</v>
      </c>
      <c r="I7" s="279" t="n">
        <v>-0.0013</v>
      </c>
      <c r="J7" s="279" t="n">
        <v>-0.0125</v>
      </c>
      <c r="K7" s="279" t="n">
        <v>-0.062</v>
      </c>
      <c r="L7" s="279" t="n">
        <v>-0.1</v>
      </c>
      <c r="M7" s="279" t="n">
        <v>-0.0312</v>
      </c>
      <c r="N7" s="279" t="n">
        <v>-0.0375</v>
      </c>
      <c r="O7" s="279" t="n">
        <v>-0.0134</v>
      </c>
      <c r="P7" s="279" t="n">
        <v>-0.0121</v>
      </c>
      <c r="Q7" s="279" t="n">
        <v>-0.0593</v>
      </c>
      <c r="R7" s="279" t="n">
        <v>0.0013</v>
      </c>
      <c r="S7" s="279" t="n">
        <v>-0.0336</v>
      </c>
      <c r="T7" s="279" t="n">
        <v>-0.0369</v>
      </c>
      <c r="U7" s="279" t="n">
        <v>0.0133</v>
      </c>
      <c r="V7" s="279" t="n">
        <v>-0.0155</v>
      </c>
      <c r="W7" s="279" t="n">
        <v>-0.0075</v>
      </c>
      <c r="X7" s="279" t="n">
        <v>-0.0225</v>
      </c>
      <c r="Y7" s="279" t="n">
        <v>-0.0124</v>
      </c>
      <c r="Z7" s="279" t="n">
        <v>-0.0211</v>
      </c>
      <c r="AA7" s="279" t="n">
        <v>-0.0253</v>
      </c>
      <c r="AB7" s="279" t="n">
        <v>-0.0298</v>
      </c>
      <c r="AC7" s="279" t="n">
        <v>-0.0146</v>
      </c>
      <c r="AD7" s="279" t="n">
        <v>-0.0228</v>
      </c>
      <c r="AE7" s="279" t="n">
        <v>-0.0094</v>
      </c>
      <c r="AF7" s="279" t="n">
        <v>-0.0251</v>
      </c>
      <c r="AG7" s="279" t="n">
        <v>-0.0352</v>
      </c>
      <c r="AH7" s="279" t="n">
        <v>-0.0287</v>
      </c>
      <c r="AI7" s="279" t="n">
        <v>-0.018</v>
      </c>
      <c r="AJ7" s="279" t="n">
        <v>-0.0544</v>
      </c>
      <c r="AK7" s="279" t="n"/>
      <c r="AL7" s="279" t="n"/>
      <c r="AM7" s="279" t="n"/>
      <c r="AN7" s="279" t="n"/>
      <c r="AO7" s="279" t="n"/>
      <c r="AP7" s="279" t="n"/>
      <c r="AR7" s="347" t="n"/>
      <c r="AS7" s="347" t="n"/>
      <c r="AX7" s="279" t="n">
        <v>-0.023</v>
      </c>
      <c r="AY7" s="279" t="n">
        <v>-0.0193</v>
      </c>
      <c r="AZ7" s="279" t="n"/>
      <c r="BA7" s="279" t="n">
        <v>-0.0135</v>
      </c>
    </row>
    <row r="8" hidden="1" s="386">
      <c r="A8" s="387" t="n">
        <v>20260203</v>
      </c>
      <c r="B8" s="279" t="n">
        <v>-0.0015</v>
      </c>
      <c r="C8" s="279" t="n">
        <v>0.0311</v>
      </c>
      <c r="D8" s="279" t="n">
        <v>0.0259</v>
      </c>
      <c r="E8" s="279" t="n">
        <v>0.041</v>
      </c>
      <c r="F8" s="279" t="n">
        <v>0.066</v>
      </c>
      <c r="G8" s="279" t="n">
        <v>0.0036</v>
      </c>
      <c r="H8" s="279" t="n">
        <v>0.0138</v>
      </c>
      <c r="I8" s="279" t="n">
        <v>0.0077</v>
      </c>
      <c r="J8" s="279" t="n">
        <v>0.014</v>
      </c>
      <c r="K8" s="279" t="n">
        <v>0.0344</v>
      </c>
      <c r="L8" s="279" t="n">
        <v>0.0684</v>
      </c>
      <c r="M8" s="279" t="n">
        <v>0.0016</v>
      </c>
      <c r="N8" s="279" t="n">
        <v>0.0207</v>
      </c>
      <c r="O8" s="279" t="n">
        <v>0.0034</v>
      </c>
      <c r="P8" s="279" t="n">
        <v>0.0103</v>
      </c>
      <c r="Q8" s="279" t="n">
        <v>0.0056</v>
      </c>
      <c r="R8" s="279" t="n">
        <v>-0.0103</v>
      </c>
      <c r="S8" s="279" t="n">
        <v>0.0228</v>
      </c>
      <c r="T8" s="279" t="n">
        <v>0.008</v>
      </c>
      <c r="U8" s="279" t="n">
        <v>0.0366</v>
      </c>
      <c r="V8" s="279" t="n">
        <v>0.0234</v>
      </c>
      <c r="W8" s="279" t="n">
        <v>0.005</v>
      </c>
      <c r="X8" s="279" t="n">
        <v>0.0172</v>
      </c>
      <c r="Y8" s="279" t="n">
        <v>0.0048</v>
      </c>
      <c r="Z8" s="279" t="n">
        <v>0.0134</v>
      </c>
      <c r="AA8" s="279" t="n">
        <v>0.0156</v>
      </c>
      <c r="AB8" s="279" t="n">
        <v>0.0123</v>
      </c>
      <c r="AC8" s="279" t="n">
        <v>0.007900000000000001</v>
      </c>
      <c r="AD8" s="279" t="n">
        <v>0.0196</v>
      </c>
      <c r="AE8" s="279" t="n">
        <v>0.0605</v>
      </c>
      <c r="AF8" s="279" t="n">
        <v>0.0307</v>
      </c>
      <c r="AG8" s="279" t="n">
        <v>0.028</v>
      </c>
      <c r="AH8" s="279" t="n">
        <v>0.0346</v>
      </c>
      <c r="AI8" s="279" t="n">
        <v>0.0444</v>
      </c>
      <c r="AJ8" s="279" t="n">
        <v>0.0148</v>
      </c>
      <c r="AK8" s="279" t="n"/>
      <c r="AL8" s="279" t="n"/>
      <c r="AM8" s="279" t="n"/>
      <c r="AN8" s="279" t="n"/>
      <c r="AO8" s="279" t="n"/>
      <c r="AP8" s="279" t="n"/>
      <c r="AR8" s="347" t="n"/>
      <c r="AS8" s="347" t="n"/>
      <c r="AX8" s="279" t="n">
        <v>0.0192</v>
      </c>
      <c r="AY8" s="279" t="n">
        <v>0.0161</v>
      </c>
      <c r="AZ8" s="279" t="n"/>
      <c r="BA8" s="279" t="n">
        <v>0.0224</v>
      </c>
    </row>
    <row r="9" hidden="1" s="386">
      <c r="A9" s="387" t="n">
        <v>20260204</v>
      </c>
      <c r="B9" s="279" t="n">
        <v>0.002</v>
      </c>
      <c r="C9" s="279" t="n">
        <v>0.007900000000000001</v>
      </c>
      <c r="D9" s="279" t="n">
        <v>-0.0054</v>
      </c>
      <c r="E9" s="279" t="n">
        <v>0.0011</v>
      </c>
      <c r="F9" s="279" t="n">
        <v>0.0216</v>
      </c>
      <c r="G9" s="279" t="n">
        <v>0.02</v>
      </c>
      <c r="H9" s="279" t="n">
        <v>0.0027</v>
      </c>
      <c r="I9" s="279" t="n">
        <v>0.0217</v>
      </c>
      <c r="J9" s="279" t="n">
        <v>0.0313</v>
      </c>
      <c r="K9" s="279" t="n">
        <v>0.0233</v>
      </c>
      <c r="L9" s="279" t="n">
        <v>0.0018</v>
      </c>
      <c r="M9" s="279" t="n">
        <v>0.0324</v>
      </c>
      <c r="N9" s="279" t="n">
        <v>0.0138</v>
      </c>
      <c r="O9" s="279" t="n">
        <v>0.0145</v>
      </c>
      <c r="P9" s="279" t="n">
        <v>0.0095</v>
      </c>
      <c r="Q9" s="279" t="n">
        <v>0.0907</v>
      </c>
      <c r="R9" s="279" t="n">
        <v>0.0143</v>
      </c>
      <c r="S9" s="279" t="n">
        <v>0.0275</v>
      </c>
      <c r="T9" s="279" t="n">
        <v>0.0095</v>
      </c>
      <c r="U9" s="279" t="n">
        <v>0.0033</v>
      </c>
      <c r="V9" s="279" t="n">
        <v>0.0122</v>
      </c>
      <c r="W9" s="279" t="n">
        <v>0.0174</v>
      </c>
      <c r="X9" s="279" t="n">
        <v>0.0169</v>
      </c>
      <c r="Y9" s="279" t="n">
        <v>0.0144</v>
      </c>
      <c r="Z9" s="279" t="n">
        <v>0.008</v>
      </c>
      <c r="AA9" s="279" t="n">
        <v>0.0102</v>
      </c>
      <c r="AB9" s="279" t="n">
        <v>0.0109</v>
      </c>
      <c r="AC9" s="279" t="n">
        <v>0.0137</v>
      </c>
      <c r="AD9" s="279" t="n">
        <v>0.02</v>
      </c>
      <c r="AE9" s="279" t="n">
        <v>0.0312</v>
      </c>
      <c r="AF9" s="279" t="n">
        <v>-0.0191</v>
      </c>
      <c r="AG9" s="279" t="n">
        <v>-0.0311</v>
      </c>
      <c r="AH9" s="279" t="n">
        <v>-0.0327</v>
      </c>
      <c r="AI9" s="279" t="n">
        <v>0.0013</v>
      </c>
      <c r="AJ9" s="279" t="n">
        <v>-0.0207</v>
      </c>
      <c r="AK9" s="279" t="n"/>
      <c r="AL9" s="279" t="n"/>
      <c r="AM9" s="279" t="n"/>
      <c r="AN9" s="279" t="n"/>
      <c r="AO9" s="279" t="n"/>
      <c r="AP9" s="279" t="n"/>
      <c r="AR9" s="347" t="n"/>
      <c r="AS9" s="347" t="n"/>
      <c r="AX9" s="279" t="n">
        <v>0.0133</v>
      </c>
      <c r="AY9" s="279" t="n">
        <v>0.003</v>
      </c>
      <c r="AZ9" s="279" t="n"/>
      <c r="BA9" s="279" t="n">
        <v>0.0039</v>
      </c>
    </row>
    <row r="10" hidden="1" s="386">
      <c r="A10" s="387" t="n">
        <v>20260205</v>
      </c>
      <c r="B10" s="279" t="n">
        <v>0.0025</v>
      </c>
      <c r="C10" s="279" t="n">
        <v>-0.0163</v>
      </c>
      <c r="D10" s="279" t="n">
        <v>-0.0173</v>
      </c>
      <c r="E10" s="279" t="n">
        <v>-0.0213</v>
      </c>
      <c r="F10" s="279" t="n">
        <v>-0.0111</v>
      </c>
      <c r="G10" s="279" t="n">
        <v>0.0053</v>
      </c>
      <c r="H10" s="279" t="n">
        <v>-0.0227</v>
      </c>
      <c r="I10" s="279" t="n">
        <v>0.01</v>
      </c>
      <c r="J10" s="279" t="n">
        <v>0.0158</v>
      </c>
      <c r="K10" s="279" t="n">
        <v>-0.0208</v>
      </c>
      <c r="L10" s="279" t="n">
        <v>-0.0484</v>
      </c>
      <c r="M10" s="279" t="n">
        <v>-0.0044</v>
      </c>
      <c r="N10" s="279" t="n">
        <v>-0.0176</v>
      </c>
      <c r="O10" s="279" t="n">
        <v>0.0017</v>
      </c>
      <c r="P10" s="279" t="n">
        <v>-0.0038</v>
      </c>
      <c r="Q10" s="279" t="n">
        <v>-0.0283</v>
      </c>
      <c r="R10" s="279" t="n">
        <v>0.0167</v>
      </c>
      <c r="S10" s="279" t="n">
        <v>-0.0013</v>
      </c>
      <c r="T10" s="279" t="n">
        <v>-0.0016</v>
      </c>
      <c r="U10" s="279" t="n">
        <v>-0.0479</v>
      </c>
      <c r="V10" s="279" t="n">
        <v>-0.0356</v>
      </c>
      <c r="W10" s="279" t="n">
        <v>-0.0122</v>
      </c>
      <c r="X10" s="279" t="n">
        <v>0</v>
      </c>
      <c r="Y10" s="279" t="n">
        <v>0.0095</v>
      </c>
      <c r="Z10" s="279" t="n">
        <v>0.0105</v>
      </c>
      <c r="AA10" s="279" t="n">
        <v>0</v>
      </c>
      <c r="AB10" s="279" t="n">
        <v>0.0024</v>
      </c>
      <c r="AC10" s="279" t="n">
        <v>-0.008699999999999999</v>
      </c>
      <c r="AD10" s="279" t="n">
        <v>-0.0043</v>
      </c>
      <c r="AE10" s="279" t="n">
        <v>-0.0545</v>
      </c>
      <c r="AF10" s="279" t="n">
        <v>-0.0141</v>
      </c>
      <c r="AG10" s="279" t="n">
        <v>0.002</v>
      </c>
      <c r="AH10" s="279" t="n">
        <v>-0.0076</v>
      </c>
      <c r="AI10" s="279" t="n">
        <v>-0.0128</v>
      </c>
      <c r="AJ10" s="279" t="n">
        <v>-0.0106</v>
      </c>
      <c r="AK10" s="279" t="n"/>
      <c r="AL10" s="279" t="n"/>
      <c r="AM10" s="279" t="n"/>
      <c r="AN10" s="279" t="n"/>
      <c r="AO10" s="279" t="n"/>
      <c r="AP10" s="279" t="n"/>
      <c r="AR10" s="347" t="n"/>
      <c r="AS10" s="347" t="n"/>
      <c r="AX10" s="279" t="n">
        <v>-0.0062</v>
      </c>
      <c r="AY10" s="279" t="n">
        <v>-0.0008</v>
      </c>
      <c r="AZ10" s="279" t="n"/>
      <c r="BA10" s="279" t="n">
        <v>-0.0034</v>
      </c>
    </row>
    <row r="11" hidden="1" s="386">
      <c r="A11" s="387" t="n">
        <v>20260206</v>
      </c>
      <c r="B11" s="279" t="n">
        <v>0.001</v>
      </c>
      <c r="C11" s="279" t="n">
        <v>0.0046</v>
      </c>
      <c r="D11" s="279" t="n">
        <v>0.0065</v>
      </c>
      <c r="E11" s="279" t="n">
        <v>0.0264</v>
      </c>
      <c r="F11" s="279" t="n">
        <v>-0.0118</v>
      </c>
      <c r="G11" s="279" t="n">
        <v>-0.0195</v>
      </c>
      <c r="H11" s="279" t="n">
        <v>0.0056</v>
      </c>
      <c r="I11" s="279" t="n">
        <v>-0.0124</v>
      </c>
      <c r="J11" s="279" t="n">
        <v>-0.0167</v>
      </c>
      <c r="K11" s="279" t="n">
        <v>-0.004</v>
      </c>
      <c r="L11" s="279" t="n">
        <v>0.0042</v>
      </c>
      <c r="M11" s="279" t="n">
        <v>-0.0032</v>
      </c>
      <c r="N11" s="279" t="n">
        <v>-0.0098</v>
      </c>
      <c r="O11" s="279" t="n">
        <v>-0.0059</v>
      </c>
      <c r="P11" s="279" t="n">
        <v>-0.0044</v>
      </c>
      <c r="Q11" s="279" t="n">
        <v>-0.0044</v>
      </c>
      <c r="R11" s="279" t="n">
        <v>-0.0025</v>
      </c>
      <c r="S11" s="279" t="n">
        <v>-0.0134</v>
      </c>
      <c r="T11" s="279" t="n">
        <v>0</v>
      </c>
      <c r="U11" s="279" t="n">
        <v>0.0052</v>
      </c>
      <c r="V11" s="279" t="n">
        <v>0.0062</v>
      </c>
      <c r="W11" s="279" t="n">
        <v>0.0017</v>
      </c>
      <c r="X11" s="279" t="n">
        <v>-0.0056</v>
      </c>
      <c r="Y11" s="279" t="n">
        <v>0.0066</v>
      </c>
      <c r="Z11" s="279" t="n">
        <v>-0.0026</v>
      </c>
      <c r="AA11" s="279" t="n">
        <v>-0.0025</v>
      </c>
      <c r="AB11" s="279" t="n">
        <v>-0.0012</v>
      </c>
      <c r="AC11" s="279" t="n">
        <v>0.0029</v>
      </c>
      <c r="AD11" s="279" t="n">
        <v>-0.0022</v>
      </c>
      <c r="AE11" s="279" t="n">
        <v>0.0073</v>
      </c>
      <c r="AF11" s="279" t="n">
        <v>-0.0165</v>
      </c>
      <c r="AG11" s="279" t="n">
        <v>0.0052</v>
      </c>
      <c r="AH11" s="279" t="n">
        <v>-0.0145</v>
      </c>
      <c r="AI11" s="279" t="n">
        <v>-0.0177</v>
      </c>
      <c r="AJ11" s="279" t="n">
        <v>-0.008800000000000001</v>
      </c>
      <c r="AK11" s="279" t="n"/>
      <c r="AL11" s="279" t="n"/>
      <c r="AM11" s="279" t="n"/>
      <c r="AN11" s="279" t="n"/>
      <c r="AO11" s="279" t="n"/>
      <c r="AP11" s="279" t="n"/>
      <c r="AR11" s="347" t="n"/>
      <c r="AS11" s="347" t="n"/>
      <c r="AX11" s="279" t="n">
        <v>0.0057</v>
      </c>
      <c r="AY11" s="279" t="n">
        <v>-0.0008</v>
      </c>
      <c r="AZ11" s="279" t="n"/>
      <c r="BA11" s="279" t="n">
        <v>0.0075</v>
      </c>
    </row>
    <row r="12" hidden="1" s="386">
      <c r="A12" s="387" t="n">
        <v>20260209</v>
      </c>
      <c r="B12" s="279" t="n">
        <v>0.0015</v>
      </c>
      <c r="C12" s="279" t="n">
        <v>0.0105</v>
      </c>
      <c r="D12" s="279" t="n">
        <v>0.0165</v>
      </c>
      <c r="E12" s="279" t="n">
        <v>0.0134</v>
      </c>
      <c r="F12" s="279" t="n">
        <v>0.0364</v>
      </c>
      <c r="G12" s="279" t="n">
        <v>0</v>
      </c>
      <c r="H12" s="279" t="n">
        <v>0.0055</v>
      </c>
      <c r="I12" s="279" t="n">
        <v>0.0013</v>
      </c>
      <c r="J12" s="279" t="n">
        <v>0.017</v>
      </c>
      <c r="K12" s="279" t="n">
        <v>0.018</v>
      </c>
      <c r="L12" s="279" t="n">
        <v>0.0214</v>
      </c>
      <c r="M12" s="279" t="n">
        <v>0.0058</v>
      </c>
      <c r="N12" s="279" t="n">
        <v>0.014</v>
      </c>
      <c r="O12" s="279" t="n">
        <v>0.009299999999999999</v>
      </c>
      <c r="P12" s="279" t="n">
        <v>0.0095</v>
      </c>
      <c r="Q12" s="279" t="n">
        <v>0.0053</v>
      </c>
      <c r="R12" s="279" t="n">
        <v>0.0025</v>
      </c>
      <c r="S12" s="279" t="n">
        <v>0.022</v>
      </c>
      <c r="T12" s="279" t="n">
        <v>0.0031</v>
      </c>
      <c r="U12" s="279" t="n">
        <v>0.0299</v>
      </c>
      <c r="V12" s="279" t="n">
        <v>0.0276</v>
      </c>
      <c r="W12" s="279" t="n">
        <v>0.0058</v>
      </c>
      <c r="X12" s="279" t="n">
        <v>0.0028</v>
      </c>
      <c r="Y12" s="279" t="n">
        <v>0.0019</v>
      </c>
      <c r="Z12" s="279" t="n">
        <v>0</v>
      </c>
      <c r="AA12" s="279" t="n">
        <v>0.0051</v>
      </c>
      <c r="AB12" s="279" t="n">
        <v>0.0036</v>
      </c>
      <c r="AC12" s="279" t="n">
        <v>0.0049</v>
      </c>
      <c r="AD12" s="279" t="n">
        <v>0.0058</v>
      </c>
      <c r="AE12" s="279" t="n">
        <v>0.0381</v>
      </c>
      <c r="AF12" s="279" t="n">
        <v>0.0347</v>
      </c>
      <c r="AG12" s="279" t="n">
        <v>0.0286</v>
      </c>
      <c r="AH12" s="279" t="n">
        <v>0.0431</v>
      </c>
      <c r="AI12" s="279" t="n">
        <v>0.0181</v>
      </c>
      <c r="AJ12" s="279" t="n">
        <v>0.0323</v>
      </c>
      <c r="AK12" s="279" t="n"/>
      <c r="AL12" s="279" t="n"/>
      <c r="AM12" s="279" t="n"/>
      <c r="AN12" s="279" t="n"/>
      <c r="AO12" s="279" t="n"/>
      <c r="AP12" s="279" t="n"/>
      <c r="AR12" s="347" t="n"/>
      <c r="AS12" s="347" t="n"/>
      <c r="AX12" s="279" t="n">
        <v>0.0112</v>
      </c>
      <c r="AY12" s="279" t="n">
        <v>0.0092</v>
      </c>
      <c r="AZ12" s="279" t="n"/>
      <c r="BA12" s="279" t="n">
        <v>0.015</v>
      </c>
    </row>
    <row r="13" hidden="1" s="386">
      <c r="A13" s="387" t="n">
        <v>20260210</v>
      </c>
      <c r="B13" s="279" t="n">
        <v>-0.005</v>
      </c>
      <c r="C13" s="279" t="n">
        <v>0.0072</v>
      </c>
      <c r="D13" s="279" t="n">
        <v>0.009900000000000001</v>
      </c>
      <c r="E13" s="279" t="n">
        <v>-0.0011</v>
      </c>
      <c r="F13" s="279" t="n">
        <v>0.0049</v>
      </c>
      <c r="G13" s="279" t="n">
        <v>-0.0162</v>
      </c>
      <c r="H13" s="279" t="n">
        <v>-0.0073</v>
      </c>
      <c r="I13" s="279" t="n">
        <v>-0.0125</v>
      </c>
      <c r="J13" s="279" t="n">
        <v>-0.006</v>
      </c>
      <c r="K13" s="279" t="n">
        <v>-0.0013</v>
      </c>
      <c r="L13" s="279" t="n">
        <v>-0.0018</v>
      </c>
      <c r="M13" s="279" t="n">
        <v>0.0038</v>
      </c>
      <c r="N13" s="279" t="n">
        <v>-0.0065</v>
      </c>
      <c r="O13" s="279" t="n">
        <v>-0.0008</v>
      </c>
      <c r="P13" s="279" t="n">
        <v>0.0101</v>
      </c>
      <c r="Q13" s="279" t="n">
        <v>0.008800000000000001</v>
      </c>
      <c r="R13" s="279" t="n">
        <v>0.0025</v>
      </c>
      <c r="S13" s="279" t="n">
        <v>-0.0164</v>
      </c>
      <c r="T13" s="279" t="n">
        <v>-0.0031</v>
      </c>
      <c r="U13" s="279" t="n">
        <v>0.0095</v>
      </c>
      <c r="V13" s="279" t="n">
        <v>-0.0051</v>
      </c>
      <c r="W13" s="279" t="n">
        <v>-0.0057</v>
      </c>
      <c r="X13" s="279" t="n">
        <v>0.008399999999999999</v>
      </c>
      <c r="Y13" s="279" t="n">
        <v>-0.0056</v>
      </c>
      <c r="Z13" s="279" t="n">
        <v>0.0131</v>
      </c>
      <c r="AA13" s="279" t="n">
        <v>0.0076</v>
      </c>
      <c r="AB13" s="279" t="n">
        <v>0.0144</v>
      </c>
      <c r="AC13" s="279" t="n">
        <v>-0.0058</v>
      </c>
      <c r="AD13" s="279" t="n">
        <v>0.0029</v>
      </c>
      <c r="AE13" s="279" t="n">
        <v>-0.0166</v>
      </c>
      <c r="AF13" s="279" t="n">
        <v>0.0086</v>
      </c>
      <c r="AG13" s="279" t="n">
        <v>0.0556</v>
      </c>
      <c r="AH13" s="279" t="n">
        <v>0.0455</v>
      </c>
      <c r="AI13" s="279" t="n">
        <v>0.002</v>
      </c>
      <c r="AJ13" s="279" t="n">
        <v>0.0049</v>
      </c>
      <c r="AK13" s="279" t="n"/>
      <c r="AL13" s="279" t="n"/>
      <c r="AM13" s="279" t="n"/>
      <c r="AN13" s="279" t="n"/>
      <c r="AO13" s="279" t="n"/>
      <c r="AP13" s="279" t="n"/>
      <c r="AR13" s="347" t="n"/>
      <c r="AS13" s="347" t="n"/>
      <c r="AX13" s="279" t="n">
        <v>0.0012</v>
      </c>
      <c r="AY13" s="279" t="n">
        <v>-0.0009</v>
      </c>
      <c r="AZ13" s="279" t="n"/>
      <c r="BA13" s="279" t="n">
        <v>-0.0001</v>
      </c>
    </row>
    <row r="14" hidden="1" s="386">
      <c r="A14" s="387" t="n">
        <v>20260211</v>
      </c>
      <c r="B14" s="279" t="n">
        <v>0.0061</v>
      </c>
      <c r="C14" s="279" t="n">
        <v>-0.0103</v>
      </c>
      <c r="D14" s="279" t="n">
        <v>-0.0116</v>
      </c>
      <c r="E14" s="279" t="n">
        <v>0.021</v>
      </c>
      <c r="F14" s="279" t="n">
        <v>0.0044</v>
      </c>
      <c r="G14" s="279" t="n">
        <v>0</v>
      </c>
      <c r="H14" s="279" t="n">
        <v>0.0074</v>
      </c>
      <c r="I14" s="279" t="n">
        <v>0</v>
      </c>
      <c r="J14" s="279" t="n">
        <v>-0.012</v>
      </c>
      <c r="K14" s="279" t="n">
        <v>0.0177</v>
      </c>
      <c r="L14" s="279" t="n">
        <v>0.0278</v>
      </c>
      <c r="M14" s="279" t="n">
        <v>0.0086</v>
      </c>
      <c r="N14" s="279" t="n">
        <v>0.0025</v>
      </c>
      <c r="O14" s="279" t="n">
        <v>-0.0017</v>
      </c>
      <c r="P14" s="279" t="n">
        <v>-0.0106</v>
      </c>
      <c r="Q14" s="279" t="n">
        <v>0.014</v>
      </c>
      <c r="R14" s="279" t="n">
        <v>0.0025</v>
      </c>
      <c r="S14" s="279" t="n">
        <v>-0.0026</v>
      </c>
      <c r="T14" s="279" t="n">
        <v>0.0031</v>
      </c>
      <c r="U14" s="279" t="n">
        <v>0.0005999999999999999</v>
      </c>
      <c r="V14" s="279" t="n">
        <v>-0.0047</v>
      </c>
      <c r="W14" s="279" t="n">
        <v>-0.0017</v>
      </c>
      <c r="X14" s="279" t="n">
        <v>-0.0055</v>
      </c>
      <c r="Y14" s="279" t="n">
        <v>-0.0028</v>
      </c>
      <c r="Z14" s="279" t="n">
        <v>0</v>
      </c>
      <c r="AA14" s="279" t="n">
        <v>-0.0025</v>
      </c>
      <c r="AB14" s="279" t="n">
        <v>-0.0024</v>
      </c>
      <c r="AC14" s="279" t="n">
        <v>0.001</v>
      </c>
      <c r="AD14" s="279" t="n">
        <v>0.0007</v>
      </c>
      <c r="AE14" s="279" t="n">
        <v>-0.0098</v>
      </c>
      <c r="AF14" s="279" t="n">
        <v>-0.009599999999999999</v>
      </c>
      <c r="AG14" s="279" t="n">
        <v>0</v>
      </c>
      <c r="AH14" s="279" t="n">
        <v>-0.0285</v>
      </c>
      <c r="AI14" s="279" t="n">
        <v>-0.0075</v>
      </c>
      <c r="AJ14" s="279" t="n">
        <v>-0.0116</v>
      </c>
      <c r="AK14" s="279" t="n"/>
      <c r="AL14" s="279" t="n"/>
      <c r="AM14" s="279" t="n"/>
      <c r="AN14" s="279" t="n"/>
      <c r="AO14" s="279" t="n"/>
      <c r="AP14" s="279" t="n"/>
      <c r="AR14" s="347" t="n"/>
      <c r="AS14" s="347" t="n"/>
      <c r="AX14" s="279" t="n">
        <v>0.0038</v>
      </c>
      <c r="AY14" s="279" t="n">
        <v>0.0035</v>
      </c>
      <c r="AZ14" s="279" t="n"/>
      <c r="BA14" s="279" t="n">
        <v>0.0005999999999999999</v>
      </c>
    </row>
    <row r="15" hidden="1" s="386">
      <c r="A15" s="387" t="n">
        <v>20260212</v>
      </c>
      <c r="B15" s="279" t="n">
        <v>0.001</v>
      </c>
      <c r="C15" s="279" t="n">
        <v>0.0039</v>
      </c>
      <c r="D15" s="279" t="n">
        <v>0.0136</v>
      </c>
      <c r="E15" s="279" t="n">
        <v>0.0011</v>
      </c>
      <c r="F15" s="279" t="n">
        <v>0.0212</v>
      </c>
      <c r="G15" s="279" t="n">
        <v>-0.0183</v>
      </c>
      <c r="H15" s="279" t="n">
        <v>-0.011</v>
      </c>
      <c r="I15" s="279" t="n">
        <v>-0.0114</v>
      </c>
      <c r="J15" s="279" t="n">
        <v>-0.0207</v>
      </c>
      <c r="K15" s="279" t="n">
        <v>0.0005999999999999999</v>
      </c>
      <c r="L15" s="279" t="n">
        <v>0.0066</v>
      </c>
      <c r="M15" s="279" t="n">
        <v>-0.0009</v>
      </c>
      <c r="N15" s="279" t="n">
        <v>0.0033</v>
      </c>
      <c r="O15" s="279" t="n">
        <v>-0.0075</v>
      </c>
      <c r="P15" s="279" t="n">
        <v>0</v>
      </c>
      <c r="Q15" s="279" t="n">
        <v>0.0034</v>
      </c>
      <c r="R15" s="279" t="n">
        <v>-0.0151</v>
      </c>
      <c r="S15" s="279" t="n">
        <v>-0.0052</v>
      </c>
      <c r="T15" s="279" t="n">
        <v>-0.011</v>
      </c>
      <c r="U15" s="279" t="n">
        <v>0.0326</v>
      </c>
      <c r="V15" s="279" t="n">
        <v>0.0313</v>
      </c>
      <c r="W15" s="279" t="n">
        <v>0.0074</v>
      </c>
      <c r="X15" s="279" t="n">
        <v>-0.0056</v>
      </c>
      <c r="Y15" s="279" t="n">
        <v>-0.0103</v>
      </c>
      <c r="Z15" s="279" t="n">
        <v>-0.0026</v>
      </c>
      <c r="AA15" s="279" t="n">
        <v>-0.005</v>
      </c>
      <c r="AB15" s="279" t="n">
        <v>-0.0035</v>
      </c>
      <c r="AC15" s="279" t="n">
        <v>0.0078</v>
      </c>
      <c r="AD15" s="279" t="n">
        <v>-0.0014</v>
      </c>
      <c r="AE15" s="279" t="n">
        <v>0.0126</v>
      </c>
      <c r="AF15" s="279" t="n">
        <v>0.0152</v>
      </c>
      <c r="AG15" s="279" t="n">
        <v>-0.0215</v>
      </c>
      <c r="AH15" s="279" t="n">
        <v>0.0057</v>
      </c>
      <c r="AI15" s="279" t="n">
        <v>0.0137</v>
      </c>
      <c r="AJ15" s="279" t="n">
        <v>0.0216</v>
      </c>
      <c r="AK15" s="279" t="n"/>
      <c r="AL15" s="279" t="n"/>
      <c r="AM15" s="279" t="n"/>
      <c r="AN15" s="279" t="n"/>
      <c r="AO15" s="279" t="n"/>
      <c r="AP15" s="279" t="n"/>
      <c r="AR15" s="347" t="n"/>
      <c r="AS15" s="347" t="n"/>
      <c r="AX15" s="279" t="n">
        <v>-0.0001</v>
      </c>
      <c r="AY15" s="279" t="n">
        <v>-0.0001</v>
      </c>
      <c r="AZ15" s="279" t="n"/>
      <c r="BA15" s="279" t="n">
        <v>-0.0042</v>
      </c>
    </row>
    <row r="16" hidden="1" s="386">
      <c r="A16" s="387" t="n">
        <v>20260213</v>
      </c>
      <c r="B16" s="279" t="n">
        <v>0.0055</v>
      </c>
      <c r="C16" s="279" t="n">
        <v>-0.0013</v>
      </c>
      <c r="D16" s="279" t="n">
        <v>0.0009</v>
      </c>
      <c r="E16" s="279" t="n">
        <v>-0.0195</v>
      </c>
      <c r="F16" s="279" t="n">
        <v>-0.0256</v>
      </c>
      <c r="G16" s="279" t="n">
        <v>0</v>
      </c>
      <c r="H16" s="279" t="n">
        <v>-0.0083</v>
      </c>
      <c r="I16" s="279" t="n">
        <v>-0.0038</v>
      </c>
      <c r="J16" s="279" t="n">
        <v>-0.0062</v>
      </c>
      <c r="K16" s="279" t="n">
        <v>-0.0251</v>
      </c>
      <c r="L16" s="279" t="n">
        <v>-0.0343</v>
      </c>
      <c r="M16" s="279" t="n">
        <v>-0.0135</v>
      </c>
      <c r="N16" s="279" t="n">
        <v>-0.0098</v>
      </c>
      <c r="O16" s="279" t="n">
        <v>-0.009299999999999999</v>
      </c>
      <c r="P16" s="279" t="n">
        <v>-0.0044</v>
      </c>
      <c r="Q16" s="279" t="n">
        <v>-0.0172</v>
      </c>
      <c r="R16" s="279" t="n">
        <v>-0.0064</v>
      </c>
      <c r="S16" s="279" t="n">
        <v>-0.0045</v>
      </c>
      <c r="T16" s="279" t="n">
        <v>-0.0095</v>
      </c>
      <c r="U16" s="279" t="n">
        <v>-0.0209</v>
      </c>
      <c r="V16" s="279" t="n">
        <v>-0.0181</v>
      </c>
      <c r="W16" s="279" t="n">
        <v>-0.0131</v>
      </c>
      <c r="X16" s="279" t="n">
        <v>-0.014</v>
      </c>
      <c r="Y16" s="279" t="n">
        <v>-0.0038</v>
      </c>
      <c r="Z16" s="279" t="n">
        <v>-0.0129</v>
      </c>
      <c r="AA16" s="279" t="n">
        <v>-0.0177</v>
      </c>
      <c r="AB16" s="279" t="n">
        <v>-0.013</v>
      </c>
      <c r="AC16" s="279" t="n">
        <v>-0.0125</v>
      </c>
      <c r="AD16" s="279" t="n">
        <v>-0.0051</v>
      </c>
      <c r="AE16" s="279" t="n">
        <v>-0.0301</v>
      </c>
      <c r="AF16" s="279" t="n">
        <v>-0.0128</v>
      </c>
      <c r="AG16" s="279" t="n">
        <v>-0.0073</v>
      </c>
      <c r="AH16" s="279" t="n">
        <v>-0.0194</v>
      </c>
      <c r="AI16" s="279" t="n">
        <v>0.0034</v>
      </c>
      <c r="AJ16" s="279" t="n">
        <v>0.0018</v>
      </c>
      <c r="AK16" s="279" t="n"/>
      <c r="AL16" s="279" t="n"/>
      <c r="AM16" s="279" t="n"/>
      <c r="AN16" s="279" t="n"/>
      <c r="AO16" s="279" t="n"/>
      <c r="AP16" s="279" t="n"/>
      <c r="AR16" s="347" t="n"/>
      <c r="AS16" s="347" t="n"/>
      <c r="AX16" s="279" t="n">
        <v>-0.0086</v>
      </c>
      <c r="AY16" s="279" t="n">
        <v>-0.005</v>
      </c>
      <c r="AZ16" s="279" t="n"/>
      <c r="BA16" s="279" t="n">
        <v>-0.0024</v>
      </c>
    </row>
    <row r="17" hidden="1" s="386">
      <c r="A17" s="387" t="n">
        <v>20260224</v>
      </c>
      <c r="B17" s="279" t="n">
        <v>0.0005</v>
      </c>
      <c r="C17" s="279" t="n">
        <v>0.0026</v>
      </c>
      <c r="D17" s="279" t="n">
        <v>-0.0071</v>
      </c>
      <c r="E17" s="279" t="n">
        <v>0.0353</v>
      </c>
      <c r="F17" s="279" t="n">
        <v>0.0361</v>
      </c>
      <c r="G17" s="279" t="n">
        <v>-0.0112</v>
      </c>
      <c r="H17" s="279" t="n">
        <v>0.0318</v>
      </c>
      <c r="I17" s="279" t="n">
        <v>-0.0077</v>
      </c>
      <c r="J17" s="279" t="n">
        <v>-0.0338</v>
      </c>
      <c r="K17" s="279" t="n">
        <v>0.0205</v>
      </c>
      <c r="L17" s="279" t="n">
        <v>0.0306</v>
      </c>
      <c r="M17" s="279" t="n">
        <v>0.0169</v>
      </c>
      <c r="N17" s="279" t="n">
        <v>0.0246</v>
      </c>
      <c r="O17" s="279" t="n">
        <v>-0.0017</v>
      </c>
      <c r="P17" s="279" t="n">
        <v>0.0044</v>
      </c>
      <c r="Q17" s="279" t="n">
        <v>0.0315</v>
      </c>
      <c r="R17" s="279" t="n">
        <v>-0.0026</v>
      </c>
      <c r="S17" s="279" t="n">
        <v>0</v>
      </c>
      <c r="T17" s="279" t="n">
        <v>0.0048</v>
      </c>
      <c r="U17" s="279" t="n">
        <v>0.0437</v>
      </c>
      <c r="V17" s="279" t="n">
        <v>0.0051</v>
      </c>
      <c r="W17" s="279" t="n">
        <v>0.02</v>
      </c>
      <c r="X17" s="279" t="n">
        <v>0</v>
      </c>
      <c r="Y17" s="279" t="n">
        <v>0.0057</v>
      </c>
      <c r="Z17" s="279" t="n">
        <v>-0.0026</v>
      </c>
      <c r="AA17" s="279" t="n">
        <v>0</v>
      </c>
      <c r="AB17" s="279" t="n">
        <v>-0.0048</v>
      </c>
      <c r="AC17" s="279" t="n">
        <v>0.0195</v>
      </c>
      <c r="AD17" s="279" t="n">
        <v>0.008699999999999999</v>
      </c>
      <c r="AE17" s="279" t="n">
        <v>0.0146</v>
      </c>
      <c r="AF17" s="279" t="n">
        <v>-0.0292</v>
      </c>
      <c r="AG17" s="279" t="n">
        <v>-0.0474</v>
      </c>
      <c r="AH17" s="279" t="n">
        <v>-0.0306</v>
      </c>
      <c r="AI17" s="279" t="n">
        <v>0.0121</v>
      </c>
      <c r="AJ17" s="279" t="n">
        <v>0.0036</v>
      </c>
      <c r="AK17" s="279" t="n"/>
      <c r="AL17" s="279" t="n"/>
      <c r="AM17" s="279" t="n"/>
      <c r="AN17" s="279" t="n"/>
      <c r="AO17" s="279" t="n"/>
      <c r="AP17" s="279" t="n"/>
      <c r="AR17" s="347" t="n"/>
      <c r="AS17" s="347" t="n"/>
      <c r="AX17" s="279" t="n">
        <v>0.0122</v>
      </c>
      <c r="AY17" s="279" t="n">
        <v>0.0042</v>
      </c>
      <c r="AZ17" s="279" t="n"/>
      <c r="BA17" s="279" t="n">
        <v>0.0117</v>
      </c>
    </row>
    <row r="18" hidden="1" s="386">
      <c r="A18" s="387" t="n">
        <v>20260225</v>
      </c>
      <c r="B18" s="279" t="n">
        <v>0.0095</v>
      </c>
      <c r="C18" s="279" t="n">
        <v>0.0013</v>
      </c>
      <c r="D18" s="279" t="n">
        <v>0.0009</v>
      </c>
      <c r="E18" s="279" t="n">
        <v>0.016</v>
      </c>
      <c r="F18" s="279" t="n">
        <v>0.0053</v>
      </c>
      <c r="G18" s="279" t="n">
        <v>0.0057</v>
      </c>
      <c r="H18" s="279" t="n">
        <v>0.0236</v>
      </c>
      <c r="I18" s="279" t="n">
        <v>0.0052</v>
      </c>
      <c r="J18" s="279" t="n">
        <v>0.0039</v>
      </c>
      <c r="K18" s="279" t="n">
        <v>0.0427</v>
      </c>
      <c r="L18" s="279" t="n">
        <v>0.0385</v>
      </c>
      <c r="M18" s="279" t="n">
        <v>0.0013</v>
      </c>
      <c r="N18" s="279" t="n">
        <v>0.008</v>
      </c>
      <c r="O18" s="279" t="n">
        <v>0.006</v>
      </c>
      <c r="P18" s="279" t="n">
        <v>-0.0025</v>
      </c>
      <c r="Q18" s="279" t="n">
        <v>-0.0025</v>
      </c>
      <c r="R18" s="279" t="n">
        <v>-0.0039</v>
      </c>
      <c r="S18" s="279" t="n">
        <v>0.0273</v>
      </c>
      <c r="T18" s="279" t="n">
        <v>0.0127</v>
      </c>
      <c r="U18" s="279" t="n">
        <v>0.0063</v>
      </c>
      <c r="V18" s="279" t="n">
        <v>0.0156</v>
      </c>
      <c r="W18" s="279" t="n">
        <v>0.0033</v>
      </c>
      <c r="X18" s="279" t="n">
        <v>0.008500000000000001</v>
      </c>
      <c r="Y18" s="279" t="n">
        <v>0.0028</v>
      </c>
      <c r="Z18" s="279" t="n">
        <v>0.0026</v>
      </c>
      <c r="AA18" s="279" t="n">
        <v>0.0154</v>
      </c>
      <c r="AB18" s="279" t="n">
        <v>0.0072</v>
      </c>
      <c r="AC18" s="279" t="n">
        <v>0.0067</v>
      </c>
      <c r="AD18" s="279" t="n">
        <v>0.0007</v>
      </c>
      <c r="AE18" s="279" t="n">
        <v>0.0117</v>
      </c>
      <c r="AF18" s="279" t="n">
        <v>0.0033</v>
      </c>
      <c r="AG18" s="279" t="n">
        <v>-0.0058</v>
      </c>
      <c r="AH18" s="279" t="n">
        <v>-0.0043</v>
      </c>
      <c r="AI18" s="279" t="n">
        <v>0.0167</v>
      </c>
      <c r="AJ18" s="279" t="n">
        <v>0.008399999999999999</v>
      </c>
      <c r="AK18" s="279" t="n"/>
      <c r="AL18" s="279" t="n"/>
      <c r="AM18" s="279" t="n"/>
      <c r="AN18" s="279" t="n"/>
      <c r="AO18" s="279" t="n"/>
      <c r="AP18" s="279" t="n"/>
      <c r="AR18" s="347" t="n"/>
      <c r="AS18" s="347" t="n"/>
      <c r="AX18" s="279" t="n">
        <v>0.0045</v>
      </c>
      <c r="AY18" s="279" t="n">
        <v>0.0094</v>
      </c>
      <c r="AZ18" s="279" t="n"/>
      <c r="BA18" s="279" t="n">
        <v>0.0046</v>
      </c>
    </row>
    <row r="19" hidden="1" s="386">
      <c r="A19" s="387" t="n">
        <v>20260226</v>
      </c>
      <c r="B19" s="279" t="n">
        <v>-0.0015</v>
      </c>
      <c r="C19" s="279" t="n">
        <v>0.0032</v>
      </c>
      <c r="D19" s="279" t="n">
        <v>0.0063</v>
      </c>
      <c r="E19" s="279" t="n">
        <v>0.0021</v>
      </c>
      <c r="F19" s="279" t="n">
        <v>-0.007900000000000001</v>
      </c>
      <c r="G19" s="279" t="n">
        <v>-0.0132</v>
      </c>
      <c r="H19" s="279" t="n">
        <v>-0.0009</v>
      </c>
      <c r="I19" s="279" t="n">
        <v>-0.0052</v>
      </c>
      <c r="J19" s="279" t="n">
        <v>-0.0077</v>
      </c>
      <c r="K19" s="279" t="n">
        <v>0.0149</v>
      </c>
      <c r="L19" s="279" t="n">
        <v>-0.0077</v>
      </c>
      <c r="M19" s="279" t="n">
        <v>0.0003</v>
      </c>
      <c r="N19" s="279" t="n">
        <v>0.0048</v>
      </c>
      <c r="O19" s="279" t="n">
        <v>-0.011</v>
      </c>
      <c r="P19" s="279" t="n">
        <v>-0.0019</v>
      </c>
      <c r="Q19" s="279" t="n">
        <v>-0.0068</v>
      </c>
      <c r="R19" s="279" t="n">
        <v>-0.0026</v>
      </c>
      <c r="S19" s="279" t="n">
        <v>-0.0241</v>
      </c>
      <c r="T19" s="279" t="n">
        <v>0</v>
      </c>
      <c r="U19" s="279" t="n">
        <v>0.0291</v>
      </c>
      <c r="V19" s="279" t="n">
        <v>-0.0054</v>
      </c>
      <c r="W19" s="279" t="n">
        <v>0.013</v>
      </c>
      <c r="X19" s="279" t="n">
        <v>-0.0112</v>
      </c>
      <c r="Y19" s="279" t="n">
        <v>-0.0075</v>
      </c>
      <c r="Z19" s="279" t="n">
        <v>-0.0052</v>
      </c>
      <c r="AA19" s="279" t="n">
        <v>-0.0101</v>
      </c>
      <c r="AB19" s="279" t="n">
        <v>-0.0156</v>
      </c>
      <c r="AC19" s="279" t="n">
        <v>0.0114</v>
      </c>
      <c r="AD19" s="279" t="n">
        <v>-0.0108</v>
      </c>
      <c r="AE19" s="279" t="n">
        <v>-0.0045</v>
      </c>
      <c r="AF19" s="279" t="n">
        <v>0</v>
      </c>
      <c r="AG19" s="279" t="n">
        <v>-0.0156</v>
      </c>
      <c r="AH19" s="279" t="n">
        <v>-0.012</v>
      </c>
      <c r="AI19" s="279" t="n">
        <v>0.017</v>
      </c>
      <c r="AJ19" s="279" t="n">
        <v>0.0143</v>
      </c>
      <c r="AK19" s="279" t="n"/>
      <c r="AL19" s="279" t="n"/>
      <c r="AM19" s="279" t="n"/>
      <c r="AN19" s="279" t="n"/>
      <c r="AO19" s="279" t="n"/>
      <c r="AP19" s="279" t="n"/>
      <c r="AR19" s="347" t="n"/>
      <c r="AS19" s="347" t="n"/>
      <c r="AX19" s="279" t="n">
        <v>-0.005</v>
      </c>
      <c r="AY19" s="279" t="n">
        <v>-0.0001</v>
      </c>
      <c r="AZ19" s="279" t="n"/>
      <c r="BA19" s="279" t="n">
        <v>-0.0052</v>
      </c>
    </row>
    <row r="20" hidden="1" s="386">
      <c r="A20" s="387" t="n">
        <v>20260227</v>
      </c>
      <c r="B20" s="279" t="n">
        <v>0</v>
      </c>
      <c r="C20" s="279" t="n">
        <v>-0.0019</v>
      </c>
      <c r="D20" s="279" t="n">
        <v>0.0018</v>
      </c>
      <c r="E20" s="279" t="n">
        <v>0.0063</v>
      </c>
      <c r="F20" s="279" t="n">
        <v>-0.0132</v>
      </c>
      <c r="G20" s="279" t="n">
        <v>0.0019</v>
      </c>
      <c r="H20" s="279" t="n">
        <v>0.0124</v>
      </c>
      <c r="I20" s="279" t="n">
        <v>0.0052</v>
      </c>
      <c r="J20" s="279" t="n">
        <v>0.0065</v>
      </c>
      <c r="K20" s="279" t="n">
        <v>0.0245</v>
      </c>
      <c r="L20" s="279" t="n">
        <v>0.0348</v>
      </c>
      <c r="M20" s="279" t="n">
        <v>0.0116</v>
      </c>
      <c r="N20" s="279" t="n">
        <v>0.0103</v>
      </c>
      <c r="O20" s="279" t="n">
        <v>0.0026</v>
      </c>
      <c r="P20" s="279" t="n">
        <v>-0.0013</v>
      </c>
      <c r="Q20" s="279" t="n">
        <v>0.0282</v>
      </c>
      <c r="R20" s="279" t="n">
        <v>0.0013</v>
      </c>
      <c r="S20" s="279" t="n">
        <v>0.0026</v>
      </c>
      <c r="T20" s="279" t="n">
        <v>0.0157</v>
      </c>
      <c r="U20" s="279" t="n">
        <v>-0.0025</v>
      </c>
      <c r="V20" s="279" t="n">
        <v>0.0041</v>
      </c>
      <c r="W20" s="279" t="n">
        <v>0.0241</v>
      </c>
      <c r="X20" s="279" t="n">
        <v>0.0057</v>
      </c>
      <c r="Y20" s="279" t="n">
        <v>0</v>
      </c>
      <c r="Z20" s="279" t="n">
        <v>-0.0026</v>
      </c>
      <c r="AA20" s="279" t="n">
        <v>-0.0051</v>
      </c>
      <c r="AB20" s="279" t="n">
        <v>0.0012</v>
      </c>
      <c r="AC20" s="279" t="n">
        <v>0.0273</v>
      </c>
      <c r="AD20" s="279" t="n">
        <v>0.0029</v>
      </c>
      <c r="AE20" s="279" t="n">
        <v>0.0161</v>
      </c>
      <c r="AF20" s="279" t="n">
        <v>0.0244</v>
      </c>
      <c r="AG20" s="279" t="n">
        <v>0.0026</v>
      </c>
      <c r="AH20" s="279" t="n">
        <v>0.0095</v>
      </c>
      <c r="AI20" s="279" t="n">
        <v>-0.0013</v>
      </c>
      <c r="AJ20" s="279" t="n">
        <v>-0.008200000000000001</v>
      </c>
      <c r="AK20" s="279" t="n"/>
      <c r="AL20" s="279" t="n"/>
      <c r="AM20" s="279" t="n"/>
      <c r="AN20" s="279" t="n"/>
      <c r="AO20" s="279" t="n"/>
      <c r="AP20" s="279" t="n"/>
      <c r="AR20" s="347" t="n"/>
      <c r="AS20" s="347" t="n"/>
      <c r="AX20" s="279" t="n">
        <v>0.0028</v>
      </c>
      <c r="AY20" s="279" t="n">
        <v>0.0018</v>
      </c>
      <c r="AZ20" s="279" t="n"/>
      <c r="BA20" s="279" t="n">
        <v>0.0023</v>
      </c>
    </row>
    <row r="21">
      <c r="A21" s="295" t="inlineStr">
        <is>
          <t>202603汇总</t>
        </is>
      </c>
      <c r="B21" s="347">
        <f>SUM(B22:B43)</f>
        <v/>
      </c>
      <c r="C21" s="347">
        <f>SUM(C22:C43)</f>
        <v/>
      </c>
      <c r="D21" s="347">
        <f>SUM(D22:D43)</f>
        <v/>
      </c>
      <c r="E21" s="347">
        <f>SUM(E22:E43)</f>
        <v/>
      </c>
      <c r="F21" s="347">
        <f>SUM(F22:F43)</f>
        <v/>
      </c>
      <c r="G21" s="347">
        <f>SUM(G22:G43)</f>
        <v/>
      </c>
      <c r="H21" s="347">
        <f>SUM(H22:H43)</f>
        <v/>
      </c>
      <c r="I21" s="347">
        <f>SUM(I22:I43)</f>
        <v/>
      </c>
      <c r="J21" s="347">
        <f>SUM(J22:J43)</f>
        <v/>
      </c>
      <c r="K21" s="347">
        <f>SUM(K22:K43)</f>
        <v/>
      </c>
      <c r="L21" s="347">
        <f>SUM(L22:L43)</f>
        <v/>
      </c>
      <c r="M21" s="347">
        <f>SUM(M22:M43)</f>
        <v/>
      </c>
      <c r="N21" s="347">
        <f>SUM(N22:N43)</f>
        <v/>
      </c>
      <c r="O21" s="347">
        <f>SUM(O22:O43)</f>
        <v/>
      </c>
      <c r="P21" s="347">
        <f>SUM(P22:P43)</f>
        <v/>
      </c>
      <c r="Q21" s="347">
        <f>SUM(Q22:Q43)</f>
        <v/>
      </c>
      <c r="R21" s="347">
        <f>SUM(R22:R43)</f>
        <v/>
      </c>
      <c r="S21" s="347">
        <f>SUM(S22:S43)</f>
        <v/>
      </c>
      <c r="T21" s="347">
        <f>SUM(T22:T43)</f>
        <v/>
      </c>
      <c r="U21" s="347">
        <f>SUM(U22:U43)</f>
        <v/>
      </c>
      <c r="V21" s="347">
        <f>SUM(V22:V43)</f>
        <v/>
      </c>
      <c r="W21" s="347">
        <f>SUM(W22:W43)</f>
        <v/>
      </c>
      <c r="X21" s="347">
        <f>SUM(X22:X43)</f>
        <v/>
      </c>
      <c r="Y21" s="347">
        <f>SUM(Y22:Y43)</f>
        <v/>
      </c>
      <c r="Z21" s="347">
        <f>SUM(Z22:Z43)</f>
        <v/>
      </c>
      <c r="AA21" s="347">
        <f>SUM(AA22:AA43)</f>
        <v/>
      </c>
      <c r="AB21" s="347">
        <f>SUM(AB22:AB43)</f>
        <v/>
      </c>
      <c r="AC21" s="347">
        <f>SUM(AC22:AC43)</f>
        <v/>
      </c>
      <c r="AD21" s="347">
        <f>SUM(AD22:AD43)</f>
        <v/>
      </c>
      <c r="AE21" s="347">
        <f>SUM(AE22:AE43)</f>
        <v/>
      </c>
      <c r="AF21" s="347">
        <f>SUM(AF22:AF43)</f>
        <v/>
      </c>
      <c r="AG21" s="347">
        <f>SUM(AG22:AG43)</f>
        <v/>
      </c>
      <c r="AH21" s="347">
        <f>SUM(AH22:AH43)</f>
        <v/>
      </c>
      <c r="AI21" s="347">
        <f>SUM(AI22:AI43)</f>
        <v/>
      </c>
      <c r="AJ21" s="347">
        <f>SUM(AJ22:AJ43)</f>
        <v/>
      </c>
      <c r="AK21" s="347">
        <f>SUM(AK22:AK43)</f>
        <v/>
      </c>
      <c r="AL21" s="347">
        <f>SUM(AL22:AL43)</f>
        <v/>
      </c>
      <c r="AM21" s="347">
        <f>SUM(AM22:AM43)</f>
        <v/>
      </c>
      <c r="AN21" s="347">
        <f>SUM(AN22:AN43)</f>
        <v/>
      </c>
      <c r="AO21" s="347">
        <f>SUM(AO22:AO43)</f>
        <v/>
      </c>
      <c r="AP21" s="347">
        <f>SUM(AP22:AP43)</f>
        <v/>
      </c>
      <c r="AQ21" s="347">
        <f>SUM(AQ22:AQ43)</f>
        <v/>
      </c>
      <c r="AR21" s="347">
        <f>SUM(AR22:AR43)</f>
        <v/>
      </c>
      <c r="AS21" s="347">
        <f>SUM(AS22:AS43)</f>
        <v/>
      </c>
      <c r="AT21" s="347">
        <f>SUM(AT22:AT43)</f>
        <v/>
      </c>
      <c r="AU21" s="347">
        <f>SUM(AU22:AU43)</f>
        <v/>
      </c>
      <c r="AV21" s="347">
        <f>SUM(AV22:AV43)</f>
        <v/>
      </c>
      <c r="AW21" s="347" t="n">
        <v>-0.1026</v>
      </c>
      <c r="AX21" s="347">
        <f>SUM(AX22:AX43)</f>
        <v/>
      </c>
      <c r="AY21" s="347">
        <f>SUM(AY22:AY43)</f>
        <v/>
      </c>
      <c r="AZ21" s="347">
        <f>SUM(AZ22:AZ43)</f>
        <v/>
      </c>
      <c r="BA21" s="347">
        <f>SUM(BA22:BA43)</f>
        <v/>
      </c>
      <c r="BD21" s="9">
        <f>AX21-AS21</f>
        <v/>
      </c>
    </row>
    <row r="22" hidden="1" s="386">
      <c r="A22" s="387" t="n">
        <v>20260302</v>
      </c>
      <c r="B22" s="9" t="n">
        <v>0.008399999999999999</v>
      </c>
      <c r="C22" s="9" t="n">
        <v>-0.0194</v>
      </c>
      <c r="D22" s="9" t="n">
        <v>-0.0223</v>
      </c>
      <c r="E22" s="9" t="n">
        <v>0.0198</v>
      </c>
      <c r="F22" s="9" t="n">
        <v>-0.0059</v>
      </c>
      <c r="G22" s="9" t="n">
        <v>-0.019</v>
      </c>
      <c r="H22" s="9" t="n">
        <v>0.021</v>
      </c>
      <c r="I22" s="9" t="n">
        <v>-0.009000000000000001</v>
      </c>
      <c r="J22" s="9" t="n">
        <v>-0.031</v>
      </c>
      <c r="K22" s="9" t="n">
        <v>0.0012</v>
      </c>
      <c r="L22" s="9" t="n">
        <v>0.0365</v>
      </c>
      <c r="M22" s="9" t="n">
        <v>0.022</v>
      </c>
      <c r="N22" s="9" t="n">
        <v>-0.0008</v>
      </c>
      <c r="O22" s="9" t="n">
        <v>-0.0128</v>
      </c>
      <c r="P22" s="9" t="n">
        <v>-0.0177</v>
      </c>
      <c r="Q22" s="9" t="n">
        <v>0.03410000000000001</v>
      </c>
      <c r="R22" s="9" t="n">
        <v>0.005200000000000001</v>
      </c>
      <c r="S22" s="9" t="n">
        <v>-0.0227</v>
      </c>
      <c r="T22" s="9" t="n">
        <v>-0.0062</v>
      </c>
      <c r="U22" s="9" t="n">
        <v>0.0172</v>
      </c>
      <c r="V22" s="9" t="n">
        <v>0.0127</v>
      </c>
      <c r="W22" s="9" t="n">
        <v>0.007800000000000001</v>
      </c>
      <c r="X22" s="9" t="n">
        <v>-0.0169</v>
      </c>
      <c r="Y22" s="9" t="n">
        <v>-0.0104</v>
      </c>
      <c r="Z22" s="9" t="n">
        <v>-0.0211</v>
      </c>
      <c r="AA22" s="9" t="n">
        <v>-0.0257</v>
      </c>
      <c r="AB22" s="9" t="n">
        <v>-0.0243</v>
      </c>
      <c r="AC22" s="9" t="n">
        <v>0.0147</v>
      </c>
      <c r="AD22" s="9" t="n">
        <v>-0.0036</v>
      </c>
      <c r="AE22" s="9" t="n">
        <v>0</v>
      </c>
      <c r="AF22" s="9" t="n">
        <v>-0.0292</v>
      </c>
      <c r="AG22" s="9" t="n">
        <v>-0.0323</v>
      </c>
      <c r="AH22" s="9" t="n">
        <v>-0.0369</v>
      </c>
      <c r="AI22" s="9" t="n">
        <v>0.0245</v>
      </c>
      <c r="AJ22" s="9" t="n">
        <v>-0.0178</v>
      </c>
      <c r="AK22" s="9" t="n">
        <v>0.0083</v>
      </c>
      <c r="AL22" s="279" t="n">
        <v>0.0047</v>
      </c>
      <c r="AM22" s="279" t="n">
        <v>-0.002</v>
      </c>
      <c r="AN22" s="279" t="n">
        <v>-0.0049</v>
      </c>
      <c r="AO22" s="279" t="n">
        <v>-0.0399</v>
      </c>
      <c r="AP22" s="279" t="n">
        <v>0.0023</v>
      </c>
      <c r="AQ22" s="279" t="n">
        <v>0.0038</v>
      </c>
      <c r="AR22" s="279" t="n">
        <v>0</v>
      </c>
      <c r="AS22" s="279" t="n">
        <v>-0.0098</v>
      </c>
      <c r="AT22" s="279" t="n">
        <v>-0.0321</v>
      </c>
      <c r="AU22" s="279" t="n">
        <v>-0.004</v>
      </c>
      <c r="AV22" s="279" t="n">
        <v>-0.0168</v>
      </c>
      <c r="AW22" s="279" t="n"/>
      <c r="AX22" s="279" t="n">
        <v>-0.0036</v>
      </c>
      <c r="AY22" s="279" t="n">
        <v>-0.0211</v>
      </c>
      <c r="AZ22" s="279" t="n"/>
      <c r="BA22" s="279" t="n">
        <v>-0.0194</v>
      </c>
      <c r="BD22" s="9">
        <f>AX22-AS22</f>
        <v/>
      </c>
    </row>
    <row r="23" hidden="1" s="386">
      <c r="A23" s="387" t="n">
        <v>20260303</v>
      </c>
      <c r="B23" s="9" t="n">
        <v>0.008399999999999999</v>
      </c>
      <c r="C23" s="9" t="n">
        <v>-0.0423</v>
      </c>
      <c r="D23" s="9" t="n">
        <v>-0.0492</v>
      </c>
      <c r="E23" s="9" t="n">
        <v>-0.0326</v>
      </c>
      <c r="F23" s="9" t="n">
        <v>-0.0361</v>
      </c>
      <c r="G23" s="9" t="n">
        <v>-0.0019</v>
      </c>
      <c r="H23" s="9" t="n">
        <v>-0.0017</v>
      </c>
      <c r="I23" s="9" t="n">
        <v>-0.0039</v>
      </c>
      <c r="J23" s="9" t="n">
        <v>-0.016</v>
      </c>
      <c r="K23" s="9" t="n">
        <v>-0.0328</v>
      </c>
      <c r="L23" s="9" t="n">
        <v>-0.0544</v>
      </c>
      <c r="M23" s="9" t="n">
        <v>0.0194</v>
      </c>
      <c r="N23" s="9" t="n">
        <v>-0.029</v>
      </c>
      <c r="O23" s="9" t="n">
        <v>-0.008699999999999999</v>
      </c>
      <c r="P23" s="9" t="n">
        <v>-0.0277</v>
      </c>
      <c r="Q23" s="9" t="n">
        <v>0.0322</v>
      </c>
      <c r="R23" s="9" t="n">
        <v>0.009000000000000001</v>
      </c>
      <c r="S23" s="9" t="n">
        <v>-0.0292</v>
      </c>
      <c r="T23" s="9" t="n">
        <v>-0.007800000000000001</v>
      </c>
      <c r="U23" s="9" t="n">
        <v>-0.04190000000000001</v>
      </c>
      <c r="V23" s="9" t="n">
        <v>-0.0183</v>
      </c>
      <c r="W23" s="9" t="n">
        <v>-0.0062</v>
      </c>
      <c r="X23" s="9" t="n">
        <v>-0.0259</v>
      </c>
      <c r="Y23" s="9" t="n">
        <v>-0.0106</v>
      </c>
      <c r="Z23" s="9" t="n">
        <v>-0.0135</v>
      </c>
      <c r="AA23" s="9" t="n">
        <v>-0.029</v>
      </c>
      <c r="AB23" s="9" t="n">
        <v>-0.0299</v>
      </c>
      <c r="AC23" s="9" t="n">
        <v>-0.009900000000000001</v>
      </c>
      <c r="AD23" s="9" t="n">
        <v>-0.0233</v>
      </c>
      <c r="AE23" s="9" t="n">
        <v>-0.0229</v>
      </c>
      <c r="AF23" s="9" t="n">
        <v>-0.0357</v>
      </c>
      <c r="AG23" s="9" t="n">
        <v>-0.0463</v>
      </c>
      <c r="AH23" s="9" t="n">
        <v>-0.0543</v>
      </c>
      <c r="AI23" s="9" t="n">
        <v>-0.06860000000000001</v>
      </c>
      <c r="AJ23" s="9" t="n">
        <v>-0.058</v>
      </c>
      <c r="AK23" s="9" t="n">
        <v>-0.0319</v>
      </c>
      <c r="AL23" s="279" t="n">
        <v>-0.0143</v>
      </c>
      <c r="AM23" s="279" t="n">
        <v>-0.0307</v>
      </c>
      <c r="AN23" s="279" t="n">
        <v>-0.0257</v>
      </c>
      <c r="AO23" s="279" t="n">
        <v>-0.0411</v>
      </c>
      <c r="AP23" s="279" t="n">
        <v>-0.0106</v>
      </c>
      <c r="AQ23" s="279" t="n">
        <v>-0.0154</v>
      </c>
      <c r="AR23" s="279" t="n">
        <v>-0.0435</v>
      </c>
      <c r="AS23" s="279" t="n">
        <v>-0.0395</v>
      </c>
      <c r="AT23" s="279" t="n">
        <v>-0.0266</v>
      </c>
      <c r="AU23" s="279" t="n">
        <v>-0.0231</v>
      </c>
      <c r="AV23" s="279" t="n">
        <v>-0.033</v>
      </c>
      <c r="AW23" s="279" t="n"/>
      <c r="AX23" s="279" t="n">
        <v>-0.013</v>
      </c>
      <c r="AY23" s="279" t="n">
        <v>-0.033</v>
      </c>
      <c r="AZ23" s="279" t="n"/>
      <c r="BA23" s="279" t="n">
        <v>-0.0186</v>
      </c>
      <c r="BD23" s="9">
        <f>AX23-AS23+BD22</f>
        <v/>
      </c>
    </row>
    <row r="24" hidden="1" s="386">
      <c r="A24" s="387" t="n">
        <v>20260304</v>
      </c>
      <c r="B24" s="9" t="n">
        <v>0.0249</v>
      </c>
      <c r="C24" s="9" t="n">
        <v>-0.0083</v>
      </c>
      <c r="D24" s="9" t="n">
        <v>-0.0067</v>
      </c>
      <c r="E24" s="9" t="n">
        <v>-0.0179</v>
      </c>
      <c r="F24" s="9" t="n">
        <v>-0.0095</v>
      </c>
      <c r="G24" s="9" t="n">
        <v>-0.0252</v>
      </c>
      <c r="H24" s="9" t="n">
        <v>0.0309</v>
      </c>
      <c r="I24" s="9" t="n">
        <v>-0.007800000000000001</v>
      </c>
      <c r="J24" s="9" t="n">
        <v>-0.0095</v>
      </c>
      <c r="K24" s="9" t="n">
        <v>-0.009300000000000001</v>
      </c>
      <c r="L24" s="9" t="n">
        <v>-0.0072</v>
      </c>
      <c r="M24" s="9" t="n">
        <v>-0.0187</v>
      </c>
      <c r="N24" s="9" t="n">
        <v>-0.006500000000000001</v>
      </c>
      <c r="O24" s="9" t="n">
        <v>-0.0253</v>
      </c>
      <c r="P24" s="9" t="n">
        <v>-0.0053</v>
      </c>
      <c r="Q24" s="9" t="n">
        <v>-0.0218</v>
      </c>
      <c r="R24" s="9" t="n">
        <v>-0.0115</v>
      </c>
      <c r="S24" s="9" t="n">
        <v>-0.0089</v>
      </c>
      <c r="T24" s="9" t="n">
        <v>0.0047</v>
      </c>
      <c r="U24" s="9" t="n">
        <v>0.0333</v>
      </c>
      <c r="V24" s="9" t="n">
        <v>-0.0059</v>
      </c>
      <c r="W24" s="9" t="n">
        <v>0.0109</v>
      </c>
      <c r="X24" s="9" t="n">
        <v>-0.0147</v>
      </c>
      <c r="Y24" s="9" t="n">
        <v>-0.0116</v>
      </c>
      <c r="Z24" s="9" t="n">
        <v>-0.0137</v>
      </c>
      <c r="AA24" s="9" t="n">
        <v>-0.0109</v>
      </c>
      <c r="AB24" s="9" t="n">
        <v>-0.009000000000000001</v>
      </c>
      <c r="AC24" s="9" t="n">
        <v>0.0073</v>
      </c>
      <c r="AD24" s="9" t="n">
        <v>-0.008199999999999999</v>
      </c>
      <c r="AE24" s="9" t="n">
        <v>0</v>
      </c>
      <c r="AF24" s="9" t="n">
        <v>-0.0127</v>
      </c>
      <c r="AG24" s="9" t="n">
        <v>-0.0086</v>
      </c>
      <c r="AH24" s="9" t="n">
        <v>-0.0047</v>
      </c>
      <c r="AI24" s="9" t="n">
        <v>0.0122</v>
      </c>
      <c r="AJ24" s="9" t="n">
        <v>0</v>
      </c>
      <c r="AK24" s="9" t="n">
        <v>-0.0076</v>
      </c>
      <c r="AL24" s="279" t="n">
        <v>-0.0098</v>
      </c>
      <c r="AM24" s="279" t="n">
        <v>-0.0075</v>
      </c>
      <c r="AN24" s="279" t="n">
        <v>-0.0141</v>
      </c>
      <c r="AO24" s="279" t="n">
        <v>-0.0026</v>
      </c>
      <c r="AP24" s="279" t="n">
        <v>-0.0133</v>
      </c>
      <c r="AQ24" s="279" t="n">
        <v>-0.0114</v>
      </c>
      <c r="AR24" s="279" t="n">
        <v>-0.0039</v>
      </c>
      <c r="AS24" s="279" t="n">
        <v>-0.0059</v>
      </c>
      <c r="AT24" s="279" t="n">
        <v>-0.0065</v>
      </c>
      <c r="AU24" s="279" t="n">
        <v>-0.0022</v>
      </c>
      <c r="AV24" s="279" t="n">
        <v>-0.0018</v>
      </c>
      <c r="AW24" s="279" t="n"/>
      <c r="AX24" s="279" t="n">
        <v>-0.009599999999999999</v>
      </c>
      <c r="AY24" s="279" t="n">
        <v>-0.0141</v>
      </c>
      <c r="AZ24" s="279" t="n"/>
      <c r="BA24" s="279" t="n">
        <v>-0.0064</v>
      </c>
      <c r="BD24" s="9">
        <f>AX24-AS24+BD23</f>
        <v/>
      </c>
    </row>
    <row r="25" hidden="1" s="386">
      <c r="A25" s="387" t="n">
        <v>20260305</v>
      </c>
      <c r="B25" s="9" t="n">
        <v>-0.0195</v>
      </c>
      <c r="C25" s="9" t="n">
        <v>0.0139</v>
      </c>
      <c r="D25" s="9" t="n">
        <v>0.0174</v>
      </c>
      <c r="E25" s="9" t="n">
        <v>0.0118</v>
      </c>
      <c r="F25" s="9" t="n">
        <v>0.0232</v>
      </c>
      <c r="G25" s="9" t="n">
        <v>0.002</v>
      </c>
      <c r="H25" s="9" t="n">
        <v>-0.0425</v>
      </c>
      <c r="I25" s="9" t="n">
        <v>-0.004</v>
      </c>
      <c r="J25" s="9" t="n">
        <v>-0.0068</v>
      </c>
      <c r="K25" s="9" t="n">
        <v>0.0012</v>
      </c>
      <c r="L25" s="9" t="n">
        <v>-0.008100000000000001</v>
      </c>
      <c r="M25" s="9" t="n">
        <v>-0.0039</v>
      </c>
      <c r="N25" s="9" t="n">
        <v>0.0171</v>
      </c>
      <c r="O25" s="9" t="n">
        <v>0.0018</v>
      </c>
      <c r="P25" s="9" t="n">
        <v>0.0113</v>
      </c>
      <c r="Q25" s="9" t="n">
        <v>-0.0024</v>
      </c>
      <c r="R25" s="9" t="n">
        <v>0.0103</v>
      </c>
      <c r="S25" s="9" t="n">
        <v>0.0062</v>
      </c>
      <c r="T25" s="9" t="n">
        <v>-0.0109</v>
      </c>
      <c r="U25" s="9" t="n">
        <v>0.0413</v>
      </c>
      <c r="V25" s="9" t="n">
        <v>0.008699999999999999</v>
      </c>
      <c r="W25" s="9" t="n">
        <v>0.0124</v>
      </c>
      <c r="X25" s="9" t="n">
        <v>0</v>
      </c>
      <c r="Y25" s="9" t="n">
        <v>0.002</v>
      </c>
      <c r="Z25" s="9" t="n">
        <v>0.005500000000000001</v>
      </c>
      <c r="AA25" s="9" t="n">
        <v>0.005500000000000001</v>
      </c>
      <c r="AB25" s="9" t="n">
        <v>0.007800000000000001</v>
      </c>
      <c r="AC25" s="9" t="n">
        <v>0.0163</v>
      </c>
      <c r="AD25" s="9" t="n">
        <v>0.006</v>
      </c>
      <c r="AE25" s="9" t="n">
        <v>0.0135</v>
      </c>
      <c r="AF25" s="9" t="n">
        <v>0.0047</v>
      </c>
      <c r="AG25" s="9" t="n">
        <v>0.0151</v>
      </c>
      <c r="AH25" s="9" t="n">
        <v>0.017</v>
      </c>
      <c r="AI25" s="9" t="n">
        <v>0.0073</v>
      </c>
      <c r="AJ25" s="9" t="n">
        <v>0.0173</v>
      </c>
      <c r="AK25" s="9" t="n">
        <v>0.0204</v>
      </c>
      <c r="AL25" s="279" t="n">
        <v>0.0064</v>
      </c>
      <c r="AM25" s="279" t="n">
        <v>0.0123</v>
      </c>
      <c r="AN25" s="279" t="n">
        <v>0.0166</v>
      </c>
      <c r="AO25" s="279" t="n">
        <v>0.0112</v>
      </c>
      <c r="AP25" s="279" t="n">
        <v>0.0048</v>
      </c>
      <c r="AQ25" s="279" t="n">
        <v>0.0098</v>
      </c>
      <c r="AR25" s="279" t="n">
        <v>0.0073</v>
      </c>
      <c r="AS25" s="279" t="n">
        <v>0.0095</v>
      </c>
      <c r="AT25" s="279" t="n">
        <v>0.0133</v>
      </c>
      <c r="AU25" s="279" t="n">
        <v>0.0002</v>
      </c>
      <c r="AV25" s="279" t="n">
        <v>0.0145</v>
      </c>
      <c r="AW25" s="279" t="n"/>
      <c r="AX25" s="279" t="n">
        <v>0.0032</v>
      </c>
      <c r="AY25" s="279" t="n">
        <v>0.0092</v>
      </c>
      <c r="AZ25" s="279" t="n"/>
      <c r="BA25" s="279" t="n">
        <v>0.0076</v>
      </c>
      <c r="BD25" s="9">
        <f>AX25-AS25+BD24</f>
        <v/>
      </c>
    </row>
    <row r="26" hidden="1" s="386">
      <c r="A26" s="387" t="n">
        <v>20260306</v>
      </c>
      <c r="B26" s="9" t="n">
        <v>0.0315</v>
      </c>
      <c r="C26" s="9" t="n">
        <v>0.0089</v>
      </c>
      <c r="D26" s="9" t="n">
        <v>0.005699999999999999</v>
      </c>
      <c r="E26" s="9" t="n">
        <v>0.0191</v>
      </c>
      <c r="F26" s="9" t="n">
        <v>0.0116</v>
      </c>
      <c r="G26" s="9" t="n">
        <v>0.0139</v>
      </c>
      <c r="H26" s="9" t="n">
        <v>0.0313</v>
      </c>
      <c r="I26" s="9" t="n">
        <v>0.0225</v>
      </c>
      <c r="J26" s="9" t="n">
        <v>0.0151</v>
      </c>
      <c r="K26" s="9" t="n">
        <v>0.005</v>
      </c>
      <c r="L26" s="9" t="n">
        <v>-0.0202</v>
      </c>
      <c r="M26" s="9" t="n">
        <v>-0.0018</v>
      </c>
      <c r="N26" s="9" t="n">
        <v>0.0168</v>
      </c>
      <c r="O26" s="9" t="n">
        <v>0.0125</v>
      </c>
      <c r="P26" s="9" t="n">
        <v>0.006600000000000001</v>
      </c>
      <c r="Q26" s="9" t="n">
        <v>-0.012</v>
      </c>
      <c r="R26" s="9" t="n">
        <v>0.0013</v>
      </c>
      <c r="S26" s="9" t="n">
        <v>0.0103</v>
      </c>
      <c r="T26" s="9" t="n">
        <v>0.0394</v>
      </c>
      <c r="U26" s="9" t="n">
        <v>0.0039</v>
      </c>
      <c r="V26" s="9" t="n">
        <v>0.0091</v>
      </c>
      <c r="W26" s="9" t="n">
        <v>0.0145</v>
      </c>
      <c r="X26" s="9" t="n">
        <v>0.024</v>
      </c>
      <c r="Y26" s="9" t="n">
        <v>0.0127</v>
      </c>
      <c r="Z26" s="9" t="n">
        <v>0.0248</v>
      </c>
      <c r="AA26" s="9" t="n">
        <v>0.0273</v>
      </c>
      <c r="AB26" s="9" t="n">
        <v>0.0309</v>
      </c>
      <c r="AC26" s="9" t="n">
        <v>0.0107</v>
      </c>
      <c r="AD26" s="9" t="n">
        <v>0.006</v>
      </c>
      <c r="AE26" s="9" t="n">
        <v>0.0018</v>
      </c>
      <c r="AF26" s="9" t="n">
        <v>0.0198</v>
      </c>
      <c r="AG26" s="9" t="n">
        <v>0.0014</v>
      </c>
      <c r="AH26" s="9" t="n">
        <v>0.005600000000000001</v>
      </c>
      <c r="AI26" s="9" t="n">
        <v>0.009900000000000001</v>
      </c>
      <c r="AJ26" s="9" t="n">
        <v>0</v>
      </c>
      <c r="AK26" s="9" t="n">
        <v>-0.005</v>
      </c>
      <c r="AL26" s="279" t="n">
        <v>0.0038</v>
      </c>
      <c r="AM26" s="279" t="n">
        <v>0.0059</v>
      </c>
      <c r="AN26" s="279" t="n">
        <v>0.0038</v>
      </c>
      <c r="AO26" s="279" t="n">
        <v>0.0001</v>
      </c>
      <c r="AP26" s="279" t="n">
        <v>0.0014</v>
      </c>
      <c r="AQ26" s="279" t="n">
        <v>0.0027</v>
      </c>
      <c r="AR26" s="279" t="n">
        <v>0.0062</v>
      </c>
      <c r="AS26" s="279" t="n">
        <v>0.0095</v>
      </c>
      <c r="AT26" s="279" t="n">
        <v>0.0351</v>
      </c>
      <c r="AU26" s="279" t="n">
        <v>0.0039</v>
      </c>
      <c r="AV26" s="279" t="n">
        <v>0.0124</v>
      </c>
      <c r="AW26" s="279" t="n"/>
      <c r="AX26" s="279" t="n">
        <v>0.0143</v>
      </c>
      <c r="AY26" s="279" t="n">
        <v>0.0168</v>
      </c>
      <c r="AZ26" s="279" t="n"/>
      <c r="BA26" s="279" t="n">
        <v>0.018</v>
      </c>
      <c r="BD26" s="9">
        <f>AX26-AS26+BD25</f>
        <v/>
      </c>
    </row>
    <row r="27" hidden="1" s="386">
      <c r="A27" s="387" t="n">
        <v>20260309</v>
      </c>
      <c r="B27" s="9" t="n">
        <v>0.0499</v>
      </c>
      <c r="C27" s="9" t="n">
        <v>-0.019</v>
      </c>
      <c r="D27" s="9" t="n">
        <v>-0.008500000000000001</v>
      </c>
      <c r="E27" s="9" t="n">
        <v>-0.0156</v>
      </c>
      <c r="F27" s="9" t="n">
        <v>-0.0311</v>
      </c>
      <c r="G27" s="9" t="n">
        <v>-0.0098</v>
      </c>
      <c r="H27" s="9" t="n">
        <v>-0.0042</v>
      </c>
      <c r="I27" s="9" t="n">
        <v>-0.0026</v>
      </c>
      <c r="J27" s="9" t="n">
        <v>-0.0244</v>
      </c>
      <c r="K27" s="9" t="n">
        <v>-0.0068</v>
      </c>
      <c r="L27" s="9" t="n">
        <v>-0.0097</v>
      </c>
      <c r="M27" s="9" t="n">
        <v>0.0073</v>
      </c>
      <c r="N27" s="9" t="n">
        <v>-0.0102</v>
      </c>
      <c r="O27" s="9" t="n">
        <v>-0.0168</v>
      </c>
      <c r="P27" s="9" t="n">
        <v>-0.019</v>
      </c>
      <c r="Q27" s="9" t="n">
        <v>0.0315</v>
      </c>
      <c r="R27" s="9" t="n">
        <v>-0.0077</v>
      </c>
      <c r="S27" s="9" t="n">
        <v>-0.0169</v>
      </c>
      <c r="T27" s="9" t="n">
        <v>-0.0015</v>
      </c>
      <c r="U27" s="9" t="n">
        <v>0.0111</v>
      </c>
      <c r="V27" s="9" t="n">
        <v>0.0068</v>
      </c>
      <c r="W27" s="9" t="n">
        <v>0.0136</v>
      </c>
      <c r="X27" s="9" t="n">
        <v>-0.0146</v>
      </c>
      <c r="Y27" s="9" t="n">
        <v>-0.0048</v>
      </c>
      <c r="Z27" s="9" t="n">
        <v>-0.0134</v>
      </c>
      <c r="AA27" s="9" t="n">
        <v>-0.008</v>
      </c>
      <c r="AB27" s="9" t="n">
        <v>-0.0137</v>
      </c>
      <c r="AC27" s="9" t="n">
        <v>0.0132</v>
      </c>
      <c r="AD27" s="9" t="n">
        <v>-0.0134</v>
      </c>
      <c r="AE27" s="9" t="n">
        <v>0.0195</v>
      </c>
      <c r="AF27" s="9" t="n">
        <v>0.0149</v>
      </c>
      <c r="AG27" s="9" t="n">
        <v>-0.0007000000000000001</v>
      </c>
      <c r="AH27" s="9" t="n">
        <v>0</v>
      </c>
      <c r="AI27" s="9" t="n">
        <v>-0.0197</v>
      </c>
      <c r="AJ27" s="9" t="n">
        <v>-0.0202</v>
      </c>
      <c r="AK27" s="9" t="n">
        <v>-0.0231</v>
      </c>
      <c r="AL27" s="279" t="n">
        <v>-0.0067</v>
      </c>
      <c r="AM27" s="279" t="n">
        <v>-0.0074</v>
      </c>
      <c r="AN27" s="279" t="n">
        <v>-0.0064</v>
      </c>
      <c r="AO27" s="279" t="n">
        <v>-0.0232</v>
      </c>
      <c r="AP27" s="279" t="n">
        <v>-0.009900000000000001</v>
      </c>
      <c r="AQ27" s="279" t="n">
        <v>-0.0097</v>
      </c>
      <c r="AR27" s="279" t="n">
        <v>-0.0097</v>
      </c>
      <c r="AS27" s="279" t="n">
        <v>-0.0055</v>
      </c>
      <c r="AT27" s="279" t="n">
        <v>-0.008699999999999999</v>
      </c>
      <c r="AU27" s="279" t="n">
        <v>-0.0043</v>
      </c>
      <c r="AV27" s="279" t="n">
        <v>-0.0062</v>
      </c>
      <c r="AW27" s="279" t="n"/>
      <c r="AX27" s="279" t="n">
        <v>-0.0086</v>
      </c>
      <c r="AY27" s="279" t="n">
        <v>-0.0102</v>
      </c>
      <c r="AZ27" s="279" t="n"/>
      <c r="BA27" s="279" t="n">
        <v>-0.0055</v>
      </c>
      <c r="BD27" s="9">
        <f>AX27-AS27+BD26</f>
        <v/>
      </c>
    </row>
    <row r="28" hidden="1" s="386">
      <c r="A28" s="387" t="n">
        <v>20260310</v>
      </c>
      <c r="B28" s="9" t="n">
        <v>-0.0237</v>
      </c>
      <c r="C28" s="9" t="n">
        <v>0.0243</v>
      </c>
      <c r="D28" s="9" t="n">
        <v>0.0209</v>
      </c>
      <c r="E28" s="9" t="n">
        <v>-0.0063</v>
      </c>
      <c r="F28" s="9" t="n">
        <v>0.0355</v>
      </c>
      <c r="G28" s="9" t="n">
        <v>0.0059</v>
      </c>
      <c r="H28" s="9" t="n">
        <v>-0.0034</v>
      </c>
      <c r="I28" s="9" t="n">
        <v>0.0013</v>
      </c>
      <c r="J28" s="9" t="n">
        <v>0.0139</v>
      </c>
      <c r="K28" s="9" t="n">
        <v>-0.005600000000000001</v>
      </c>
      <c r="L28" s="9" t="n">
        <v>0.0097</v>
      </c>
      <c r="M28" s="9" t="n">
        <v>-0.0118</v>
      </c>
      <c r="N28" s="9" t="n">
        <v>0.019</v>
      </c>
      <c r="O28" s="9" t="n">
        <v>0.0072</v>
      </c>
      <c r="P28" s="9" t="n">
        <v>0.022</v>
      </c>
      <c r="Q28" s="9" t="n">
        <v>-0.0329</v>
      </c>
      <c r="R28" s="9" t="n">
        <v>0.0013</v>
      </c>
      <c r="S28" s="9" t="n">
        <v>0.0103</v>
      </c>
      <c r="T28" s="9" t="n">
        <v>-0.0015</v>
      </c>
      <c r="U28" s="9" t="n">
        <v>0.0071</v>
      </c>
      <c r="V28" s="9" t="n">
        <v>0.0192</v>
      </c>
      <c r="W28" s="9" t="n">
        <v>0.0015</v>
      </c>
      <c r="X28" s="9" t="n">
        <v>0.0148</v>
      </c>
      <c r="Y28" s="9" t="n">
        <v>0.0097</v>
      </c>
      <c r="Z28" s="9" t="n">
        <v>0.0191</v>
      </c>
      <c r="AA28" s="9" t="n">
        <v>0.0214</v>
      </c>
      <c r="AB28" s="9" t="n">
        <v>0.0291</v>
      </c>
      <c r="AC28" s="9" t="n">
        <v>-0.0009</v>
      </c>
      <c r="AD28" s="9" t="n">
        <v>0.0143</v>
      </c>
      <c r="AE28" s="9" t="n">
        <v>0.0113</v>
      </c>
      <c r="AF28" s="9" t="n">
        <v>0.007900000000000001</v>
      </c>
      <c r="AG28" s="9" t="n">
        <v>0.0149</v>
      </c>
      <c r="AH28" s="9" t="n">
        <v>0.0074</v>
      </c>
      <c r="AI28" s="9" t="n">
        <v>0.0121</v>
      </c>
      <c r="AJ28" s="9" t="n">
        <v>0.0264</v>
      </c>
      <c r="AK28" s="9" t="n">
        <v>0.0481</v>
      </c>
      <c r="AL28" s="279" t="n">
        <v>0.0065</v>
      </c>
      <c r="AM28" s="279" t="n">
        <v>0.0204</v>
      </c>
      <c r="AN28" s="279" t="n">
        <v>0.0304</v>
      </c>
      <c r="AO28" s="279" t="n">
        <v>0.0194</v>
      </c>
      <c r="AP28" s="279" t="n">
        <v>0.0064</v>
      </c>
      <c r="AQ28" s="279" t="n">
        <v>0.0128</v>
      </c>
      <c r="AR28" s="279" t="n">
        <v>0.0158</v>
      </c>
      <c r="AS28" s="279" t="n">
        <v>0.0178</v>
      </c>
      <c r="AT28" s="279" t="n">
        <v>0.0264</v>
      </c>
      <c r="AU28" s="279" t="n">
        <v>0.0122</v>
      </c>
      <c r="AV28" s="279" t="n">
        <v>0.0163</v>
      </c>
      <c r="AW28" s="279" t="n"/>
      <c r="AX28" s="279" t="n">
        <v>0.0095</v>
      </c>
      <c r="AY28" s="279" t="n">
        <v>0.0187</v>
      </c>
      <c r="AZ28" s="279" t="n"/>
      <c r="BA28" s="279" t="n">
        <v>0.0173</v>
      </c>
      <c r="BD28" s="9">
        <f>AX28-AS28+BD27</f>
        <v/>
      </c>
    </row>
    <row r="29" hidden="1" s="386">
      <c r="A29" s="387" t="n">
        <v>20260311</v>
      </c>
      <c r="B29" s="9" t="n">
        <v>0.0298</v>
      </c>
      <c r="C29" s="9" t="n">
        <v>-0.0014</v>
      </c>
      <c r="D29" s="9" t="n">
        <v>-0.0047</v>
      </c>
      <c r="E29" s="9" t="n">
        <v>0.0245</v>
      </c>
      <c r="F29" s="9" t="n">
        <v>-0.0109</v>
      </c>
      <c r="G29" s="9" t="n">
        <v>-0.0039</v>
      </c>
      <c r="H29" s="9" t="n">
        <v>0.0204</v>
      </c>
      <c r="I29" s="9" t="n">
        <v>0.005200000000000001</v>
      </c>
      <c r="J29" s="9" t="n">
        <v>-0.008199999999999999</v>
      </c>
      <c r="K29" s="9" t="n">
        <v>-0.005</v>
      </c>
      <c r="L29" s="9" t="n">
        <v>-0.0035</v>
      </c>
      <c r="M29" s="9" t="n">
        <v>0.0131</v>
      </c>
      <c r="N29" s="9" t="n">
        <v>0.021</v>
      </c>
      <c r="O29" s="9" t="n">
        <v>0.0027</v>
      </c>
      <c r="P29" s="9" t="n">
        <v>0.002</v>
      </c>
      <c r="Q29" s="9" t="n">
        <v>0.0276</v>
      </c>
      <c r="R29" s="9" t="n">
        <v>0.009000000000000001</v>
      </c>
      <c r="S29" s="9" t="n">
        <v>0.004099999999999999</v>
      </c>
      <c r="T29" s="9" t="n">
        <v>0.0152</v>
      </c>
      <c r="U29" s="9" t="n">
        <v>-0.0043</v>
      </c>
      <c r="V29" s="9" t="n">
        <v>0.0408</v>
      </c>
      <c r="W29" s="9" t="n">
        <v>0.0245</v>
      </c>
      <c r="X29" s="9" t="n">
        <v>0.0029</v>
      </c>
      <c r="Y29" s="9" t="n">
        <v>-0.001</v>
      </c>
      <c r="Z29" s="9" t="n">
        <v>-0.0027</v>
      </c>
      <c r="AA29" s="9" t="n">
        <v>-0.005200000000000001</v>
      </c>
      <c r="AB29" s="9" t="n">
        <v>-0.0074</v>
      </c>
      <c r="AC29" s="9" t="n">
        <v>0.0252</v>
      </c>
      <c r="AD29" s="9" t="n">
        <v>0.0097</v>
      </c>
      <c r="AE29" s="9" t="n">
        <v>0.0155</v>
      </c>
      <c r="AF29" s="9" t="n">
        <v>-0.007800000000000001</v>
      </c>
      <c r="AG29" s="9" t="n">
        <v>-0.006999999999999999</v>
      </c>
      <c r="AH29" s="9" t="n">
        <v>-0.0073</v>
      </c>
      <c r="AI29" s="9" t="n">
        <v>-0.0146</v>
      </c>
      <c r="AJ29" s="9" t="n">
        <v>-0.0113</v>
      </c>
      <c r="AK29" s="9" t="n">
        <v>0.004099999999999999</v>
      </c>
      <c r="AL29" s="279" t="n">
        <v>0.0025</v>
      </c>
      <c r="AM29" s="279" t="n">
        <v>0.0078</v>
      </c>
      <c r="AN29" s="279" t="n">
        <v>0.0131</v>
      </c>
      <c r="AO29" s="279" t="n">
        <v>0.0041</v>
      </c>
      <c r="AP29" s="279" t="n">
        <v>0.0012</v>
      </c>
      <c r="AQ29" s="279" t="n">
        <v>0.0064</v>
      </c>
      <c r="AR29" s="279" t="n">
        <v>-0.0008</v>
      </c>
      <c r="AS29" s="279" t="n">
        <v>0.0016</v>
      </c>
      <c r="AT29" s="279" t="n">
        <v>-0.0081</v>
      </c>
      <c r="AU29" s="279" t="n">
        <v>0.0005</v>
      </c>
      <c r="AV29" s="279" t="n">
        <v>0.0078</v>
      </c>
      <c r="AW29" s="279" t="n"/>
      <c r="AX29" s="279" t="n">
        <v>0.0005</v>
      </c>
      <c r="AY29" s="279" t="n">
        <v>-0.0023</v>
      </c>
      <c r="AZ29" s="279" t="n"/>
      <c r="BA29" s="279" t="n">
        <v>-0.0018</v>
      </c>
      <c r="BD29" s="9">
        <f>AX29-AS29+BD28</f>
        <v/>
      </c>
    </row>
    <row r="30" hidden="1" s="386">
      <c r="A30" s="387" t="n">
        <v>20260312</v>
      </c>
      <c r="B30" s="9" t="n">
        <v>-0.0053</v>
      </c>
      <c r="C30" s="9" t="n">
        <v>-0.0102</v>
      </c>
      <c r="D30" s="9" t="n">
        <v>-0.0112</v>
      </c>
      <c r="E30" s="9" t="n">
        <v>-0.0021</v>
      </c>
      <c r="F30" s="9" t="n">
        <v>-0.0335</v>
      </c>
      <c r="G30" s="9" t="n">
        <v>0</v>
      </c>
      <c r="H30" s="9" t="n">
        <v>0.0067</v>
      </c>
      <c r="I30" s="9" t="n">
        <v>0.0039</v>
      </c>
      <c r="J30" s="9" t="n">
        <v>-0.0014</v>
      </c>
      <c r="K30" s="9" t="n">
        <v>0.008800000000000001</v>
      </c>
      <c r="L30" s="9" t="n">
        <v>-0.0075</v>
      </c>
      <c r="M30" s="9" t="n">
        <v>0.0205</v>
      </c>
      <c r="N30" s="9" t="n">
        <v>0.0061</v>
      </c>
      <c r="O30" s="9" t="n">
        <v>-0.0018</v>
      </c>
      <c r="P30" s="9" t="n">
        <v>-0.0039</v>
      </c>
      <c r="Q30" s="9" t="n">
        <v>0.05280000000000001</v>
      </c>
      <c r="R30" s="9" t="n">
        <v>0.0089</v>
      </c>
      <c r="S30" s="9" t="n">
        <v>-0.0027</v>
      </c>
      <c r="T30" s="9" t="n">
        <v>0.0135</v>
      </c>
      <c r="U30" s="9" t="n">
        <v>-0.0138</v>
      </c>
      <c r="V30" s="9" t="n">
        <v>-0.0021</v>
      </c>
      <c r="W30" s="9" t="n">
        <v>0.0224</v>
      </c>
      <c r="X30" s="9" t="n">
        <v>-0.008699999999999999</v>
      </c>
      <c r="Y30" s="9" t="n">
        <v>-0.0039</v>
      </c>
      <c r="Z30" s="9" t="n">
        <v>-0.0054</v>
      </c>
      <c r="AA30" s="9" t="n">
        <v>-0.007900000000000001</v>
      </c>
      <c r="AB30" s="9" t="n">
        <v>-0.008699999999999999</v>
      </c>
      <c r="AC30" s="9" t="n">
        <v>0.0229</v>
      </c>
      <c r="AD30" s="9" t="n">
        <v>-0.0074</v>
      </c>
      <c r="AE30" s="9" t="n">
        <v>0.0025</v>
      </c>
      <c r="AF30" s="9" t="n">
        <v>-0.007900000000000001</v>
      </c>
      <c r="AG30" s="9" t="n">
        <v>-0.0141</v>
      </c>
      <c r="AH30" s="9" t="n">
        <v>-0.0176</v>
      </c>
      <c r="AI30" s="9" t="n">
        <v>-0.0215</v>
      </c>
      <c r="AJ30" s="9" t="n">
        <v>-0.014</v>
      </c>
      <c r="AK30" s="9" t="n">
        <v>-0.011</v>
      </c>
      <c r="AL30" s="279" t="n">
        <v>-0.001</v>
      </c>
      <c r="AM30" s="279" t="n">
        <v>-0.0063</v>
      </c>
      <c r="AN30" s="279" t="n">
        <v>-0.009599999999999999</v>
      </c>
      <c r="AO30" s="279" t="n">
        <v>-0.0112</v>
      </c>
      <c r="AP30" s="279" t="n">
        <v>-0.0046</v>
      </c>
      <c r="AQ30" s="279" t="n">
        <v>-0.0036</v>
      </c>
      <c r="AR30" s="279" t="n">
        <v>-0.0052</v>
      </c>
      <c r="AS30" s="279" t="n">
        <v>-0.0033</v>
      </c>
      <c r="AT30" s="279" t="n">
        <v>-0.0136</v>
      </c>
      <c r="AU30" s="279" t="n">
        <v>-0.0145</v>
      </c>
      <c r="AV30" s="279" t="n">
        <v>-0.0073</v>
      </c>
      <c r="AW30" s="279" t="n"/>
      <c r="AX30" s="279" t="n">
        <v>-0.0005</v>
      </c>
      <c r="AY30" s="279" t="n">
        <v>0</v>
      </c>
      <c r="AZ30" s="279" t="n"/>
      <c r="BA30" s="279" t="n">
        <v>-0.0104</v>
      </c>
      <c r="BD30" s="9">
        <f>AX30-AS30+BD29</f>
        <v/>
      </c>
    </row>
    <row r="31" hidden="1" s="386">
      <c r="A31" s="387" t="n">
        <v>20260313</v>
      </c>
      <c r="B31" s="9" t="n">
        <v>0.0399</v>
      </c>
      <c r="C31" s="9" t="n">
        <v>-0.0144</v>
      </c>
      <c r="D31" s="9" t="n">
        <v>-0.0161</v>
      </c>
      <c r="E31" s="9" t="n">
        <v>-0.0042</v>
      </c>
      <c r="F31" s="9" t="n">
        <v>-0.0159</v>
      </c>
      <c r="G31" s="9" t="n">
        <v>0.0119</v>
      </c>
      <c r="H31" s="9" t="n">
        <v>-0.0075</v>
      </c>
      <c r="I31" s="9" t="n">
        <v>0.0026</v>
      </c>
      <c r="J31" s="9" t="n">
        <v>0.0014</v>
      </c>
      <c r="K31" s="9" t="n">
        <v>-0.005600000000000001</v>
      </c>
      <c r="L31" s="9" t="n">
        <v>-0.0271</v>
      </c>
      <c r="M31" s="9" t="n">
        <v>-0.005</v>
      </c>
      <c r="N31" s="9" t="n">
        <v>0.0114</v>
      </c>
      <c r="O31" s="9" t="n">
        <v>-0.008</v>
      </c>
      <c r="P31" s="9" t="n">
        <v>-0.0026</v>
      </c>
      <c r="Q31" s="9" t="n">
        <v>-0.012</v>
      </c>
      <c r="R31" s="9" t="n">
        <v>0.0025</v>
      </c>
      <c r="S31" s="9" t="n">
        <v>0</v>
      </c>
      <c r="T31" s="9" t="n">
        <v>-0.0059</v>
      </c>
      <c r="U31" s="9" t="n">
        <v>-0.0279</v>
      </c>
      <c r="V31" s="9" t="n">
        <v>-0.0123</v>
      </c>
      <c r="W31" s="9" t="n">
        <v>-0.0205</v>
      </c>
      <c r="X31" s="9" t="n">
        <v>-0.0059</v>
      </c>
      <c r="Y31" s="9" t="n">
        <v>-0.0019</v>
      </c>
      <c r="Z31" s="9" t="n">
        <v>-0.008100000000000001</v>
      </c>
      <c r="AA31" s="9" t="n">
        <v>-0.0053</v>
      </c>
      <c r="AB31" s="9" t="n">
        <v>-0.0075</v>
      </c>
      <c r="AC31" s="9" t="n">
        <v>-0.0216</v>
      </c>
      <c r="AD31" s="9" t="n">
        <v>-0.0067</v>
      </c>
      <c r="AE31" s="9" t="n">
        <v>-0.0161</v>
      </c>
      <c r="AF31" s="9" t="n">
        <v>-0.0261</v>
      </c>
      <c r="AG31" s="9" t="n">
        <v>-0.0136</v>
      </c>
      <c r="AH31" s="9" t="n">
        <v>-0.0169</v>
      </c>
      <c r="AI31" s="9" t="n">
        <v>-0.0295</v>
      </c>
      <c r="AJ31" s="9" t="n">
        <v>-0.0071</v>
      </c>
      <c r="AK31" s="9" t="n">
        <v>-0.008699999999999999</v>
      </c>
      <c r="AL31" s="279" t="n">
        <v>-0.0081</v>
      </c>
      <c r="AM31" s="279" t="n">
        <v>-0.0065</v>
      </c>
      <c r="AN31" s="279" t="n">
        <v>-0.0022</v>
      </c>
      <c r="AO31" s="279" t="n">
        <v>-0.0103</v>
      </c>
      <c r="AP31" s="279" t="n">
        <v>-0.005</v>
      </c>
      <c r="AQ31" s="279" t="n">
        <v>-0.0039</v>
      </c>
      <c r="AR31" s="279" t="n">
        <v>-0.0143</v>
      </c>
      <c r="AS31" s="279" t="n">
        <v>-0.0146</v>
      </c>
      <c r="AT31" s="279" t="n">
        <v>0.0005999999999999999</v>
      </c>
      <c r="AU31" s="279" t="n">
        <v>-0.0126</v>
      </c>
      <c r="AV31" s="279" t="n">
        <v>-0.0005</v>
      </c>
      <c r="AW31" s="279" t="n"/>
      <c r="AX31" s="279" t="n">
        <v>-0.0046</v>
      </c>
      <c r="AY31" s="279" t="n">
        <v>-0.0045</v>
      </c>
      <c r="AZ31" s="279" t="n"/>
      <c r="BA31" s="279" t="n">
        <v>-0.0044</v>
      </c>
      <c r="BD31" s="9">
        <f>AX31-AS31+BD30</f>
        <v/>
      </c>
    </row>
    <row r="32" hidden="1" s="386">
      <c r="A32" s="387" t="n">
        <v>20260316</v>
      </c>
      <c r="B32" s="9" t="n">
        <v>-0.0254</v>
      </c>
      <c r="C32" s="9" t="n">
        <v>-0.0049</v>
      </c>
      <c r="D32" s="9" t="n">
        <v>-0.001</v>
      </c>
      <c r="E32" s="9" t="n">
        <v>-0.0334</v>
      </c>
      <c r="F32" s="9" t="n">
        <v>-0.0197</v>
      </c>
      <c r="G32" s="9" t="n">
        <v>0.0137</v>
      </c>
      <c r="H32" s="9" t="n">
        <v>0.0042</v>
      </c>
      <c r="I32" s="9" t="n">
        <v>0.0115</v>
      </c>
      <c r="J32" s="9" t="n">
        <v>0.005500000000000001</v>
      </c>
      <c r="K32" s="9" t="n">
        <v>-0.032</v>
      </c>
      <c r="L32" s="9" t="n">
        <v>-0.0306</v>
      </c>
      <c r="M32" s="9" t="n">
        <v>-0.0086</v>
      </c>
      <c r="N32" s="9" t="n">
        <v>-0.03</v>
      </c>
      <c r="O32" s="9" t="n">
        <v>-0.0054</v>
      </c>
      <c r="P32" s="9" t="n">
        <v>-0.0059</v>
      </c>
      <c r="Q32" s="9" t="n">
        <v>-0.0235</v>
      </c>
      <c r="R32" s="9" t="n">
        <v>0.0025</v>
      </c>
      <c r="S32" s="9" t="n">
        <v>0.0061</v>
      </c>
      <c r="T32" s="9" t="n">
        <v>0.006</v>
      </c>
      <c r="U32" s="9" t="n">
        <v>-0.0248</v>
      </c>
      <c r="V32" s="9" t="n">
        <v>0.0004</v>
      </c>
      <c r="W32" s="9" t="n">
        <v>-0.0239</v>
      </c>
      <c r="X32" s="9" t="n">
        <v>0.003</v>
      </c>
      <c r="Y32" s="9" t="n">
        <v>0.0068</v>
      </c>
      <c r="Z32" s="9" t="n">
        <v>0.0027</v>
      </c>
      <c r="AA32" s="9" t="n">
        <v>0.0053</v>
      </c>
      <c r="AB32" s="9" t="n">
        <v>0.0113</v>
      </c>
      <c r="AC32" s="9" t="n">
        <v>-0.0271</v>
      </c>
      <c r="AD32" s="9" t="n">
        <v>0.0104</v>
      </c>
      <c r="AE32" s="9" t="n">
        <v>-0.0249</v>
      </c>
      <c r="AF32" s="9" t="n">
        <v>-0.0023</v>
      </c>
      <c r="AG32" s="9" t="n">
        <v>-0.0014</v>
      </c>
      <c r="AH32" s="9" t="n">
        <v>0.0077</v>
      </c>
      <c r="AI32" s="9" t="n">
        <v>0.0007000000000000001</v>
      </c>
      <c r="AJ32" s="9" t="n">
        <v>0.0214</v>
      </c>
      <c r="AK32" s="9" t="n">
        <v>0.015</v>
      </c>
      <c r="AL32" s="279" t="n">
        <v>-0.0026</v>
      </c>
      <c r="AM32" s="279" t="n">
        <v>0.0019</v>
      </c>
      <c r="AN32" s="279" t="n">
        <v>0.0141</v>
      </c>
      <c r="AO32" s="279" t="n">
        <v>-0.0035</v>
      </c>
      <c r="AP32" s="279" t="n">
        <v>-0.0009</v>
      </c>
      <c r="AQ32" s="279" t="n">
        <v>0.0005</v>
      </c>
      <c r="AR32" s="279" t="n">
        <v>-0.0066</v>
      </c>
      <c r="AS32" s="279" t="n">
        <v>-0.0004</v>
      </c>
      <c r="AT32" s="279" t="n">
        <v>0.0021</v>
      </c>
      <c r="AU32" s="279" t="n">
        <v>-0.001</v>
      </c>
      <c r="AV32" s="279" t="n">
        <v>0.005</v>
      </c>
      <c r="AW32" s="279" t="n"/>
      <c r="AX32" s="279" t="n">
        <v>0.0003</v>
      </c>
      <c r="AY32" s="279" t="n">
        <v>0.0106</v>
      </c>
      <c r="AZ32" s="279" t="n"/>
      <c r="BA32" s="279" t="n">
        <v>0.0066</v>
      </c>
      <c r="BD32" s="9">
        <f>AX32-AS32+BD31</f>
        <v/>
      </c>
    </row>
    <row r="33" hidden="1" s="386">
      <c r="A33" s="387" t="n">
        <v>20260317</v>
      </c>
      <c r="B33" s="9" t="n">
        <v>-0.0053</v>
      </c>
      <c r="C33" s="9" t="n">
        <v>-0.014</v>
      </c>
      <c r="D33" s="9" t="n">
        <v>-0.0173</v>
      </c>
      <c r="E33" s="9" t="n">
        <v>-0.027</v>
      </c>
      <c r="F33" s="9" t="n">
        <v>-0.0047</v>
      </c>
      <c r="G33" s="9" t="n">
        <v>-0.0019</v>
      </c>
      <c r="H33" s="9" t="n">
        <v>-0.03410000000000001</v>
      </c>
      <c r="I33" s="9" t="n">
        <v>-0.0025</v>
      </c>
      <c r="J33" s="9" t="n">
        <v>-0.0014</v>
      </c>
      <c r="K33" s="9" t="n">
        <v>-0.0032</v>
      </c>
      <c r="L33" s="9" t="n">
        <v>-0.0165</v>
      </c>
      <c r="M33" s="9" t="n">
        <v>-0.007800000000000001</v>
      </c>
      <c r="N33" s="9" t="n">
        <v>-0.0147</v>
      </c>
      <c r="O33" s="9" t="n">
        <v>0.0108</v>
      </c>
      <c r="P33" s="9" t="n">
        <v>-0.0112</v>
      </c>
      <c r="Q33" s="9" t="n">
        <v>-0.0217</v>
      </c>
      <c r="R33" s="9" t="n">
        <v>0.008800000000000001</v>
      </c>
      <c r="S33" s="9" t="n">
        <v>0.0034</v>
      </c>
      <c r="T33" s="9" t="n">
        <v>-0.0192</v>
      </c>
      <c r="U33" s="9" t="n">
        <v>-0.031</v>
      </c>
      <c r="V33" s="9" t="n">
        <v>-0.0351</v>
      </c>
      <c r="W33" s="9" t="n">
        <v>-0.0074</v>
      </c>
      <c r="X33" s="9" t="n">
        <v>0</v>
      </c>
      <c r="Y33" s="9" t="n">
        <v>0.001</v>
      </c>
      <c r="Z33" s="9" t="n">
        <v>0.0054</v>
      </c>
      <c r="AA33" s="9" t="n">
        <v>0</v>
      </c>
      <c r="AB33" s="9" t="n">
        <v>0.0062</v>
      </c>
      <c r="AC33" s="9" t="n">
        <v>-0.0061</v>
      </c>
      <c r="AD33" s="9" t="n">
        <v>-0.006600000000000001</v>
      </c>
      <c r="AE33" s="9" t="n">
        <v>-0.0176</v>
      </c>
      <c r="AF33" s="9" t="n">
        <v>-0.0129</v>
      </c>
      <c r="AG33" s="9" t="n">
        <v>-0.0058</v>
      </c>
      <c r="AH33" s="9" t="n">
        <v>-0.0114</v>
      </c>
      <c r="AI33" s="9" t="n">
        <v>-0.0276</v>
      </c>
      <c r="AJ33" s="9" t="n">
        <v>-0.0273</v>
      </c>
      <c r="AK33" s="9" t="n">
        <v>-0.04099999999999999</v>
      </c>
      <c r="AL33" s="279" t="n">
        <v>-0.008500000000000001</v>
      </c>
      <c r="AM33" s="279" t="n">
        <v>-0.0187</v>
      </c>
      <c r="AN33" s="279" t="n">
        <v>-0.0229</v>
      </c>
      <c r="AO33" s="279" t="n">
        <v>-0.0185</v>
      </c>
      <c r="AP33" s="279" t="n">
        <v>0.0032</v>
      </c>
      <c r="AQ33" s="279" t="n">
        <v>-0.0073</v>
      </c>
      <c r="AR33" s="279" t="n">
        <v>-0.0207</v>
      </c>
      <c r="AS33" s="279" t="n">
        <v>-0.0233</v>
      </c>
      <c r="AT33" s="279" t="n">
        <v>-0.0228</v>
      </c>
      <c r="AU33" s="279" t="n">
        <v>-0.0197</v>
      </c>
      <c r="AV33" s="279" t="n">
        <v>-0.0075</v>
      </c>
      <c r="AW33" s="279" t="n"/>
      <c r="AX33" s="279" t="n">
        <v>-0.0061</v>
      </c>
      <c r="AY33" s="279" t="n">
        <v>-0.008399999999999999</v>
      </c>
      <c r="AZ33" s="279" t="n"/>
      <c r="BA33" s="279" t="n">
        <v>-0.0161</v>
      </c>
      <c r="BD33" s="9">
        <f>AX33-AS33+BD32</f>
        <v/>
      </c>
    </row>
    <row r="34" hidden="1" s="386">
      <c r="A34" s="387" t="n">
        <v>20260318</v>
      </c>
      <c r="B34" s="9" t="n">
        <v>0.0004</v>
      </c>
      <c r="C34" s="9" t="n">
        <v>0.0021</v>
      </c>
      <c r="D34" s="9" t="n">
        <v>0.0059</v>
      </c>
      <c r="E34" s="9" t="n">
        <v>-0.0022</v>
      </c>
      <c r="F34" s="9" t="n">
        <v>0.0024</v>
      </c>
      <c r="G34" s="9" t="n">
        <v>-0.0097</v>
      </c>
      <c r="H34" s="9" t="n">
        <v>-0.0146</v>
      </c>
      <c r="I34" s="9" t="n">
        <v>-0.0076</v>
      </c>
      <c r="J34" s="9" t="n">
        <v>-0.0069</v>
      </c>
      <c r="K34" s="9" t="n">
        <v>-0.0072</v>
      </c>
      <c r="L34" s="9" t="n">
        <v>-0.0077</v>
      </c>
      <c r="M34" s="9" t="n">
        <v>-0.0039</v>
      </c>
      <c r="N34" s="9" t="n">
        <v>-0.0016</v>
      </c>
      <c r="O34" s="9" t="n">
        <v>-0.0036</v>
      </c>
      <c r="P34" s="9" t="n">
        <v>0.0067</v>
      </c>
      <c r="Q34" s="9" t="n">
        <v>-0.0071</v>
      </c>
      <c r="R34" s="9" t="n">
        <v>-0.0025</v>
      </c>
      <c r="S34" s="9" t="n">
        <v>-0.0108</v>
      </c>
      <c r="T34" s="9" t="n">
        <v>0</v>
      </c>
      <c r="U34" s="9" t="n">
        <v>0.0183</v>
      </c>
      <c r="V34" s="9" t="n">
        <v>0.0089</v>
      </c>
      <c r="W34" s="9" t="n">
        <v>0</v>
      </c>
      <c r="X34" s="9" t="n">
        <v>-0.0029</v>
      </c>
      <c r="Y34" s="9" t="n">
        <v>-0.0029</v>
      </c>
      <c r="Z34" s="9" t="n">
        <v>-0.0027</v>
      </c>
      <c r="AA34" s="9" t="n">
        <v>0.0053</v>
      </c>
      <c r="AB34" s="9" t="n">
        <v>0.005</v>
      </c>
      <c r="AC34" s="9" t="n">
        <v>0.0026</v>
      </c>
      <c r="AD34" s="9" t="n">
        <v>-0.0059</v>
      </c>
      <c r="AE34" s="9" t="n">
        <v>0.004500000000000001</v>
      </c>
      <c r="AF34" s="9" t="n">
        <v>0.0154</v>
      </c>
      <c r="AG34" s="9" t="n">
        <v>0.008699999999999999</v>
      </c>
      <c r="AH34" s="9" t="n">
        <v>0.0106</v>
      </c>
      <c r="AI34" s="9" t="n">
        <v>0.0174</v>
      </c>
      <c r="AJ34" s="9" t="n">
        <v>0.0222</v>
      </c>
      <c r="AK34" s="9" t="n">
        <v>0.04099999999999999</v>
      </c>
      <c r="AL34" s="279" t="n">
        <v>0.0032</v>
      </c>
      <c r="AM34" s="279" t="n">
        <v>0.0105</v>
      </c>
      <c r="AN34" s="279" t="n">
        <v>0.0202</v>
      </c>
      <c r="AO34" s="279" t="n">
        <v>0.0069</v>
      </c>
      <c r="AP34" s="279" t="n">
        <v>-0.0007</v>
      </c>
      <c r="AQ34" s="279" t="n">
        <v>0.0045</v>
      </c>
      <c r="AR34" s="279" t="n">
        <v>0.01</v>
      </c>
      <c r="AS34" s="279" t="n">
        <v>0.009599999999999999</v>
      </c>
      <c r="AT34" s="279" t="n">
        <v>0.0177</v>
      </c>
      <c r="AU34" s="279" t="n">
        <v>0.0142</v>
      </c>
      <c r="AV34" s="279" t="n">
        <v>0.0053</v>
      </c>
      <c r="AW34" s="279" t="n"/>
      <c r="AX34" s="279" t="n">
        <v>0.0001</v>
      </c>
      <c r="AY34" s="279" t="n">
        <v>0.0091</v>
      </c>
      <c r="AZ34" s="279" t="n"/>
      <c r="BA34" s="279" t="n">
        <v>0.0151</v>
      </c>
      <c r="BD34" s="9">
        <f>AX34-AS34+BD33</f>
        <v/>
      </c>
    </row>
    <row r="35" hidden="1" s="386">
      <c r="A35" s="387" t="n">
        <v>20260319</v>
      </c>
      <c r="B35" s="9" t="n">
        <v>-0.0031</v>
      </c>
      <c r="C35" s="9" t="n">
        <v>-0.0233</v>
      </c>
      <c r="D35" s="9" t="n">
        <v>-0.0243</v>
      </c>
      <c r="E35" s="9" t="n">
        <v>-0.0434</v>
      </c>
      <c r="F35" s="9" t="n">
        <v>-0.0402</v>
      </c>
      <c r="G35" s="9" t="n">
        <v>-0.0175</v>
      </c>
      <c r="H35" s="9" t="n">
        <v>-0.0279</v>
      </c>
      <c r="I35" s="9" t="n">
        <v>-0.0153</v>
      </c>
      <c r="J35" s="9" t="n">
        <v>-0.0249</v>
      </c>
      <c r="K35" s="9" t="n">
        <v>-0.0393</v>
      </c>
      <c r="L35" s="9" t="n">
        <v>-0.0631</v>
      </c>
      <c r="M35" s="9" t="n">
        <v>0.0027</v>
      </c>
      <c r="N35" s="9" t="n">
        <v>-0.0196</v>
      </c>
      <c r="O35" s="9" t="n">
        <v>-0.0117</v>
      </c>
      <c r="P35" s="9" t="n">
        <v>-0.0212</v>
      </c>
      <c r="Q35" s="9" t="n">
        <v>0.0224</v>
      </c>
      <c r="R35" s="9" t="n">
        <v>-0.0037</v>
      </c>
      <c r="S35" s="9" t="n">
        <v>-0.0273</v>
      </c>
      <c r="T35" s="9" t="n">
        <v>-0.0226</v>
      </c>
      <c r="U35" s="9" t="n">
        <v>-0.0299</v>
      </c>
      <c r="V35" s="9" t="n">
        <v>-0.0123</v>
      </c>
      <c r="W35" s="9" t="n">
        <v>0.0015</v>
      </c>
      <c r="X35" s="9" t="n">
        <v>-0.0178</v>
      </c>
      <c r="Y35" s="9" t="n">
        <v>-0.0116</v>
      </c>
      <c r="Z35" s="9" t="n">
        <v>-0.0135</v>
      </c>
      <c r="AA35" s="9" t="n">
        <v>-0.0185</v>
      </c>
      <c r="AB35" s="9" t="n">
        <v>-0.016</v>
      </c>
      <c r="AC35" s="9" t="n">
        <v>-0.0009</v>
      </c>
      <c r="AD35" s="9" t="n">
        <v>-0.018</v>
      </c>
      <c r="AE35" s="9" t="n">
        <v>-0.0134</v>
      </c>
      <c r="AF35" s="9" t="n">
        <v>-0.0175</v>
      </c>
      <c r="AG35" s="9" t="n">
        <v>-0.0289</v>
      </c>
      <c r="AH35" s="9" t="n">
        <v>-0.0171</v>
      </c>
      <c r="AI35" s="9" t="n">
        <v>-0.0264</v>
      </c>
      <c r="AJ35" s="9" t="n">
        <v>-0.0261</v>
      </c>
      <c r="AK35" s="9" t="n">
        <v>-0.0103</v>
      </c>
      <c r="AL35" s="279" t="n">
        <v>-0.0139</v>
      </c>
      <c r="AM35" s="279" t="n">
        <v>-0.0202</v>
      </c>
      <c r="AN35" s="279" t="n">
        <v>-0.0111</v>
      </c>
      <c r="AO35" s="279" t="n">
        <v>-0.0333</v>
      </c>
      <c r="AP35" s="279" t="n">
        <v>-0.0153</v>
      </c>
      <c r="AQ35" s="279" t="n">
        <v>-0.0161</v>
      </c>
      <c r="AR35" s="279" t="n">
        <v>-0.0271</v>
      </c>
      <c r="AS35" s="279" t="n">
        <v>-0.0231</v>
      </c>
      <c r="AT35" s="279" t="n">
        <v>-0.0299</v>
      </c>
      <c r="AU35" s="279" t="n">
        <v>-0.0202</v>
      </c>
      <c r="AV35" s="279" t="n">
        <v>-0.0161</v>
      </c>
      <c r="AW35" s="279" t="n"/>
      <c r="AX35" s="279" t="n">
        <v>-0.0171</v>
      </c>
      <c r="AY35" s="279" t="n">
        <v>-0.0192</v>
      </c>
      <c r="AZ35" s="279" t="n"/>
      <c r="BA35" s="279" t="n">
        <v>-0.0197</v>
      </c>
      <c r="BD35" s="9">
        <f>AX35-AS35+BD34</f>
        <v/>
      </c>
    </row>
    <row r="36" hidden="1" s="386">
      <c r="A36" s="387" t="n">
        <v>20260320</v>
      </c>
      <c r="B36" s="9" t="n">
        <v>-0.0174</v>
      </c>
      <c r="C36" s="9" t="n">
        <v>-0.0166</v>
      </c>
      <c r="D36" s="9" t="n">
        <v>-0.02</v>
      </c>
      <c r="E36" s="9" t="n">
        <v>-0.0105</v>
      </c>
      <c r="F36" s="9" t="n">
        <v>-0.0129</v>
      </c>
      <c r="G36" s="9" t="n">
        <v>-0.007900000000000001</v>
      </c>
      <c r="H36" s="9" t="n">
        <v>-0.0162</v>
      </c>
      <c r="I36" s="9" t="n">
        <v>-0.007800000000000001</v>
      </c>
      <c r="J36" s="9" t="n">
        <v>-0.0071</v>
      </c>
      <c r="K36" s="9" t="n">
        <v>-0.0211</v>
      </c>
      <c r="L36" s="9" t="n">
        <v>-0.0139</v>
      </c>
      <c r="M36" s="9" t="n">
        <v>-0.0027</v>
      </c>
      <c r="N36" s="9" t="n">
        <v>-0.0144</v>
      </c>
      <c r="O36" s="9" t="n">
        <v>-0.0163</v>
      </c>
      <c r="P36" s="9" t="n">
        <v>-0.0129</v>
      </c>
      <c r="Q36" s="9" t="n">
        <v>0.0031</v>
      </c>
      <c r="R36" s="9" t="n">
        <v>-0.0025</v>
      </c>
      <c r="S36" s="9" t="n">
        <v>-0.0175</v>
      </c>
      <c r="T36" s="9" t="n">
        <v>-0.0123</v>
      </c>
      <c r="U36" s="9" t="n">
        <v>-0.0191</v>
      </c>
      <c r="V36" s="9" t="n">
        <v>0.0271</v>
      </c>
      <c r="W36" s="9" t="n">
        <v>0.0015</v>
      </c>
      <c r="X36" s="9" t="n">
        <v>-0.0181</v>
      </c>
      <c r="Y36" s="9" t="n">
        <v>0.001</v>
      </c>
      <c r="Z36" s="9" t="n">
        <v>-0.008199999999999999</v>
      </c>
      <c r="AA36" s="9" t="n">
        <v>-0.0135</v>
      </c>
      <c r="AB36" s="9" t="n">
        <v>-0.0125</v>
      </c>
      <c r="AC36" s="9" t="n">
        <v>0.0018</v>
      </c>
      <c r="AD36" s="9" t="n">
        <v>-0.0076</v>
      </c>
      <c r="AE36" s="9" t="n">
        <v>0.0299</v>
      </c>
      <c r="AF36" s="9" t="n">
        <v>-0.038</v>
      </c>
      <c r="AG36" s="9" t="n">
        <v>-0.0298</v>
      </c>
      <c r="AH36" s="9" t="n">
        <v>-0.03</v>
      </c>
      <c r="AI36" s="9" t="n">
        <v>-0.0279</v>
      </c>
      <c r="AJ36" s="9" t="n">
        <v>-0.017</v>
      </c>
      <c r="AK36" s="9" t="n">
        <v>0.0133</v>
      </c>
      <c r="AL36" s="279" t="n">
        <v>-0.0124</v>
      </c>
      <c r="AM36" s="279" t="n">
        <v>-0.0025</v>
      </c>
      <c r="AN36" s="279" t="n">
        <v>0.013</v>
      </c>
      <c r="AO36" s="279" t="n">
        <v>-0.0101</v>
      </c>
      <c r="AP36" s="279" t="n">
        <v>-0.0111</v>
      </c>
      <c r="AQ36" s="279" t="n">
        <v>-0.0035</v>
      </c>
      <c r="AR36" s="279" t="n">
        <v>-0.0149</v>
      </c>
      <c r="AS36" s="279" t="n">
        <v>-0.0159</v>
      </c>
      <c r="AT36" s="279" t="n">
        <v>-0.0373</v>
      </c>
      <c r="AU36" s="279" t="n">
        <v>-0.01</v>
      </c>
      <c r="AV36" s="279" t="n">
        <v>-0.0138</v>
      </c>
      <c r="AW36" s="279" t="n"/>
      <c r="AX36" s="279" t="n">
        <v>-0.01</v>
      </c>
      <c r="AY36" s="279" t="n">
        <v>-0.0207</v>
      </c>
      <c r="AZ36" s="279" t="n"/>
      <c r="BA36" s="279" t="n">
        <v>-0.0232</v>
      </c>
      <c r="BD36" s="9">
        <f>AX36-AS36+BD35</f>
        <v/>
      </c>
    </row>
    <row r="37" hidden="1" s="386">
      <c r="A37" s="387" t="n">
        <v>20260323</v>
      </c>
      <c r="B37" s="9" t="n">
        <v>0.0113</v>
      </c>
      <c r="C37" s="9" t="n">
        <v>-0.0383</v>
      </c>
      <c r="D37" s="9" t="n">
        <v>-0.04480000000000001</v>
      </c>
      <c r="E37" s="9" t="n">
        <v>-0.0165</v>
      </c>
      <c r="F37" s="9" t="n">
        <v>-0.0437</v>
      </c>
      <c r="G37" s="9" t="n">
        <v>-0.032</v>
      </c>
      <c r="H37" s="9" t="n">
        <v>-0.0411</v>
      </c>
      <c r="I37" s="9" t="n">
        <v>-0.0366</v>
      </c>
      <c r="J37" s="9" t="n">
        <v>-0.0558</v>
      </c>
      <c r="K37" s="9" t="n">
        <v>-0.04389999999999999</v>
      </c>
      <c r="L37" s="9" t="n">
        <v>-0.049</v>
      </c>
      <c r="M37" s="9" t="n">
        <v>-0.0188</v>
      </c>
      <c r="N37" s="9" t="n">
        <v>-0.039</v>
      </c>
      <c r="O37" s="9" t="n">
        <v>-0.0434</v>
      </c>
      <c r="P37" s="9" t="n">
        <v>-0.0426</v>
      </c>
      <c r="Q37" s="9" t="n">
        <v>0.007800000000000001</v>
      </c>
      <c r="R37" s="9" t="n">
        <v>-0.0326</v>
      </c>
      <c r="S37" s="9" t="n">
        <v>-0.05</v>
      </c>
      <c r="T37" s="9" t="n">
        <v>-0.0547</v>
      </c>
      <c r="U37" s="9" t="n">
        <v>-0.0243</v>
      </c>
      <c r="V37" s="9" t="n">
        <v>-0.0269</v>
      </c>
      <c r="W37" s="9" t="n">
        <v>-0.0246</v>
      </c>
      <c r="X37" s="9" t="n">
        <v>-0.0429</v>
      </c>
      <c r="Y37" s="9" t="n">
        <v>-0.04480000000000001</v>
      </c>
      <c r="Z37" s="9" t="n">
        <v>-0.03870000000000001</v>
      </c>
      <c r="AA37" s="9" t="n">
        <v>-0.0492</v>
      </c>
      <c r="AB37" s="9" t="n">
        <v>-0.0444</v>
      </c>
      <c r="AC37" s="9" t="n">
        <v>-0.021</v>
      </c>
      <c r="AD37" s="9" t="n">
        <v>-0.0169</v>
      </c>
      <c r="AE37" s="9" t="n">
        <v>-0.0141</v>
      </c>
      <c r="AF37" s="9" t="n">
        <v>-0.0506</v>
      </c>
      <c r="AG37" s="9" t="n">
        <v>-0.0514</v>
      </c>
      <c r="AH37" s="9" t="n">
        <v>-0.0539</v>
      </c>
      <c r="AI37" s="9" t="n">
        <v>-0.0498</v>
      </c>
      <c r="AJ37" s="9" t="n">
        <v>-0.0506</v>
      </c>
      <c r="AK37" s="9" t="n">
        <v>-0.0524</v>
      </c>
      <c r="AL37" s="279" t="n">
        <v>-0.0363</v>
      </c>
      <c r="AM37" s="279" t="n">
        <v>-0.0376</v>
      </c>
      <c r="AN37" s="279" t="n">
        <v>-0.0349</v>
      </c>
      <c r="AO37" s="279" t="n">
        <v>-0.0548</v>
      </c>
      <c r="AP37" s="279" t="n">
        <v>-0.0317</v>
      </c>
      <c r="AQ37" s="279" t="n">
        <v>-0.0326</v>
      </c>
      <c r="AR37" s="279" t="n">
        <v>-0.0411</v>
      </c>
      <c r="AS37" s="279" t="n">
        <v>-0.0481</v>
      </c>
      <c r="AT37" s="279" t="n">
        <v>-0.06469999999999999</v>
      </c>
      <c r="AU37" s="279" t="n">
        <v>-0.0144</v>
      </c>
      <c r="AV37" s="279" t="n">
        <v>-0.0392</v>
      </c>
      <c r="AW37" s="279" t="n"/>
      <c r="AX37" s="279" t="n">
        <v>-0.0421</v>
      </c>
      <c r="AY37" s="279" t="n">
        <v>-0.053</v>
      </c>
      <c r="AZ37" s="279" t="n">
        <v>-0.059</v>
      </c>
      <c r="BA37" s="279" t="n">
        <v>-0.0449</v>
      </c>
      <c r="BD37" s="9">
        <f>AX37-AS37+BD36</f>
        <v/>
      </c>
    </row>
    <row r="38" hidden="1" s="386">
      <c r="A38" s="387" t="n">
        <v>20260324</v>
      </c>
      <c r="B38" s="9" t="n">
        <v>0.0054</v>
      </c>
      <c r="C38" s="9" t="n">
        <v>0.0046</v>
      </c>
      <c r="D38" s="9" t="n">
        <v>0.0149</v>
      </c>
      <c r="E38" s="9" t="n">
        <v>0.009599999999999999</v>
      </c>
      <c r="F38" s="9" t="n">
        <v>0.0326</v>
      </c>
      <c r="G38" s="9" t="n">
        <v>0.0124</v>
      </c>
      <c r="H38" s="9" t="n">
        <v>0.0114</v>
      </c>
      <c r="I38" s="9" t="n">
        <v>0.008199999999999999</v>
      </c>
      <c r="J38" s="9" t="n">
        <v>0.0182</v>
      </c>
      <c r="K38" s="9" t="n">
        <v>0.0357</v>
      </c>
      <c r="L38" s="9" t="n">
        <v>0.0378</v>
      </c>
      <c r="M38" s="9" t="n">
        <v>0.0108</v>
      </c>
      <c r="N38" s="9" t="n">
        <v>0.0321</v>
      </c>
      <c r="O38" s="9" t="n">
        <v>0.0106</v>
      </c>
      <c r="P38" s="9" t="n">
        <v>0.0179</v>
      </c>
      <c r="Q38" s="9" t="n">
        <v>-0.0054</v>
      </c>
      <c r="R38" s="9" t="n">
        <v>0.0208</v>
      </c>
      <c r="S38" s="9" t="n">
        <v>0.0285</v>
      </c>
      <c r="T38" s="9" t="n">
        <v>0.006600000000000001</v>
      </c>
      <c r="U38" s="9" t="n">
        <v>0.0272</v>
      </c>
      <c r="V38" s="9" t="n">
        <v>0.0018</v>
      </c>
      <c r="W38" s="9" t="n">
        <v>0.0412</v>
      </c>
      <c r="X38" s="9" t="n">
        <v>0.0224</v>
      </c>
      <c r="Y38" s="9" t="n">
        <v>0.0143</v>
      </c>
      <c r="Z38" s="9" t="n">
        <v>0.0259</v>
      </c>
      <c r="AA38" s="9" t="n">
        <v>0.0316</v>
      </c>
      <c r="AB38" s="9" t="n">
        <v>0.0292</v>
      </c>
      <c r="AC38" s="9" t="n">
        <v>0.0393</v>
      </c>
      <c r="AD38" s="9" t="n">
        <v>0.006999999999999999</v>
      </c>
      <c r="AE38" s="9" t="n">
        <v>0.0018</v>
      </c>
      <c r="AF38" s="9" t="n">
        <v>0.013</v>
      </c>
      <c r="AG38" s="9" t="n">
        <v>0.0226</v>
      </c>
      <c r="AH38" s="9" t="n">
        <v>0.0253</v>
      </c>
      <c r="AI38" s="9" t="n">
        <v>0.0246</v>
      </c>
      <c r="AJ38" s="9" t="n">
        <v>0.0182</v>
      </c>
      <c r="AK38" s="9" t="n">
        <v>0.0121</v>
      </c>
      <c r="AL38" s="279" t="n">
        <v>0.0178</v>
      </c>
      <c r="AM38" s="279" t="n">
        <v>0.0143</v>
      </c>
      <c r="AN38" s="279" t="n">
        <v>0.005</v>
      </c>
      <c r="AO38" s="279" t="n">
        <v>0.0194</v>
      </c>
      <c r="AP38" s="279" t="n">
        <v>0.0138</v>
      </c>
      <c r="AQ38" s="279" t="n">
        <v>0.0128</v>
      </c>
      <c r="AR38" s="279" t="n">
        <v>0.021</v>
      </c>
      <c r="AS38" s="279" t="n">
        <v>0.0259</v>
      </c>
      <c r="AT38" s="9" t="n">
        <v>0.0568</v>
      </c>
      <c r="AU38" s="279" t="n">
        <v>0.0275</v>
      </c>
      <c r="AV38" s="279" t="n">
        <v>0.022</v>
      </c>
      <c r="AW38" s="279" t="n"/>
      <c r="AX38" s="9" t="n">
        <v>0.0178</v>
      </c>
      <c r="AY38" s="9" t="n">
        <v>0.0265</v>
      </c>
      <c r="AZ38" s="9" t="n"/>
      <c r="BA38" s="9" t="n">
        <v>0.0351</v>
      </c>
      <c r="BD38" s="9">
        <f>AX38-AS38+BD37</f>
        <v/>
      </c>
    </row>
    <row r="39" hidden="1" s="386">
      <c r="A39" s="387" t="n">
        <v>20260325</v>
      </c>
      <c r="B39" s="9" t="n">
        <v>-0.03700000000000001</v>
      </c>
      <c r="C39" s="9" t="n">
        <v>0.0289</v>
      </c>
      <c r="D39" s="9" t="n">
        <v>0.0189</v>
      </c>
      <c r="E39" s="9" t="n">
        <v>0.0178</v>
      </c>
      <c r="F39" s="9" t="n">
        <v>0.0278</v>
      </c>
      <c r="G39" s="9" t="n">
        <v>0.004099999999999999</v>
      </c>
      <c r="H39" s="9" t="n">
        <v>0.0169</v>
      </c>
      <c r="I39" s="9" t="n">
        <v>0.0067</v>
      </c>
      <c r="J39" s="9" t="n">
        <v>0.0327</v>
      </c>
      <c r="K39" s="9" t="n">
        <v>0.0183</v>
      </c>
      <c r="L39" s="9" t="n">
        <v>0.0317</v>
      </c>
      <c r="M39" s="9" t="n">
        <v>-0.004</v>
      </c>
      <c r="N39" s="9" t="n">
        <v>0.023</v>
      </c>
      <c r="O39" s="9" t="n">
        <v>0.0115</v>
      </c>
      <c r="P39" s="9" t="n">
        <v>0.0169</v>
      </c>
      <c r="Q39" s="9" t="n">
        <v>-0.0156</v>
      </c>
      <c r="R39" s="9" t="n">
        <v>0.0089</v>
      </c>
      <c r="S39" s="9" t="n">
        <v>0.0146</v>
      </c>
      <c r="T39" s="9" t="n">
        <v>0.009900000000000001</v>
      </c>
      <c r="U39" s="9" t="n">
        <v>0.0286</v>
      </c>
      <c r="V39" s="9" t="n">
        <v>0.009300000000000001</v>
      </c>
      <c r="W39" s="9" t="n">
        <v>0.0286</v>
      </c>
      <c r="X39" s="9" t="n">
        <v>0.0157</v>
      </c>
      <c r="Y39" s="9" t="n">
        <v>0.008</v>
      </c>
      <c r="Z39" s="9" t="n">
        <v>0.005600000000000001</v>
      </c>
      <c r="AA39" s="9" t="n">
        <v>0.008399999999999999</v>
      </c>
      <c r="AB39" s="9" t="n">
        <v>0.0077</v>
      </c>
      <c r="AC39" s="9" t="n">
        <v>0.0309</v>
      </c>
      <c r="AD39" s="9" t="n">
        <v>0.0171</v>
      </c>
      <c r="AE39" s="9" t="n">
        <v>0.0107</v>
      </c>
      <c r="AF39" s="9" t="n">
        <v>0.0179</v>
      </c>
      <c r="AG39" s="9" t="n">
        <v>0.0253</v>
      </c>
      <c r="AH39" s="9" t="n">
        <v>0.0195</v>
      </c>
      <c r="AI39" s="9" t="n">
        <v>0.0178</v>
      </c>
      <c r="AJ39" s="9" t="n">
        <v>0.0269</v>
      </c>
      <c r="AK39" s="9" t="n">
        <v>0.0389</v>
      </c>
      <c r="AL39" s="279" t="n">
        <v>0.013</v>
      </c>
      <c r="AM39" s="279" t="n">
        <v>0.0195</v>
      </c>
      <c r="AN39" s="279" t="n">
        <v>0.0201</v>
      </c>
      <c r="AO39" s="279" t="n">
        <v>0.0148</v>
      </c>
      <c r="AP39" s="279" t="n">
        <v>0.0101</v>
      </c>
      <c r="AQ39" s="279" t="n">
        <v>0.014</v>
      </c>
      <c r="AR39" s="279" t="n">
        <v>0.0224</v>
      </c>
      <c r="AS39" s="279" t="n">
        <v>0.0198</v>
      </c>
      <c r="AT39" s="279" t="n">
        <v>0.0245</v>
      </c>
      <c r="AU39" s="279" t="n">
        <v>0.0116</v>
      </c>
      <c r="AV39" s="279" t="n">
        <v>0.0203</v>
      </c>
      <c r="AW39" s="279" t="n"/>
      <c r="AX39" s="279" t="n">
        <v>0.0156</v>
      </c>
      <c r="AY39" s="279" t="n">
        <v>0.0094</v>
      </c>
      <c r="AZ39" s="279" t="n">
        <v>0.0158</v>
      </c>
      <c r="BA39" s="279" t="n">
        <v>0.018</v>
      </c>
      <c r="BD39" s="9">
        <f>AX39-AS39+BD38</f>
        <v/>
      </c>
    </row>
    <row r="40" hidden="1" s="386">
      <c r="A40" s="387" t="n">
        <v>20260326</v>
      </c>
      <c r="B40" s="9" t="n">
        <v>0.0009</v>
      </c>
      <c r="C40" s="9" t="n">
        <v>-0.0126</v>
      </c>
      <c r="D40" s="9" t="n">
        <v>-0.0144</v>
      </c>
      <c r="E40" s="9" t="n">
        <v>0.0023</v>
      </c>
      <c r="F40" s="9" t="n">
        <v>-0.0191</v>
      </c>
      <c r="G40" s="9" t="n">
        <v>-0.0122</v>
      </c>
      <c r="H40" s="9" t="n">
        <v>-0.0102</v>
      </c>
      <c r="I40" s="9" t="n">
        <v>-0.0107</v>
      </c>
      <c r="J40" s="9" t="n">
        <v>-0.0144</v>
      </c>
      <c r="K40" s="9" t="n">
        <v>-0.02</v>
      </c>
      <c r="L40" s="9" t="n">
        <v>-0.0169</v>
      </c>
      <c r="M40" s="9" t="n">
        <v>0.0037</v>
      </c>
      <c r="N40" s="9" t="n">
        <v>-0.0248</v>
      </c>
      <c r="O40" s="9" t="n">
        <v>-0.0227</v>
      </c>
      <c r="P40" s="9" t="n">
        <v>-0.0104</v>
      </c>
      <c r="Q40" s="9" t="n">
        <v>0.0118</v>
      </c>
      <c r="R40" s="9" t="n">
        <v>0.0025</v>
      </c>
      <c r="S40" s="9" t="n">
        <v>-0.0187</v>
      </c>
      <c r="T40" s="9" t="n">
        <v>-0.008100000000000001</v>
      </c>
      <c r="U40" s="9" t="n">
        <v>-0.0231</v>
      </c>
      <c r="V40" s="9" t="n">
        <v>-0.0106</v>
      </c>
      <c r="W40" s="9" t="n">
        <v>-0.0114</v>
      </c>
      <c r="X40" s="9" t="n">
        <v>-0.0154</v>
      </c>
      <c r="Y40" s="9" t="n">
        <v>-0.011</v>
      </c>
      <c r="Z40" s="9" t="n">
        <v>-0.0167</v>
      </c>
      <c r="AA40" s="9" t="n">
        <v>-0.0083</v>
      </c>
      <c r="AB40" s="9" t="n">
        <v>-0.0102</v>
      </c>
      <c r="AC40" s="9" t="n">
        <v>-0.0092</v>
      </c>
      <c r="AD40" s="9" t="n">
        <v>-0.0168</v>
      </c>
      <c r="AE40" s="9" t="n">
        <v>-0.0246</v>
      </c>
      <c r="AF40" s="9" t="n">
        <v>-0.0315</v>
      </c>
      <c r="AG40" s="9" t="n">
        <v>-0.0224</v>
      </c>
      <c r="AH40" s="9" t="n">
        <v>-0.0192</v>
      </c>
      <c r="AI40" s="9" t="n">
        <v>-0.019</v>
      </c>
      <c r="AJ40" s="9" t="n">
        <v>-0.0248</v>
      </c>
      <c r="AK40" s="9" t="n">
        <v>-0.0275</v>
      </c>
      <c r="AL40" s="279" t="n">
        <v>-0.0109</v>
      </c>
      <c r="AM40" s="279" t="n">
        <v>-0.0141</v>
      </c>
      <c r="AN40" s="279" t="n">
        <v>-0.0134</v>
      </c>
      <c r="AO40" s="279" t="n">
        <v>-0.0157</v>
      </c>
      <c r="AP40" s="279" t="n">
        <v>-0.0122</v>
      </c>
      <c r="AQ40" s="279" t="n">
        <v>-0.0132</v>
      </c>
      <c r="AR40" s="279" t="n">
        <v>-0.0162</v>
      </c>
      <c r="AS40" s="279" t="n">
        <v>-0.0144</v>
      </c>
      <c r="AT40" s="279" t="n">
        <v>-0.0165</v>
      </c>
      <c r="AU40" s="279" t="n">
        <v>-0.016</v>
      </c>
      <c r="AV40" s="279" t="n">
        <v>-0.0044</v>
      </c>
      <c r="AW40" s="279" t="n"/>
      <c r="AX40" s="279" t="n">
        <v>-0.014</v>
      </c>
      <c r="AY40" s="279" t="n">
        <v>-0.0164</v>
      </c>
      <c r="AZ40" s="279" t="n"/>
      <c r="BA40" s="279" t="n">
        <v>-0.0188</v>
      </c>
      <c r="BD40" s="9">
        <f>AX40-AS40+BD39</f>
        <v/>
      </c>
    </row>
    <row r="41" hidden="1" s="386">
      <c r="A41" s="387" t="n">
        <v>20260327</v>
      </c>
      <c r="B41" s="9" t="n">
        <v>-0.018</v>
      </c>
      <c r="C41" s="9" t="n">
        <v>0.004500000000000001</v>
      </c>
      <c r="D41" s="9" t="n">
        <v>0.0063</v>
      </c>
      <c r="E41" s="9" t="n">
        <v>0.0232</v>
      </c>
      <c r="F41" s="9" t="n">
        <v>-0.0005999999999999999</v>
      </c>
      <c r="G41" s="9" t="n">
        <v>0.0123</v>
      </c>
      <c r="H41" s="9" t="n">
        <v>0.0224</v>
      </c>
      <c r="I41" s="9" t="n">
        <v>0.0176</v>
      </c>
      <c r="J41" s="9" t="n">
        <v>0.0102</v>
      </c>
      <c r="K41" s="9" t="n">
        <v>0.0148</v>
      </c>
      <c r="L41" s="9" t="n">
        <v>0.0297</v>
      </c>
      <c r="M41" s="9" t="n">
        <v>-0.0003</v>
      </c>
      <c r="N41" s="9" t="n">
        <v>0</v>
      </c>
      <c r="O41" s="9" t="n">
        <v>0.0058</v>
      </c>
      <c r="P41" s="9" t="n">
        <v>0.0007000000000000001</v>
      </c>
      <c r="Q41" s="9" t="n">
        <v>-0.0031</v>
      </c>
      <c r="R41" s="9" t="n">
        <v>-0.005</v>
      </c>
      <c r="S41" s="9" t="n">
        <v>0.0073</v>
      </c>
      <c r="T41" s="9" t="n">
        <v>0.0164</v>
      </c>
      <c r="U41" s="9" t="n">
        <v>0.006999999999999999</v>
      </c>
      <c r="V41" s="9" t="n">
        <v>0.0044</v>
      </c>
      <c r="W41" s="9" t="n">
        <v>-0.0115</v>
      </c>
      <c r="X41" s="9" t="n">
        <v>0.0251</v>
      </c>
      <c r="Y41" s="9" t="n">
        <v>0.0161</v>
      </c>
      <c r="Z41" s="9" t="n">
        <v>0.034</v>
      </c>
      <c r="AA41" s="9" t="n">
        <v>0.0334</v>
      </c>
      <c r="AB41" s="9" t="n">
        <v>0.0517</v>
      </c>
      <c r="AC41" s="9" t="n">
        <v>-0.0101</v>
      </c>
      <c r="AD41" s="9" t="n">
        <v>0.009300000000000001</v>
      </c>
      <c r="AE41" s="9" t="n">
        <v>-0.0009</v>
      </c>
      <c r="AF41" s="9" t="n">
        <v>0.0091</v>
      </c>
      <c r="AG41" s="9" t="n">
        <v>0.0118</v>
      </c>
      <c r="AH41" s="9" t="n">
        <v>0.0134</v>
      </c>
      <c r="AI41" s="9" t="n">
        <v>0.0062</v>
      </c>
      <c r="AJ41" s="9" t="n">
        <v>0.0103</v>
      </c>
      <c r="AK41" s="9" t="n">
        <v>-0.0059</v>
      </c>
      <c r="AL41" s="279" t="n">
        <v>0.0063</v>
      </c>
      <c r="AM41" s="279" t="n">
        <v>0.0113</v>
      </c>
      <c r="AN41" s="279" t="n">
        <v>0.0071</v>
      </c>
      <c r="AO41" s="279" t="n">
        <v>0.0037</v>
      </c>
      <c r="AP41" s="279" t="n">
        <v>0.0045</v>
      </c>
      <c r="AQ41" s="279" t="n">
        <v>0.0056</v>
      </c>
      <c r="AR41" s="279" t="n">
        <v>0.0125</v>
      </c>
      <c r="AS41" s="279" t="n">
        <v>0.014</v>
      </c>
      <c r="AT41" s="279" t="n">
        <v>0.0204</v>
      </c>
      <c r="AU41" s="279" t="n">
        <v>0.0072</v>
      </c>
      <c r="AV41" s="279" t="n">
        <v>0.0122</v>
      </c>
      <c r="AW41" s="279" t="n"/>
      <c r="AX41" s="279" t="n">
        <v>0.0155</v>
      </c>
      <c r="AY41" s="279" t="n">
        <v>0.0231</v>
      </c>
      <c r="AZ41" s="279" t="n">
        <v>0.0169</v>
      </c>
      <c r="BA41" s="279" t="n">
        <v>0.0148</v>
      </c>
      <c r="BD41" s="9">
        <f>AX41-AS41+BD40</f>
        <v/>
      </c>
    </row>
    <row r="42" hidden="1" s="386">
      <c r="A42" s="387" t="n">
        <v>20260330</v>
      </c>
      <c r="B42" s="9" t="n">
        <v>0.0061</v>
      </c>
      <c r="C42" s="9" t="n">
        <v>-0.003</v>
      </c>
      <c r="D42" s="9" t="n">
        <v>-0.0042</v>
      </c>
      <c r="E42" s="9" t="n">
        <v>0.0091</v>
      </c>
      <c r="F42" s="9" t="n">
        <v>0.0038</v>
      </c>
      <c r="G42" s="9" t="n">
        <v>0.002</v>
      </c>
      <c r="H42" s="9" t="n">
        <v>0.0247</v>
      </c>
      <c r="I42" s="9" t="n">
        <v>0.0013</v>
      </c>
      <c r="J42" s="9" t="n">
        <v>-0.0101</v>
      </c>
      <c r="K42" s="9" t="n">
        <v>0.0083</v>
      </c>
      <c r="L42" s="9" t="n">
        <v>0.0162</v>
      </c>
      <c r="M42" s="9" t="n">
        <v>0.0098</v>
      </c>
      <c r="N42" s="9" t="n">
        <v>0.0033</v>
      </c>
      <c r="O42" s="9" t="n">
        <v>-0.0038</v>
      </c>
      <c r="P42" s="9" t="n">
        <v>-0.0091</v>
      </c>
      <c r="Q42" s="9" t="n">
        <v>-0.006999999999999999</v>
      </c>
      <c r="R42" s="9" t="n">
        <v>0.0038</v>
      </c>
      <c r="S42" s="9" t="n">
        <v>-0.0029</v>
      </c>
      <c r="T42" s="9" t="n">
        <v>-0.0016</v>
      </c>
      <c r="U42" s="9" t="n">
        <v>0.0016</v>
      </c>
      <c r="V42" s="9" t="n">
        <v>-0.012</v>
      </c>
      <c r="W42" s="9" t="n">
        <v>-0.0328</v>
      </c>
      <c r="X42" s="9" t="n">
        <v>0.0092</v>
      </c>
      <c r="Y42" s="9" t="n">
        <v>0.009900000000000001</v>
      </c>
      <c r="Z42" s="9" t="n">
        <v>0</v>
      </c>
      <c r="AA42" s="9" t="n">
        <v>0.0135</v>
      </c>
      <c r="AB42" s="9" t="n">
        <v>0.0086</v>
      </c>
      <c r="AC42" s="9" t="n">
        <v>-0.0374</v>
      </c>
      <c r="AD42" s="9" t="n">
        <v>-0.0038</v>
      </c>
      <c r="AE42" s="9" t="n">
        <v>-0.0361</v>
      </c>
      <c r="AF42" s="9" t="n">
        <v>0.0013</v>
      </c>
      <c r="AG42" s="9" t="n">
        <v>-0.0062</v>
      </c>
      <c r="AH42" s="9" t="n">
        <v>0</v>
      </c>
      <c r="AI42" s="9" t="n">
        <v>0.0108</v>
      </c>
      <c r="AJ42" s="9" t="n">
        <v>-0.0007000000000000001</v>
      </c>
      <c r="AK42" s="9" t="n">
        <v>0.0004</v>
      </c>
      <c r="AL42" s="279" t="n">
        <v>0.0024</v>
      </c>
      <c r="AM42" s="279" t="n">
        <v>-0.0025</v>
      </c>
      <c r="AN42" s="279" t="n">
        <v>-0.0068</v>
      </c>
      <c r="AO42" s="279" t="n">
        <v>-0.008399999999999999</v>
      </c>
      <c r="AP42" s="279" t="n">
        <v>-0.0014</v>
      </c>
      <c r="AQ42" s="279" t="n">
        <v>-0.0024</v>
      </c>
      <c r="AR42" s="279" t="n">
        <v>0.0021</v>
      </c>
      <c r="AS42" s="279" t="n">
        <v>0.0028</v>
      </c>
      <c r="AT42" s="279" t="n">
        <v>0.0119</v>
      </c>
      <c r="AU42" s="279" t="n">
        <v>-0.008399999999999999</v>
      </c>
      <c r="AV42" s="279" t="n">
        <v>0.0042</v>
      </c>
      <c r="AW42" s="279" t="n"/>
      <c r="AX42" s="279" t="n">
        <v>-0.0045</v>
      </c>
      <c r="AY42" s="279" t="n">
        <v>-0.0002</v>
      </c>
      <c r="AZ42" s="279" t="n">
        <v>0.003</v>
      </c>
      <c r="BA42" s="279" t="n">
        <v>-0.0023</v>
      </c>
      <c r="BD42" s="9">
        <f>AX42-AS42+BD41</f>
        <v/>
      </c>
    </row>
    <row r="43" hidden="1" s="386">
      <c r="A43" s="387" t="n">
        <v>20260331</v>
      </c>
      <c r="B43" s="9" t="n">
        <v>-0.0304</v>
      </c>
      <c r="C43" s="9" t="n">
        <v>-0.0067</v>
      </c>
      <c r="D43" s="9" t="n">
        <v>-0.008399999999999999</v>
      </c>
      <c r="E43" s="9" t="n">
        <v>-0.0247</v>
      </c>
      <c r="F43" s="9" t="n">
        <v>0.0025</v>
      </c>
      <c r="G43" s="9" t="n">
        <v>0</v>
      </c>
      <c r="H43" s="9" t="n">
        <v>-0.0366</v>
      </c>
      <c r="I43" s="9" t="n">
        <v>-0.0146</v>
      </c>
      <c r="J43" s="9" t="n">
        <v>-0.0058</v>
      </c>
      <c r="K43" s="9" t="n">
        <v>-0.0165</v>
      </c>
      <c r="L43" s="9" t="n">
        <v>-0.0125</v>
      </c>
      <c r="M43" s="9" t="n">
        <v>-0.0145</v>
      </c>
      <c r="N43" s="9" t="n">
        <v>-0.0123</v>
      </c>
      <c r="O43" s="9" t="n">
        <v>-0.0077</v>
      </c>
      <c r="P43" s="9" t="n">
        <v>0.0064</v>
      </c>
      <c r="Q43" s="9" t="n">
        <v>-0.0379</v>
      </c>
      <c r="R43" s="9" t="n">
        <v>0.008800000000000001</v>
      </c>
      <c r="S43" s="9" t="n">
        <v>-0.0095</v>
      </c>
      <c r="T43" s="9" t="n">
        <v>-0.0145</v>
      </c>
      <c r="U43" s="9" t="n">
        <v>-0.0202</v>
      </c>
      <c r="V43" s="9" t="n">
        <v>-0.0377</v>
      </c>
      <c r="W43" s="9" t="n">
        <v>-0.0249</v>
      </c>
      <c r="X43" s="9" t="n">
        <v>0</v>
      </c>
      <c r="Y43" s="9" t="n">
        <v>-0.0049</v>
      </c>
      <c r="Z43" s="9" t="n">
        <v>-0.0027</v>
      </c>
      <c r="AA43" s="9" t="n">
        <v>0.0027</v>
      </c>
      <c r="AB43" s="9" t="n">
        <v>-0.0012</v>
      </c>
      <c r="AC43" s="9" t="n">
        <v>-0.0265</v>
      </c>
      <c r="AD43" s="9" t="n">
        <v>0.0015</v>
      </c>
      <c r="AE43" s="9" t="n">
        <v>-0.0309</v>
      </c>
      <c r="AF43" s="9" t="n">
        <v>-0.0116</v>
      </c>
      <c r="AG43" s="9" t="n">
        <v>-0.0094</v>
      </c>
      <c r="AH43" s="9" t="n">
        <v>0.001</v>
      </c>
      <c r="AI43" s="9" t="n">
        <v>-0.0046</v>
      </c>
      <c r="AJ43" s="9" t="n">
        <v>-0.0354</v>
      </c>
      <c r="AK43" s="9" t="n">
        <v>-0.0191</v>
      </c>
      <c r="AL43" s="279" t="n">
        <v>-0.008</v>
      </c>
      <c r="AM43" s="279" t="n">
        <v>-0.0181</v>
      </c>
      <c r="AN43" s="279" t="n">
        <v>-0.027</v>
      </c>
      <c r="AO43" s="279" t="n">
        <v>-0.009900000000000001</v>
      </c>
      <c r="AP43" s="279" t="n">
        <v>-0.0025</v>
      </c>
      <c r="AQ43" s="279" t="n">
        <v>-0.009299999999999999</v>
      </c>
      <c r="AR43" s="279" t="n">
        <v>-0.0176</v>
      </c>
      <c r="AS43" s="279" t="n">
        <v>-0.0191</v>
      </c>
      <c r="AT43" s="279" t="n">
        <v>-0.015</v>
      </c>
      <c r="AU43" s="279" t="n">
        <v>-0.0145</v>
      </c>
      <c r="AV43" s="279" t="n">
        <v>-0.0154</v>
      </c>
      <c r="AW43" s="279" t="n"/>
      <c r="AX43" s="279" t="n">
        <v>-0.0127</v>
      </c>
      <c r="AY43" s="279" t="n">
        <v>-0.0119</v>
      </c>
      <c r="AZ43" s="279" t="n">
        <v>-0.0081</v>
      </c>
      <c r="BA43" s="279" t="n">
        <v>-0.0153</v>
      </c>
      <c r="BD43" s="9">
        <f>AX43-AS43+BD42</f>
        <v/>
      </c>
    </row>
    <row r="44" ht="42" customHeight="1" s="386">
      <c r="A44" s="295" t="inlineStr">
        <is>
          <t>202604汇总</t>
        </is>
      </c>
      <c r="B44" s="347">
        <f>SUM(B45:B65)</f>
        <v/>
      </c>
      <c r="C44" s="347">
        <f>SUM(C45:C65)</f>
        <v/>
      </c>
      <c r="D44" s="347">
        <f>SUM(D45:D65)</f>
        <v/>
      </c>
      <c r="E44" s="347">
        <f>SUM(E45:E65)</f>
        <v/>
      </c>
      <c r="F44" s="347">
        <f>SUM(F45:F65)</f>
        <v/>
      </c>
      <c r="G44" s="347">
        <f>SUM(G45:G65)</f>
        <v/>
      </c>
      <c r="H44" s="347">
        <f>SUM(H45:H65)</f>
        <v/>
      </c>
      <c r="I44" s="347">
        <f>SUM(I45:I65)</f>
        <v/>
      </c>
      <c r="J44" s="347">
        <f>SUM(J45:J65)</f>
        <v/>
      </c>
      <c r="K44" s="347">
        <f>SUM(K45:K65)</f>
        <v/>
      </c>
      <c r="L44" s="347">
        <f>SUM(L45:L65)</f>
        <v/>
      </c>
      <c r="M44" s="347">
        <f>SUM(M45:M65)</f>
        <v/>
      </c>
      <c r="N44" s="347">
        <f>SUM(N45:N65)</f>
        <v/>
      </c>
      <c r="O44" s="347">
        <f>SUM(O45:O65)</f>
        <v/>
      </c>
      <c r="P44" s="347">
        <f>SUM(P45:P65)</f>
        <v/>
      </c>
      <c r="Q44" s="347">
        <f>SUM(Q45:Q65)</f>
        <v/>
      </c>
      <c r="R44" s="347">
        <f>SUM(R45:R65)</f>
        <v/>
      </c>
      <c r="S44" s="347">
        <f>SUM(S45:S65)</f>
        <v/>
      </c>
      <c r="T44" s="347">
        <f>SUM(T45:T65)</f>
        <v/>
      </c>
      <c r="U44" s="347">
        <f>SUM(U45:U65)</f>
        <v/>
      </c>
      <c r="V44" s="347">
        <f>SUM(V45:V65)</f>
        <v/>
      </c>
      <c r="W44" s="347">
        <f>SUM(W45:W65)</f>
        <v/>
      </c>
      <c r="X44" s="347">
        <f>SUM(X45:X65)</f>
        <v/>
      </c>
      <c r="Y44" s="347">
        <f>SUM(Y45:Y65)</f>
        <v/>
      </c>
      <c r="Z44" s="347">
        <f>SUM(Z45:Z65)</f>
        <v/>
      </c>
      <c r="AA44" s="347">
        <f>SUM(AA45:AA65)</f>
        <v/>
      </c>
      <c r="AB44" s="347">
        <f>SUM(AB45:AB65)</f>
        <v/>
      </c>
      <c r="AC44" s="347">
        <f>SUM(AC45:AC65)</f>
        <v/>
      </c>
      <c r="AD44" s="347">
        <f>SUM(AD45:AD65)</f>
        <v/>
      </c>
      <c r="AE44" s="347">
        <f>SUM(AE45:AE65)</f>
        <v/>
      </c>
      <c r="AF44" s="347">
        <f>SUM(AF45:AF65)</f>
        <v/>
      </c>
      <c r="AG44" s="347">
        <f>SUM(AG45:AG65)</f>
        <v/>
      </c>
      <c r="AH44" s="347">
        <f>SUM(AH45:AH65)</f>
        <v/>
      </c>
      <c r="AI44" s="347">
        <f>SUM(AI45:AI65)</f>
        <v/>
      </c>
      <c r="AJ44" s="347">
        <f>SUM(AJ45:AJ65)</f>
        <v/>
      </c>
      <c r="AK44" s="347">
        <f>SUM(AK45:AK65)</f>
        <v/>
      </c>
      <c r="AL44" s="347">
        <f>SUM(AL45:AL65)</f>
        <v/>
      </c>
      <c r="AM44" s="347">
        <f>SUM(AM45:AM65)</f>
        <v/>
      </c>
      <c r="AN44" s="347">
        <f>SUM(AN45:AN65)</f>
        <v/>
      </c>
      <c r="AO44" s="347">
        <f>SUM(AO45:AO65)</f>
        <v/>
      </c>
      <c r="AP44" s="347">
        <f>SUM(AP45:AP65)</f>
        <v/>
      </c>
      <c r="AQ44" s="347">
        <f>SUM(AQ45:AQ65)</f>
        <v/>
      </c>
      <c r="AR44" s="347">
        <f>SUM(AR45:AR65)</f>
        <v/>
      </c>
      <c r="AS44" s="347">
        <f>SUM(AS45:AS65)</f>
        <v/>
      </c>
      <c r="AT44" s="347">
        <f>SUM(AT45:AT65)</f>
        <v/>
      </c>
      <c r="AU44" s="347">
        <f>SUM(AU45:AU65)</f>
        <v/>
      </c>
      <c r="AV44" s="347">
        <f>SUM(AV45:AV65)</f>
        <v/>
      </c>
      <c r="AW44" s="347" t="n">
        <v>0.0697</v>
      </c>
      <c r="AX44" s="347">
        <f>SUM(AX45:AX65)</f>
        <v/>
      </c>
      <c r="AY44" s="347">
        <f>SUM(AY45:AY65)</f>
        <v/>
      </c>
      <c r="AZ44" s="347">
        <f>SUM(AZ45:AZ65)</f>
        <v/>
      </c>
      <c r="BA44" s="347">
        <f>SUM(BA45:BA65)</f>
        <v/>
      </c>
      <c r="BB44" s="347">
        <f>SUM(BB45:BB65)</f>
        <v/>
      </c>
      <c r="BD44" s="9">
        <f>AX44-AS44</f>
        <v/>
      </c>
    </row>
    <row r="45" hidden="1" s="386">
      <c r="A45" s="387" t="n">
        <v>20260401</v>
      </c>
      <c r="B45" s="9" t="n">
        <v>-0.014</v>
      </c>
      <c r="C45" s="9" t="n">
        <v>0.0249</v>
      </c>
      <c r="D45" s="9" t="n">
        <v>0.0253</v>
      </c>
      <c r="E45" s="9" t="n">
        <v>0.008100000000000001</v>
      </c>
      <c r="F45" s="9" t="n">
        <v>0.0349</v>
      </c>
      <c r="G45" s="9" t="n">
        <v>0.0101</v>
      </c>
      <c r="H45" s="9" t="n">
        <v>0.0028</v>
      </c>
      <c r="I45" s="9" t="n">
        <v>0.0121</v>
      </c>
      <c r="J45" s="9" t="n">
        <v>0.0309</v>
      </c>
      <c r="K45" s="9" t="n">
        <v>0.0119</v>
      </c>
      <c r="L45" s="9" t="n">
        <v>0.0217</v>
      </c>
      <c r="M45" s="9" t="n">
        <v>-0.0031</v>
      </c>
      <c r="N45" s="9" t="n">
        <v>0.01</v>
      </c>
      <c r="O45" s="9" t="n">
        <v>0.0155</v>
      </c>
      <c r="P45" s="9" t="n">
        <v>0.0154</v>
      </c>
      <c r="Q45" s="9" t="n">
        <v>-0.005699999999999999</v>
      </c>
      <c r="R45" s="9" t="n">
        <v>0</v>
      </c>
      <c r="S45" s="9" t="n">
        <v>0.0059</v>
      </c>
      <c r="T45" s="9" t="n">
        <v>0.0033</v>
      </c>
      <c r="U45" s="9" t="n">
        <v>0.012</v>
      </c>
      <c r="V45" s="9" t="n">
        <v>-0.0023</v>
      </c>
      <c r="W45" s="9" t="n">
        <v>-0.0031</v>
      </c>
      <c r="X45" s="9" t="n">
        <v>0.0333</v>
      </c>
      <c r="Y45" s="9" t="n">
        <v>0.0148</v>
      </c>
      <c r="Z45" s="9" t="n">
        <v>0.0357</v>
      </c>
      <c r="AA45" s="9" t="n">
        <v>0.05309999999999999</v>
      </c>
      <c r="AB45" s="9" t="n">
        <v>0.0524</v>
      </c>
      <c r="AC45" s="9" t="n">
        <v>0</v>
      </c>
      <c r="AD45" s="9" t="n">
        <v>0.0123</v>
      </c>
      <c r="AE45" s="9" t="n">
        <v>0.0068</v>
      </c>
      <c r="AF45" s="9" t="n">
        <v>0.0221</v>
      </c>
      <c r="AG45" s="9" t="n">
        <v>0.0562</v>
      </c>
      <c r="AH45" s="9" t="n">
        <v>0.0233</v>
      </c>
      <c r="AI45" s="9" t="n">
        <v>0.0038</v>
      </c>
      <c r="AJ45" s="9" t="n">
        <v>0.0304</v>
      </c>
      <c r="AK45" s="9" t="n">
        <v>0.0342</v>
      </c>
      <c r="AL45" s="279" t="n">
        <v>0.0146</v>
      </c>
      <c r="AM45" s="279" t="n">
        <v>0.017</v>
      </c>
      <c r="AN45" s="279" t="n">
        <v>0.0196</v>
      </c>
      <c r="AO45" s="279" t="n">
        <v>0.0239</v>
      </c>
      <c r="AP45" s="279" t="n">
        <v>0.0186</v>
      </c>
      <c r="AQ45" s="279" t="n">
        <v>0.0171</v>
      </c>
      <c r="AR45" s="279" t="n">
        <v>0.0174</v>
      </c>
      <c r="AS45" s="279" t="n">
        <v>0.0189</v>
      </c>
      <c r="AT45" s="279" t="n">
        <v>0.0114</v>
      </c>
      <c r="AU45" s="279" t="n">
        <v>0.0223</v>
      </c>
      <c r="AV45" s="279" t="n">
        <v>0.0053</v>
      </c>
      <c r="AW45" s="279" t="n"/>
      <c r="AX45" s="279" t="n">
        <v>0.0229</v>
      </c>
      <c r="AY45" s="279" t="n">
        <v>0.0251</v>
      </c>
      <c r="AZ45" s="279" t="n">
        <v>0.0182</v>
      </c>
      <c r="BA45" s="279" t="n">
        <v>0.0219</v>
      </c>
      <c r="BD45" s="9">
        <f>AX45-AS45</f>
        <v/>
      </c>
    </row>
    <row r="46" hidden="1" s="386">
      <c r="A46" s="387" t="n">
        <v>20260402</v>
      </c>
      <c r="B46" s="9" t="n">
        <v>0.0186</v>
      </c>
      <c r="C46" s="9" t="n">
        <v>-0.0147</v>
      </c>
      <c r="D46" s="9" t="n">
        <v>-0.0216</v>
      </c>
      <c r="E46" s="9" t="n">
        <v>-0.0103</v>
      </c>
      <c r="F46" s="9" t="n">
        <v>-0.0163</v>
      </c>
      <c r="G46" s="9" t="n">
        <v>0.002</v>
      </c>
      <c r="H46" s="9" t="n">
        <v>-0.0009</v>
      </c>
      <c r="I46" s="9" t="n">
        <v>0.0067</v>
      </c>
      <c r="J46" s="9" t="n">
        <v>-0.0214</v>
      </c>
      <c r="K46" s="9" t="n">
        <v>-0.009000000000000001</v>
      </c>
      <c r="L46" s="9" t="n">
        <v>-0.0173</v>
      </c>
      <c r="M46" s="9" t="n">
        <v>0.005200000000000001</v>
      </c>
      <c r="N46" s="9" t="n">
        <v>-0.014</v>
      </c>
      <c r="O46" s="9" t="n">
        <v>-0.0191</v>
      </c>
      <c r="P46" s="9" t="n">
        <v>-0.0131</v>
      </c>
      <c r="Q46" s="9" t="n">
        <v>0.009900000000000001</v>
      </c>
      <c r="R46" s="9" t="n">
        <v>0.0037</v>
      </c>
      <c r="S46" s="9" t="n">
        <v>-0.0257</v>
      </c>
      <c r="T46" s="9" t="n">
        <v>0.0245</v>
      </c>
      <c r="U46" s="9" t="n">
        <v>-0.0145</v>
      </c>
      <c r="V46" s="9" t="n">
        <v>-0.0294</v>
      </c>
      <c r="W46" s="9" t="n">
        <v>-0.0054</v>
      </c>
      <c r="X46" s="9" t="n">
        <v>-0.0059</v>
      </c>
      <c r="Y46" s="9" t="n">
        <v>0.0029</v>
      </c>
      <c r="Z46" s="9" t="n">
        <v>-0.008</v>
      </c>
      <c r="AA46" s="9" t="n">
        <v>0</v>
      </c>
      <c r="AB46" s="9" t="n">
        <v>0.0023</v>
      </c>
      <c r="AC46" s="9" t="n">
        <v>-0.0118</v>
      </c>
      <c r="AD46" s="9" t="n">
        <v>-0.0114</v>
      </c>
      <c r="AE46" s="9" t="n">
        <v>-0.0327</v>
      </c>
      <c r="AF46" s="9" t="n">
        <v>-0.0306</v>
      </c>
      <c r="AG46" s="9" t="n">
        <v>-0.0232</v>
      </c>
      <c r="AH46" s="9" t="n">
        <v>-0.0297</v>
      </c>
      <c r="AI46" s="9" t="n">
        <v>-0.0183</v>
      </c>
      <c r="AJ46" s="9" t="n">
        <v>-0.0309</v>
      </c>
      <c r="AK46" s="9" t="n">
        <v>-0.0276</v>
      </c>
      <c r="AL46" s="279" t="n">
        <v>-0.0074</v>
      </c>
      <c r="AM46" s="279" t="n">
        <v>-0.016</v>
      </c>
      <c r="AN46" s="279" t="n">
        <v>-0.0231</v>
      </c>
      <c r="AO46" s="279" t="n">
        <v>0.003</v>
      </c>
      <c r="AP46" s="279" t="n">
        <v>-0.008800000000000001</v>
      </c>
      <c r="AQ46" s="279" t="n">
        <v>-0.0104</v>
      </c>
      <c r="AR46" s="279" t="n">
        <v>-0.0187</v>
      </c>
      <c r="AS46" s="279" t="n">
        <v>-0.0181</v>
      </c>
      <c r="AT46" s="279" t="n">
        <v>-0.0218</v>
      </c>
      <c r="AU46" s="279" t="n">
        <v>-0.0152</v>
      </c>
      <c r="AV46" s="279" t="n">
        <v>-0.0163</v>
      </c>
      <c r="AW46" s="279" t="n"/>
      <c r="AX46" s="279" t="n">
        <v>-0.0071</v>
      </c>
      <c r="AY46" s="279" t="n">
        <v>-0.0081</v>
      </c>
      <c r="AZ46" s="279" t="n">
        <v>-0.0122</v>
      </c>
      <c r="BA46" s="279" t="n">
        <v>-0.0179</v>
      </c>
      <c r="BB46" s="279" t="n">
        <v>-0.0368</v>
      </c>
      <c r="BD46" s="9">
        <f>AX46-AS46+BD45</f>
        <v/>
      </c>
    </row>
    <row r="47" hidden="1" s="386">
      <c r="A47" s="387" t="n">
        <v>20260403</v>
      </c>
      <c r="B47" s="9" t="n">
        <v>-0.0101</v>
      </c>
      <c r="C47" s="9" t="n">
        <v>-0.0127</v>
      </c>
      <c r="D47" s="9" t="n">
        <v>-0.0094</v>
      </c>
      <c r="E47" s="9" t="n">
        <v>-0.0127</v>
      </c>
      <c r="F47" s="9" t="n">
        <v>-0.0098</v>
      </c>
      <c r="G47" s="9" t="n">
        <v>-0.01</v>
      </c>
      <c r="H47" s="9" t="n">
        <v>-0.0259</v>
      </c>
      <c r="I47" s="9" t="n">
        <v>-0.0119</v>
      </c>
      <c r="J47" s="9" t="n">
        <v>-0.0204</v>
      </c>
      <c r="K47" s="9" t="n">
        <v>-0.014</v>
      </c>
      <c r="L47" s="9" t="n">
        <v>-0.01</v>
      </c>
      <c r="M47" s="9" t="n">
        <v>-0.0129</v>
      </c>
      <c r="N47" s="9" t="n">
        <v>-0.02</v>
      </c>
      <c r="O47" s="9" t="n">
        <v>-0.008800000000000001</v>
      </c>
      <c r="P47" s="9" t="n">
        <v>-0.0168</v>
      </c>
      <c r="Q47" s="9" t="n">
        <v>-0.0269</v>
      </c>
      <c r="R47" s="9" t="n">
        <v>-0.009900000000000001</v>
      </c>
      <c r="S47" s="9" t="n">
        <v>-0.0211</v>
      </c>
      <c r="T47" s="9" t="n">
        <v>-0.0303</v>
      </c>
      <c r="U47" s="9" t="n">
        <v>-0.0022</v>
      </c>
      <c r="V47" s="9" t="n">
        <v>-0.0255</v>
      </c>
      <c r="W47" s="9" t="n">
        <v>-0.0242</v>
      </c>
      <c r="X47" s="9" t="n">
        <v>-0.0265</v>
      </c>
      <c r="Y47" s="9" t="n">
        <v>-0.0146</v>
      </c>
      <c r="Z47" s="9" t="n">
        <v>-0.016</v>
      </c>
      <c r="AA47" s="9" t="n">
        <v>-0.0202</v>
      </c>
      <c r="AB47" s="9" t="n">
        <v>-0.0208</v>
      </c>
      <c r="AC47" s="9" t="n">
        <v>-0.0248</v>
      </c>
      <c r="AD47" s="9" t="n">
        <v>-0.0162</v>
      </c>
      <c r="AE47" s="9" t="n">
        <v>-0.0248</v>
      </c>
      <c r="AF47" s="9" t="n">
        <v>-0.0131</v>
      </c>
      <c r="AG47" s="9" t="n">
        <v>-0.0207</v>
      </c>
      <c r="AH47" s="9" t="n">
        <v>-0.0276</v>
      </c>
      <c r="AI47" s="9" t="n">
        <v>-0.0117</v>
      </c>
      <c r="AJ47" s="9" t="n">
        <v>0</v>
      </c>
      <c r="AK47" s="9" t="n">
        <v>0.019</v>
      </c>
      <c r="AL47" s="279" t="n">
        <v>-0.01</v>
      </c>
      <c r="AM47" s="279" t="n">
        <v>-0.009900000000000001</v>
      </c>
      <c r="AN47" s="279" t="n">
        <v>-0.0073</v>
      </c>
      <c r="AO47" s="279" t="n">
        <v>-0.0212</v>
      </c>
      <c r="AP47" s="279" t="n">
        <v>-0.008</v>
      </c>
      <c r="AQ47" s="279" t="n">
        <v>-0.008500000000000001</v>
      </c>
      <c r="AR47" s="279" t="n">
        <v>-0.009299999999999999</v>
      </c>
      <c r="AS47" s="279" t="n">
        <v>-0.0114</v>
      </c>
      <c r="AT47" s="279" t="n">
        <v>-0.0368</v>
      </c>
      <c r="AU47" s="279" t="n">
        <v>0.0021</v>
      </c>
      <c r="AV47" s="279" t="n">
        <v>-0.0201</v>
      </c>
      <c r="AW47" s="279" t="n"/>
      <c r="AX47" s="279" t="n">
        <v>-0.0176</v>
      </c>
      <c r="AY47" s="279" t="n">
        <v>-0.0187</v>
      </c>
      <c r="AZ47" s="279" t="n">
        <v>-0.0249</v>
      </c>
      <c r="BA47" s="279" t="n">
        <v>-0.0116</v>
      </c>
      <c r="BB47" s="279" t="n">
        <v>-0.0265</v>
      </c>
      <c r="BD47" s="9">
        <f>AX47-AS47+BD46</f>
        <v/>
      </c>
    </row>
    <row r="48" hidden="1" s="386">
      <c r="A48" s="387" t="n">
        <v>20260407</v>
      </c>
      <c r="B48" s="9" t="n">
        <v>-0.0015</v>
      </c>
      <c r="C48" s="9" t="n">
        <v>-0.0091</v>
      </c>
      <c r="D48" s="9" t="n">
        <v>-0.0032</v>
      </c>
      <c r="E48" s="9" t="n">
        <v>0.0351</v>
      </c>
      <c r="F48" s="9" t="n">
        <v>-0.0167</v>
      </c>
      <c r="G48" s="9" t="n">
        <v>-0.0061</v>
      </c>
      <c r="H48" s="9" t="n">
        <v>0.018</v>
      </c>
      <c r="I48" s="9" t="n">
        <v>-0.0027</v>
      </c>
      <c r="J48" s="9" t="n">
        <v>-0.0015</v>
      </c>
      <c r="K48" s="9" t="n">
        <v>0.0035</v>
      </c>
      <c r="L48" s="9" t="n">
        <v>0.0107</v>
      </c>
      <c r="M48" s="9" t="n">
        <v>0.0037</v>
      </c>
      <c r="N48" s="9" t="n">
        <v>0.0076</v>
      </c>
      <c r="O48" s="9" t="n">
        <v>-0.001</v>
      </c>
      <c r="P48" s="9" t="n">
        <v>-0.0021</v>
      </c>
      <c r="Q48" s="9" t="n">
        <v>0.0285</v>
      </c>
      <c r="R48" s="9" t="n">
        <v>-0.0113</v>
      </c>
      <c r="S48" s="9" t="n">
        <v>0.0015</v>
      </c>
      <c r="T48" s="9" t="n">
        <v>0.0197</v>
      </c>
      <c r="U48" s="9" t="n">
        <v>-0.0076</v>
      </c>
      <c r="V48" s="9" t="n">
        <v>0.0044</v>
      </c>
      <c r="W48" s="9" t="n">
        <v>-0.0024</v>
      </c>
      <c r="X48" s="9" t="n">
        <v>0.0061</v>
      </c>
      <c r="Y48" s="9" t="n">
        <v>-0.0059</v>
      </c>
      <c r="Z48" s="9" t="n">
        <v>0.0027</v>
      </c>
      <c r="AA48" s="9" t="n">
        <v>0</v>
      </c>
      <c r="AB48" s="9" t="n">
        <v>-0.0047</v>
      </c>
      <c r="AC48" s="9" t="n">
        <v>0.0019</v>
      </c>
      <c r="AD48" s="9" t="n">
        <v>-0.006999999999999999</v>
      </c>
      <c r="AE48" s="9" t="n">
        <v>0.002</v>
      </c>
      <c r="AF48" s="9" t="n">
        <v>0</v>
      </c>
      <c r="AG48" s="9" t="n">
        <v>0.0016</v>
      </c>
      <c r="AH48" s="9" t="n">
        <v>0.0105</v>
      </c>
      <c r="AI48" s="9" t="n">
        <v>-0.0008</v>
      </c>
      <c r="AJ48" s="9" t="n">
        <v>0.017</v>
      </c>
      <c r="AK48" s="9" t="n">
        <v>0.0034</v>
      </c>
      <c r="AL48" s="279" t="n">
        <v>0.0026</v>
      </c>
      <c r="AM48" s="279" t="n">
        <v>0.0036</v>
      </c>
      <c r="AN48" s="279" t="n">
        <v>0.0036</v>
      </c>
      <c r="AO48" s="279" t="n">
        <v>-0.0034</v>
      </c>
      <c r="AP48" s="279" t="n">
        <v>0</v>
      </c>
      <c r="AQ48" s="279" t="n">
        <v>0</v>
      </c>
      <c r="AR48" s="279" t="n">
        <v>0.0048</v>
      </c>
      <c r="AS48" s="279" t="n">
        <v>0.0092</v>
      </c>
      <c r="AT48" s="279" t="n">
        <v>0.0334</v>
      </c>
      <c r="AU48" s="279" t="n">
        <v>0.0059</v>
      </c>
      <c r="AV48" s="279" t="n">
        <v>0.0004</v>
      </c>
      <c r="AW48" s="279" t="n"/>
      <c r="AX48" s="279" t="n">
        <v>0.0046</v>
      </c>
      <c r="AY48" s="279" t="n">
        <v>0.0067</v>
      </c>
      <c r="AZ48" s="279" t="n">
        <v>0.0141</v>
      </c>
      <c r="BA48" s="279" t="n">
        <v>0.0184</v>
      </c>
      <c r="BB48" s="279" t="n">
        <v>0.0191</v>
      </c>
      <c r="BD48" s="9">
        <f>AX48-AS48+BD47</f>
        <v/>
      </c>
    </row>
    <row r="49" hidden="1" s="386">
      <c r="A49" s="387" t="n">
        <v>20260408</v>
      </c>
      <c r="B49" s="9" t="n">
        <v>-0.0068</v>
      </c>
      <c r="C49" s="9" t="n">
        <v>0.05570000000000001</v>
      </c>
      <c r="D49" s="9" t="n">
        <v>0.0616</v>
      </c>
      <c r="E49" s="9" t="n">
        <v>0.017</v>
      </c>
      <c r="F49" s="9" t="n">
        <v>0.06030000000000001</v>
      </c>
      <c r="G49" s="9" t="n">
        <v>0.0143</v>
      </c>
      <c r="H49" s="9" t="n">
        <v>0.013</v>
      </c>
      <c r="I49" s="9" t="n">
        <v>0.0161</v>
      </c>
      <c r="J49" s="9" t="n">
        <v>0.0447</v>
      </c>
      <c r="K49" s="9" t="n">
        <v>0.0332</v>
      </c>
      <c r="L49" s="9" t="n">
        <v>0.0638</v>
      </c>
      <c r="M49" s="9" t="n">
        <v>-0.0003</v>
      </c>
      <c r="N49" s="9" t="n">
        <v>0.0363</v>
      </c>
      <c r="O49" s="9" t="n">
        <v>0.0384</v>
      </c>
      <c r="P49" s="9" t="n">
        <v>0.0314</v>
      </c>
      <c r="Q49" s="9" t="n">
        <v>-0.0196</v>
      </c>
      <c r="R49" s="9" t="n">
        <v>0.0076</v>
      </c>
      <c r="S49" s="9" t="n">
        <v>0.0384</v>
      </c>
      <c r="T49" s="9" t="n">
        <v>0.0129</v>
      </c>
      <c r="U49" s="9" t="n">
        <v>0.0457</v>
      </c>
      <c r="V49" s="9" t="n">
        <v>0.0442</v>
      </c>
      <c r="W49" s="9" t="n">
        <v>0.0184</v>
      </c>
      <c r="X49" s="9" t="n">
        <v>0.0211</v>
      </c>
      <c r="Y49" s="9" t="n">
        <v>0.0139</v>
      </c>
      <c r="Z49" s="9" t="n">
        <v>0.0163</v>
      </c>
      <c r="AA49" s="9" t="n">
        <v>0.0154</v>
      </c>
      <c r="AB49" s="9" t="n">
        <v>0.0154</v>
      </c>
      <c r="AC49" s="9" t="n">
        <v>0.0207</v>
      </c>
      <c r="AD49" s="9" t="n">
        <v>0.0354</v>
      </c>
      <c r="AE49" s="9" t="n">
        <v>0.0478</v>
      </c>
      <c r="AF49" s="9" t="n">
        <v>0.0706</v>
      </c>
      <c r="AG49" s="9" t="n">
        <v>0.0587</v>
      </c>
      <c r="AH49" s="9" t="n">
        <v>0.08</v>
      </c>
      <c r="AI49" s="9" t="n">
        <v>0.0504</v>
      </c>
      <c r="AJ49" s="9" t="n">
        <v>0.0654</v>
      </c>
      <c r="AK49" s="9" t="n">
        <v>0.07630000000000001</v>
      </c>
      <c r="AL49" s="279" t="n">
        <v>0.027</v>
      </c>
      <c r="AM49" s="279" t="n">
        <v>0.0479</v>
      </c>
      <c r="AN49" s="279" t="n">
        <v>0.0591</v>
      </c>
      <c r="AO49" s="279" t="n">
        <v>0.0456</v>
      </c>
      <c r="AP49" s="279" t="n">
        <v>0.027</v>
      </c>
      <c r="AQ49" s="279" t="n">
        <v>0.0349</v>
      </c>
      <c r="AR49" s="279" t="n">
        <v>0.0494</v>
      </c>
      <c r="AS49" s="279" t="n">
        <v>0.046</v>
      </c>
      <c r="AT49" s="279" t="n">
        <v>0.0387</v>
      </c>
      <c r="AU49" s="279" t="n">
        <v>0.0338</v>
      </c>
      <c r="AV49" s="279" t="n">
        <v>0.0191</v>
      </c>
      <c r="AW49" s="279" t="n"/>
      <c r="AX49" s="279" t="n">
        <v>0.0307</v>
      </c>
      <c r="AY49" s="279" t="n">
        <v>0.0305</v>
      </c>
      <c r="AZ49" s="279" t="n">
        <v>0.0252</v>
      </c>
      <c r="BA49" s="279" t="n">
        <v>0.0332</v>
      </c>
      <c r="BB49" s="279" t="n">
        <v>0.0289</v>
      </c>
      <c r="BD49" s="9">
        <f>AX49-AS49+BD48</f>
        <v/>
      </c>
    </row>
    <row r="50" hidden="1" s="386">
      <c r="A50" s="387" t="n">
        <v>20260409</v>
      </c>
      <c r="B50" s="9" t="n">
        <v>0.0167</v>
      </c>
      <c r="C50" s="9" t="n">
        <v>-0.0043</v>
      </c>
      <c r="D50" s="9" t="n">
        <v>-0.01</v>
      </c>
      <c r="E50" s="9" t="n">
        <v>0.0011</v>
      </c>
      <c r="F50" s="9" t="n">
        <v>-0.0077</v>
      </c>
      <c r="G50" s="9" t="n">
        <v>-0.0161</v>
      </c>
      <c r="H50" s="9" t="n">
        <v>-0.0018</v>
      </c>
      <c r="I50" s="9" t="n">
        <v>-0.0132</v>
      </c>
      <c r="J50" s="9" t="n">
        <v>-0.0257</v>
      </c>
      <c r="K50" s="9" t="n">
        <v>-0.0048</v>
      </c>
      <c r="L50" s="9" t="n">
        <v>-0.0076</v>
      </c>
      <c r="M50" s="9" t="n">
        <v>-0.0046</v>
      </c>
      <c r="N50" s="9" t="n">
        <v>-0.009000000000000001</v>
      </c>
      <c r="O50" s="9" t="n">
        <v>-0.0218</v>
      </c>
      <c r="P50" s="9" t="n">
        <v>-0.0104</v>
      </c>
      <c r="Q50" s="9" t="n">
        <v>-0.0075</v>
      </c>
      <c r="R50" s="9" t="n">
        <v>-0.0076</v>
      </c>
      <c r="S50" s="9" t="n">
        <v>-0.014</v>
      </c>
      <c r="T50" s="9" t="n">
        <v>-0.0143</v>
      </c>
      <c r="U50" s="9" t="n">
        <v>-0.0068</v>
      </c>
      <c r="V50" s="9" t="n">
        <v>0.0061</v>
      </c>
      <c r="W50" s="9" t="n">
        <v>-0.0094</v>
      </c>
      <c r="X50" s="9" t="n">
        <v>-0.008800000000000001</v>
      </c>
      <c r="Y50" s="9" t="n">
        <v>-0.0137</v>
      </c>
      <c r="Z50" s="9" t="n">
        <v>-0.0053</v>
      </c>
      <c r="AA50" s="9" t="n">
        <v>-0.0127</v>
      </c>
      <c r="AB50" s="9" t="n">
        <v>-0.0129</v>
      </c>
      <c r="AC50" s="9" t="n">
        <v>-0.0083</v>
      </c>
      <c r="AD50" s="9" t="n">
        <v>-0.0091</v>
      </c>
      <c r="AE50" s="9" t="n">
        <v>-0.0136</v>
      </c>
      <c r="AF50" s="9" t="n">
        <v>-0.0249</v>
      </c>
      <c r="AG50" s="9" t="n">
        <v>-0.0244</v>
      </c>
      <c r="AH50" s="9" t="n">
        <v>-0.026</v>
      </c>
      <c r="AI50" s="9" t="n">
        <v>-0.0075</v>
      </c>
      <c r="AJ50" s="9" t="n">
        <v>0.0007000000000000001</v>
      </c>
      <c r="AK50" s="9" t="n">
        <v>0.0106</v>
      </c>
      <c r="AL50" s="279" t="n">
        <v>-0.0072</v>
      </c>
      <c r="AM50" s="279" t="n">
        <v>-0.0033</v>
      </c>
      <c r="AN50" s="279" t="n">
        <v>-0.0073</v>
      </c>
      <c r="AO50" s="279" t="n">
        <v>-0.0162</v>
      </c>
      <c r="AP50" s="279" t="n">
        <v>-0.0077</v>
      </c>
      <c r="AQ50" s="279" t="n">
        <v>-0.0064</v>
      </c>
      <c r="AR50" s="279" t="n">
        <v>-0.0059</v>
      </c>
      <c r="AS50" s="279" t="n">
        <v>-0.0043</v>
      </c>
      <c r="AT50" s="279" t="n">
        <v>-0.0215</v>
      </c>
      <c r="AU50" s="279" t="n">
        <v>-0.0032</v>
      </c>
      <c r="AV50" s="279" t="n">
        <v>-0.0054</v>
      </c>
      <c r="AW50" s="279" t="n"/>
      <c r="AX50" s="279" t="n">
        <v>-0.0167</v>
      </c>
      <c r="AY50" s="279" t="n">
        <v>-0.0176</v>
      </c>
      <c r="AZ50" s="279" t="n">
        <v>-0.0106</v>
      </c>
      <c r="BA50" s="279" t="n">
        <v>-0.0154</v>
      </c>
      <c r="BB50" s="279" t="n">
        <v>-0.0183</v>
      </c>
      <c r="BD50" s="9">
        <f>AX50-AS50+BD49</f>
        <v/>
      </c>
    </row>
    <row r="51" hidden="1" s="386">
      <c r="A51" s="387" t="n">
        <v>20260410</v>
      </c>
      <c r="B51" s="9" t="n">
        <v>0.0034</v>
      </c>
      <c r="C51" s="9" t="n">
        <v>0.016</v>
      </c>
      <c r="D51" s="9" t="n">
        <v>0.0162</v>
      </c>
      <c r="E51" s="9" t="n">
        <v>0.007800000000000001</v>
      </c>
      <c r="F51" s="9" t="n">
        <v>0.0131</v>
      </c>
      <c r="G51" s="9" t="n">
        <v>0.002</v>
      </c>
      <c r="H51" s="9" t="n">
        <v>-0.0046</v>
      </c>
      <c r="I51" s="9" t="n">
        <v>-0.0054</v>
      </c>
      <c r="J51" s="9" t="n">
        <v>0.0015</v>
      </c>
      <c r="K51" s="9" t="n">
        <v>0</v>
      </c>
      <c r="L51" s="9" t="n">
        <v>-0.0033</v>
      </c>
      <c r="M51" s="9" t="n">
        <v>0.0019</v>
      </c>
      <c r="N51" s="9" t="n">
        <v>0</v>
      </c>
      <c r="O51" s="9" t="n">
        <v>0.0359</v>
      </c>
      <c r="P51" s="9" t="n">
        <v>0.005600000000000001</v>
      </c>
      <c r="Q51" s="9" t="n">
        <v>0.0017</v>
      </c>
      <c r="R51" s="9" t="n">
        <v>-0.0013</v>
      </c>
      <c r="S51" s="9" t="n">
        <v>0.0105</v>
      </c>
      <c r="T51" s="9" t="n">
        <v>-0.008100000000000001</v>
      </c>
      <c r="U51" s="9" t="n">
        <v>0.0016</v>
      </c>
      <c r="V51" s="9" t="n">
        <v>0.0472</v>
      </c>
      <c r="W51" s="9" t="n">
        <v>0.0024</v>
      </c>
      <c r="X51" s="9" t="n">
        <v>0.0089</v>
      </c>
      <c r="Y51" s="9" t="n">
        <v>0.001</v>
      </c>
      <c r="Z51" s="9" t="n">
        <v>0</v>
      </c>
      <c r="AA51" s="9" t="n">
        <v>0.0077</v>
      </c>
      <c r="AB51" s="9" t="n">
        <v>0.0059</v>
      </c>
      <c r="AC51" s="9" t="n">
        <v>-0.0019</v>
      </c>
      <c r="AD51" s="9" t="n">
        <v>0.0169</v>
      </c>
      <c r="AE51" s="9" t="n">
        <v>0.0197</v>
      </c>
      <c r="AF51" s="9" t="n">
        <v>0.014</v>
      </c>
      <c r="AG51" s="9" t="n">
        <v>0.0242</v>
      </c>
      <c r="AH51" s="9" t="n">
        <v>0.0119</v>
      </c>
      <c r="AI51" s="9" t="n">
        <v>0.0121</v>
      </c>
      <c r="AJ51" s="9" t="n">
        <v>0.0189</v>
      </c>
      <c r="AK51" s="9" t="n">
        <v>0.0322</v>
      </c>
      <c r="AL51" s="279" t="n">
        <v>0.0051</v>
      </c>
      <c r="AM51" s="279" t="n">
        <v>0.0224</v>
      </c>
      <c r="AN51" s="279" t="n">
        <v>0.0378</v>
      </c>
      <c r="AO51" s="279" t="n">
        <v>0.0166</v>
      </c>
      <c r="AP51" s="279" t="n">
        <v>0.0051</v>
      </c>
      <c r="AQ51" s="279" t="n">
        <v>0.0154</v>
      </c>
      <c r="AR51" s="279" t="n">
        <v>0.008999999999999999</v>
      </c>
      <c r="AS51" s="279" t="n">
        <v>0.0097</v>
      </c>
      <c r="AT51" s="279" t="n">
        <v>0.0101</v>
      </c>
      <c r="AU51" s="279" t="n">
        <v>-0.0012</v>
      </c>
      <c r="AV51" s="279" t="n">
        <v>0.0131</v>
      </c>
      <c r="AW51" s="279" t="n"/>
      <c r="AX51" s="279" t="n">
        <v>0.0067</v>
      </c>
      <c r="AY51" s="279" t="n">
        <v>0.0109</v>
      </c>
      <c r="AZ51" s="279" t="n">
        <v>0.0115</v>
      </c>
      <c r="BA51" s="279" t="n">
        <v>0.008699999999999999</v>
      </c>
      <c r="BB51" s="279" t="n">
        <v>0.0095</v>
      </c>
      <c r="BD51" s="9">
        <f>AX51-AS51+BD50</f>
        <v/>
      </c>
    </row>
    <row r="52" hidden="1" s="386">
      <c r="A52" s="387" t="n">
        <v>20260413</v>
      </c>
      <c r="B52" s="9" t="n">
        <v>0.0221</v>
      </c>
      <c r="C52" s="9" t="n">
        <v>-0.005699999999999999</v>
      </c>
      <c r="D52" s="9" t="n">
        <v>-0.001</v>
      </c>
      <c r="E52" s="9" t="n">
        <v>-0.0011</v>
      </c>
      <c r="F52" s="9" t="n">
        <v>-0.0083</v>
      </c>
      <c r="G52" s="9" t="n">
        <v>-0.004099999999999999</v>
      </c>
      <c r="H52" s="9" t="n">
        <v>-0.0009</v>
      </c>
      <c r="I52" s="9" t="n">
        <v>0.0013</v>
      </c>
      <c r="J52" s="9" t="n">
        <v>-0.0058</v>
      </c>
      <c r="K52" s="9" t="n">
        <v>0.0103</v>
      </c>
      <c r="L52" s="9" t="n">
        <v>0</v>
      </c>
      <c r="M52" s="9" t="n">
        <v>0.0016</v>
      </c>
      <c r="N52" s="9" t="n">
        <v>-0.005699999999999999</v>
      </c>
      <c r="O52" s="9" t="n">
        <v>0.006600000000000001</v>
      </c>
      <c r="P52" s="9" t="n">
        <v>-0.0042</v>
      </c>
      <c r="Q52" s="9" t="n">
        <v>0.0092</v>
      </c>
      <c r="R52" s="9" t="n">
        <v>0.0025</v>
      </c>
      <c r="S52" s="9" t="n">
        <v>0.0089</v>
      </c>
      <c r="T52" s="9" t="n">
        <v>0.013</v>
      </c>
      <c r="U52" s="9" t="n">
        <v>-0.0206</v>
      </c>
      <c r="V52" s="9" t="n">
        <v>0.0161</v>
      </c>
      <c r="W52" s="9" t="n">
        <v>0.007900000000000001</v>
      </c>
      <c r="X52" s="9" t="n">
        <v>-0.0118</v>
      </c>
      <c r="Y52" s="9" t="n">
        <v>-0.0158</v>
      </c>
      <c r="Z52" s="9" t="n">
        <v>-0.0054</v>
      </c>
      <c r="AA52" s="9" t="n">
        <v>-0.0025</v>
      </c>
      <c r="AB52" s="9" t="n">
        <v>-0.0059</v>
      </c>
      <c r="AC52" s="9" t="n">
        <v>0.009300000000000001</v>
      </c>
      <c r="AD52" s="9" t="n">
        <v>0</v>
      </c>
      <c r="AE52" s="9" t="n">
        <v>0.0183</v>
      </c>
      <c r="AF52" s="9" t="n">
        <v>0.0025</v>
      </c>
      <c r="AG52" s="9" t="n">
        <v>-0.03700000000000001</v>
      </c>
      <c r="AH52" s="9" t="n">
        <v>-0.0186</v>
      </c>
      <c r="AI52" s="9" t="n">
        <v>0.009000000000000001</v>
      </c>
      <c r="AJ52" s="9" t="n">
        <v>0.0032</v>
      </c>
      <c r="AK52" s="9" t="n">
        <v>0.004500000000000001</v>
      </c>
      <c r="AL52" s="279" t="n">
        <v>0.0005999999999999999</v>
      </c>
      <c r="AM52" s="279" t="n">
        <v>0.0069</v>
      </c>
      <c r="AN52" s="279" t="n">
        <v>0.008</v>
      </c>
      <c r="AO52" s="279" t="n">
        <v>0.0004</v>
      </c>
      <c r="AP52" s="279" t="n">
        <v>0</v>
      </c>
      <c r="AQ52" s="279" t="n">
        <v>0.0021</v>
      </c>
      <c r="AR52" s="279" t="n">
        <v>-0.0002</v>
      </c>
      <c r="AS52" s="279" t="n">
        <v>0.0034</v>
      </c>
      <c r="AT52" s="279" t="n">
        <v>-0.0018</v>
      </c>
      <c r="AU52" s="279" t="n">
        <v>-0.0057</v>
      </c>
      <c r="AV52" s="279" t="n">
        <v>0.0145</v>
      </c>
      <c r="AW52" s="279" t="n"/>
      <c r="AX52" s="279" t="n">
        <v>-0.0052</v>
      </c>
      <c r="AY52" s="279" t="n">
        <v>-0.0037</v>
      </c>
      <c r="AZ52" s="279" t="n">
        <v>0</v>
      </c>
      <c r="BA52" s="279" t="n">
        <v>-0.0007</v>
      </c>
      <c r="BB52" s="279" t="n">
        <v>0.0014</v>
      </c>
      <c r="BD52" s="9">
        <f>AX52-AS52+BD51</f>
        <v/>
      </c>
    </row>
    <row r="53" hidden="1" s="386">
      <c r="A53" s="387" t="n">
        <v>20260414</v>
      </c>
      <c r="B53" s="9" t="n">
        <v>-0.008</v>
      </c>
      <c r="C53" s="9" t="n">
        <v>0.0108</v>
      </c>
      <c r="D53" s="9" t="n">
        <v>0.0249</v>
      </c>
      <c r="E53" s="9" t="n">
        <v>0.008800000000000001</v>
      </c>
      <c r="F53" s="9" t="n">
        <v>0</v>
      </c>
      <c r="G53" s="9" t="n">
        <v>0.004099999999999999</v>
      </c>
      <c r="H53" s="9" t="n">
        <v>0.0028</v>
      </c>
      <c r="I53" s="9" t="n">
        <v>0.0094</v>
      </c>
      <c r="J53" s="9" t="n">
        <v>-0.0015</v>
      </c>
      <c r="K53" s="9" t="n">
        <v>-0.0048</v>
      </c>
      <c r="L53" s="9" t="n">
        <v>0.0191</v>
      </c>
      <c r="M53" s="9" t="n">
        <v>0</v>
      </c>
      <c r="N53" s="9" t="n">
        <v>0.005</v>
      </c>
      <c r="O53" s="9" t="n">
        <v>0.005600000000000001</v>
      </c>
      <c r="P53" s="9" t="n">
        <v>0.0126</v>
      </c>
      <c r="Q53" s="9" t="n">
        <v>-0.0108</v>
      </c>
      <c r="R53" s="9" t="n">
        <v>0.0063</v>
      </c>
      <c r="S53" s="9" t="n">
        <v>0.0279</v>
      </c>
      <c r="T53" s="9" t="n">
        <v>0.0289</v>
      </c>
      <c r="U53" s="9" t="n">
        <v>0.0092</v>
      </c>
      <c r="V53" s="9" t="n">
        <v>0.0273</v>
      </c>
      <c r="W53" s="9" t="n">
        <v>0.0024</v>
      </c>
      <c r="X53" s="9" t="n">
        <v>0.006</v>
      </c>
      <c r="Y53" s="9" t="n">
        <v>0.006</v>
      </c>
      <c r="Z53" s="9" t="n">
        <v>0.0108</v>
      </c>
      <c r="AA53" s="9" t="n">
        <v>0.0102</v>
      </c>
      <c r="AB53" s="9" t="n">
        <v>0.0095</v>
      </c>
      <c r="AC53" s="9" t="n">
        <v>0.0018</v>
      </c>
      <c r="AD53" s="9" t="n">
        <v>0.0038</v>
      </c>
      <c r="AE53" s="9" t="n">
        <v>0.0076</v>
      </c>
      <c r="AF53" s="9" t="n">
        <v>0.0213</v>
      </c>
      <c r="AG53" s="9" t="n">
        <v>0.0069</v>
      </c>
      <c r="AH53" s="9" t="n">
        <v>0.0119</v>
      </c>
      <c r="AI53" s="9" t="n">
        <v>0.0178</v>
      </c>
      <c r="AJ53" s="9" t="n">
        <v>0.0268</v>
      </c>
      <c r="AK53" s="9" t="n">
        <v>0.0239</v>
      </c>
      <c r="AL53" s="279" t="n">
        <v>0.0095</v>
      </c>
      <c r="AM53" s="279" t="n">
        <v>0.0161</v>
      </c>
      <c r="AN53" s="279" t="n">
        <v>0.0236</v>
      </c>
      <c r="AO53" s="279" t="n">
        <v>0.0117</v>
      </c>
      <c r="AP53" s="279" t="n">
        <v>0.008500000000000001</v>
      </c>
      <c r="AQ53" s="279" t="n">
        <v>0.0119</v>
      </c>
      <c r="AR53" s="279" t="n">
        <v>0.0152</v>
      </c>
      <c r="AS53" s="279" t="n">
        <v>0.0149</v>
      </c>
      <c r="AT53" s="279" t="n">
        <v>0</v>
      </c>
      <c r="AU53" s="279" t="n">
        <v>0.0102</v>
      </c>
      <c r="AV53" s="279" t="n">
        <v>0.0065</v>
      </c>
      <c r="AW53" s="279" t="n"/>
      <c r="AX53" s="279" t="n">
        <v>0.008</v>
      </c>
      <c r="AY53" s="279" t="n">
        <v>0.008800000000000001</v>
      </c>
      <c r="AZ53" s="279" t="n">
        <v>0.0043</v>
      </c>
      <c r="BA53" s="279" t="n">
        <v>0.0043</v>
      </c>
      <c r="BB53" s="279" t="n">
        <v>0.0038</v>
      </c>
      <c r="BD53" s="9">
        <f>AX53-AS53+BD52</f>
        <v/>
      </c>
    </row>
    <row r="54" hidden="1" s="386">
      <c r="A54" s="387" t="n">
        <v>20260415</v>
      </c>
      <c r="B54" s="9" t="n">
        <v>-0.006631927996210437</v>
      </c>
      <c r="C54" s="9" t="n">
        <v>-0.0007107320540157157</v>
      </c>
      <c r="D54" s="9" t="n">
        <v>-0.01360544217687076</v>
      </c>
      <c r="E54" s="9" t="n">
        <v>-0.01969365426695844</v>
      </c>
      <c r="F54" s="9" t="n">
        <v>0.002972651605231936</v>
      </c>
      <c r="G54" s="9" t="n">
        <v>0.002036659877800409</v>
      </c>
      <c r="H54" s="9" t="n">
        <v>-0.007393715341959341</v>
      </c>
      <c r="I54" s="9" t="n">
        <v>0.001331557922769642</v>
      </c>
      <c r="J54" s="9" t="n">
        <v>0.005891016200294556</v>
      </c>
      <c r="K54" s="9" t="n">
        <v>-0.009562841530054654</v>
      </c>
      <c r="L54" s="9" t="n">
        <v>-0.01498127340823971</v>
      </c>
      <c r="M54" s="9" t="n">
        <v>0.005274588892336442</v>
      </c>
      <c r="N54" s="9" t="n">
        <v>0</v>
      </c>
      <c r="O54" s="9" t="n">
        <v>-0.007400555041628129</v>
      </c>
      <c r="P54" s="9" t="n">
        <v>0.001378359751895246</v>
      </c>
      <c r="Q54" s="9" t="n">
        <v>0.00167644593461861</v>
      </c>
      <c r="R54" s="9" t="n">
        <v>0.01007556675062973</v>
      </c>
      <c r="S54" s="9" t="n">
        <v>-0.01502145922746775</v>
      </c>
      <c r="T54" s="9" t="n">
        <v>0.006250000000000006</v>
      </c>
      <c r="U54" s="9" t="n">
        <v>0.01605995717344743</v>
      </c>
      <c r="V54" s="9" t="n">
        <v>-0.02310654685494235</v>
      </c>
      <c r="W54" s="9" t="n">
        <v>0.001567398119122259</v>
      </c>
      <c r="X54" s="9" t="n">
        <v>0</v>
      </c>
      <c r="Y54" s="9" t="n">
        <v>0.02000000000000002</v>
      </c>
      <c r="Z54" s="9" t="n">
        <v>0.005333333333333339</v>
      </c>
      <c r="AA54" s="9" t="n">
        <v>0.01262626262626264</v>
      </c>
      <c r="AB54" s="9" t="n">
        <v>0.02110199296600236</v>
      </c>
      <c r="AC54" s="9" t="n">
        <v>0.003676470588235297</v>
      </c>
      <c r="AD54" s="9" t="n">
        <v>-0.001503759398496242</v>
      </c>
      <c r="AE54" s="9" t="n">
        <v>-0.005639097744360907</v>
      </c>
      <c r="AF54" s="9" t="n">
        <v>-0.01351351351351339</v>
      </c>
      <c r="AG54" s="9" t="n">
        <v>0.00381388253241809</v>
      </c>
      <c r="AH54" s="9" t="n">
        <v>-0.01081612586037355</v>
      </c>
      <c r="AI54" s="9" t="n">
        <v>-0.005818181818181824</v>
      </c>
      <c r="AJ54" s="9" t="n">
        <v>-0.006218905472636821</v>
      </c>
      <c r="AK54" s="9" t="n">
        <v>-0.01934306569343079</v>
      </c>
      <c r="AL54" s="279" t="n">
        <v>0.0001450346133548152</v>
      </c>
      <c r="AM54" s="279" t="n">
        <v>-0.009664650494025021</v>
      </c>
      <c r="AN54" s="279" t="n">
        <v>-0.01224298705616116</v>
      </c>
      <c r="AO54" s="279" t="n">
        <v>-0.0003</v>
      </c>
      <c r="AP54" s="279" t="n">
        <v>0.003431043816341146</v>
      </c>
      <c r="AQ54" s="279" t="n">
        <v>-0.003411195749926904</v>
      </c>
      <c r="AR54" s="279" t="n">
        <v>-0.005500602146065663</v>
      </c>
      <c r="AS54" s="279" t="n">
        <v>-0.004738873892202099</v>
      </c>
      <c r="AT54" s="279" t="n">
        <v>-0.008257577427311487</v>
      </c>
      <c r="AU54" s="279" t="n">
        <v>0.0024</v>
      </c>
      <c r="AV54" s="279" t="n">
        <v>-0.0017</v>
      </c>
      <c r="AW54" s="279" t="n"/>
      <c r="AX54" s="279" t="n">
        <v>0.0033</v>
      </c>
      <c r="AY54" s="279" t="n">
        <v>0.0068</v>
      </c>
      <c r="AZ54" s="279" t="n">
        <v>-0.0027</v>
      </c>
      <c r="BA54" s="279" t="n">
        <v>-0.0067</v>
      </c>
      <c r="BB54" s="279" t="n">
        <v>-0.0045</v>
      </c>
      <c r="BD54" s="9">
        <f>AX54-AS54+BD53</f>
        <v/>
      </c>
    </row>
    <row r="55" hidden="1" s="386">
      <c r="A55" s="387" t="n">
        <v>20260416</v>
      </c>
      <c r="B55" s="9" t="n">
        <v>0.006676204101096918</v>
      </c>
      <c r="C55" s="9" t="n">
        <v>0.01422475106685635</v>
      </c>
      <c r="D55" s="9" t="n">
        <v>0.02068965517241392</v>
      </c>
      <c r="E55" s="9" t="n">
        <v>0.01450892857142858</v>
      </c>
      <c r="F55" s="9" t="n">
        <v>0.005927682276229999</v>
      </c>
      <c r="G55" s="9" t="n">
        <v>0.002032520325203254</v>
      </c>
      <c r="H55" s="9" t="n">
        <v>0.01210428305400363</v>
      </c>
      <c r="I55" s="9" t="n">
        <v>0.001329787234042555</v>
      </c>
      <c r="J55" s="9" t="n">
        <v>0.01317715959004377</v>
      </c>
      <c r="K55" s="9" t="n">
        <v>0.0220689655172414</v>
      </c>
      <c r="L55" s="9" t="n">
        <v>0.03136882129277559</v>
      </c>
      <c r="M55" s="9" t="n">
        <v>0.001234567901234569</v>
      </c>
      <c r="N55" s="9" t="n">
        <v>0.006573541495480696</v>
      </c>
      <c r="O55" s="9" t="n">
        <v>0.007455731593662635</v>
      </c>
      <c r="P55" s="9" t="n">
        <v>0.006882312456985553</v>
      </c>
      <c r="Q55" s="9" t="n">
        <v>0.002510460251045934</v>
      </c>
      <c r="R55" s="9" t="n">
        <v>-0.001246882793017457</v>
      </c>
      <c r="S55" s="9" t="n">
        <v>0.002904865649963692</v>
      </c>
      <c r="T55" s="9" t="n">
        <v>-0.001552795031055902</v>
      </c>
      <c r="U55" s="9" t="n">
        <v>0.007903055848261394</v>
      </c>
      <c r="V55" s="9" t="n">
        <v>0.02190100744634265</v>
      </c>
      <c r="W55" s="9" t="n">
        <v>0.007824726134585297</v>
      </c>
      <c r="X55" s="9" t="n">
        <v>0</v>
      </c>
      <c r="Y55" s="9" t="n">
        <v>-0.001960784313725492</v>
      </c>
      <c r="Z55" s="9" t="n">
        <v>0</v>
      </c>
      <c r="AA55" s="9" t="n">
        <v>0.002493765586034915</v>
      </c>
      <c r="AB55" s="9" t="n">
        <v>-0.003444316877152701</v>
      </c>
      <c r="AC55" s="9" t="n">
        <v>0.005494505494505499</v>
      </c>
      <c r="AD55" s="9" t="n">
        <v>0.01581325301204812</v>
      </c>
      <c r="AE55" s="9" t="n">
        <v>0.01134215500945181</v>
      </c>
      <c r="AF55" s="9" t="n">
        <v>0.02241594022415928</v>
      </c>
      <c r="AG55" s="9" t="n">
        <v>0.0258358662613982</v>
      </c>
      <c r="AH55" s="9" t="n">
        <v>0.02584493041749505</v>
      </c>
      <c r="AI55" s="9" t="n">
        <v>0.005852231163130949</v>
      </c>
      <c r="AJ55" s="9" t="n">
        <v>0.01376720901126409</v>
      </c>
      <c r="AK55" s="9" t="n">
        <v>0.03014514328247115</v>
      </c>
      <c r="AL55" s="279" t="n">
        <v>0.007036610218143631</v>
      </c>
      <c r="AM55" s="279" t="n">
        <v>0.02054528549928751</v>
      </c>
      <c r="AN55" s="279" t="n">
        <v>0.0316677856931516</v>
      </c>
      <c r="AO55" s="279" t="n">
        <v>0.0134</v>
      </c>
      <c r="AP55" s="279" t="n">
        <v>0.001890931001671359</v>
      </c>
      <c r="AQ55" s="279" t="n">
        <v>0.01096226090107942</v>
      </c>
      <c r="AR55" s="279" t="n">
        <v>0.01690740901659693</v>
      </c>
      <c r="AS55" s="279" t="n">
        <v>0.01564468524881978</v>
      </c>
      <c r="AT55" s="279" t="n">
        <v>0.02309011762167349</v>
      </c>
      <c r="AU55" s="279" t="n">
        <v>0.0166</v>
      </c>
      <c r="AV55" s="279" t="n">
        <v>0.0065</v>
      </c>
      <c r="AW55" s="279" t="n"/>
      <c r="AX55" s="279" t="n">
        <v>0.0065</v>
      </c>
      <c r="AY55" s="279" t="n">
        <v>0.0042</v>
      </c>
      <c r="AZ55" s="279" t="n">
        <v>0.0051</v>
      </c>
      <c r="BA55" s="279" t="n">
        <v>0.0167</v>
      </c>
      <c r="BB55" s="279" t="n">
        <v>0.0071</v>
      </c>
      <c r="BD55" s="9">
        <f>AX55-AS55+BD54</f>
        <v/>
      </c>
    </row>
    <row r="56" hidden="1" s="386">
      <c r="A56" s="387" t="n">
        <v>20260417</v>
      </c>
      <c r="B56" s="9" t="n">
        <v>-0.008053055423969847</v>
      </c>
      <c r="C56" s="9" t="n">
        <v>0.002103786816269364</v>
      </c>
      <c r="D56" s="9" t="n">
        <v>0.007722007722007729</v>
      </c>
      <c r="E56" s="9" t="n">
        <v>-0.01210121012101211</v>
      </c>
      <c r="F56" s="9" t="n">
        <v>-0.01708898055391876</v>
      </c>
      <c r="G56" s="9" t="n">
        <v>-0.01622718052738338</v>
      </c>
      <c r="H56" s="9" t="n">
        <v>-0.008279668813247376</v>
      </c>
      <c r="I56" s="9" t="n">
        <v>-0.01460823373173972</v>
      </c>
      <c r="J56" s="9" t="n">
        <v>-0.01445086705202298</v>
      </c>
      <c r="K56" s="9" t="n">
        <v>-0.003373819163292776</v>
      </c>
      <c r="L56" s="9" t="n">
        <v>-0.001382488479262726</v>
      </c>
      <c r="M56" s="9" t="n">
        <v>-0.008014796547472331</v>
      </c>
      <c r="N56" s="9" t="n">
        <v>-0.0008163265306123363</v>
      </c>
      <c r="O56" s="9" t="n">
        <v>-0.004625346901017478</v>
      </c>
      <c r="P56" s="9" t="n">
        <v>0.0006835269993163977</v>
      </c>
      <c r="Q56" s="9" t="n">
        <v>-0.01585976627712847</v>
      </c>
      <c r="R56" s="9" t="n">
        <v>-0.006242197253433214</v>
      </c>
      <c r="S56" s="9" t="n">
        <v>0.01665459811730623</v>
      </c>
      <c r="T56" s="9" t="n">
        <v>-0.01399688958009332</v>
      </c>
      <c r="U56" s="9" t="n">
        <v>0.003136434918975434</v>
      </c>
      <c r="V56" s="9" t="n">
        <v>0.003429061294470642</v>
      </c>
      <c r="W56" s="9" t="n">
        <v>0.0007763975155278648</v>
      </c>
      <c r="X56" s="9" t="n">
        <v>-0.01780415430267064</v>
      </c>
      <c r="Y56" s="9" t="n">
        <v>-0.0157170923379175</v>
      </c>
      <c r="Z56" s="9" t="n">
        <v>-0.02917771883289128</v>
      </c>
      <c r="AA56" s="9" t="n">
        <v>-0.02238805970149256</v>
      </c>
      <c r="AB56" s="9" t="n">
        <v>-0.0230414746543779</v>
      </c>
      <c r="AC56" s="9" t="n">
        <v>-0.002732240437158573</v>
      </c>
      <c r="AD56" s="9" t="n">
        <v>-0.005189028910303851</v>
      </c>
      <c r="AE56" s="9" t="n">
        <v>0.0009345794392522335</v>
      </c>
      <c r="AF56" s="9" t="n">
        <v>-0.002436053593179052</v>
      </c>
      <c r="AG56" s="9" t="n">
        <v>-0.01481481481481483</v>
      </c>
      <c r="AH56" s="9" t="n">
        <v>-0.001937984496124033</v>
      </c>
      <c r="AI56" s="9" t="n">
        <v>0.007999999999999926</v>
      </c>
      <c r="AJ56" s="9" t="n">
        <v>0.004938271604938139</v>
      </c>
      <c r="AK56" s="9" t="n">
        <v>0.04299132947976887</v>
      </c>
      <c r="AL56" s="279" t="n">
        <v>-0.001016311733041226</v>
      </c>
      <c r="AM56" s="279" t="n">
        <v>0.006020817324295912</v>
      </c>
      <c r="AN56" s="279" t="n">
        <v>0.01434600447677519</v>
      </c>
      <c r="AO56" s="279" t="n">
        <v>0.0477</v>
      </c>
      <c r="AP56" s="279" t="n">
        <v>-0.009827557586255198</v>
      </c>
      <c r="AQ56" s="279" t="n">
        <v>-0.001675587255690148</v>
      </c>
      <c r="AR56" s="279" t="n">
        <v>0.004170166020340489</v>
      </c>
      <c r="AS56" s="279" t="n">
        <v>0.009043320021430825</v>
      </c>
      <c r="AT56" s="279" t="n">
        <v>-0.008180677124515567</v>
      </c>
      <c r="AU56" s="279" t="n">
        <v>0.0045</v>
      </c>
      <c r="AV56" s="279" t="n">
        <v>-0.0002</v>
      </c>
      <c r="AW56" s="279" t="n"/>
      <c r="AX56" s="279" t="n">
        <v>-0.0063</v>
      </c>
      <c r="AY56" s="279" t="n">
        <v>-0.0023</v>
      </c>
      <c r="AZ56" s="279" t="n">
        <v>-0.0046</v>
      </c>
      <c r="BA56" s="279" t="n">
        <v>-0.002</v>
      </c>
      <c r="BB56" s="279" t="n">
        <v>-0.0042</v>
      </c>
      <c r="BD56" s="9">
        <f>AX56-AS56+BD55</f>
        <v/>
      </c>
    </row>
    <row r="57" hidden="1" s="386">
      <c r="A57" s="387" t="n">
        <v>20260420</v>
      </c>
      <c r="B57" s="9" t="n">
        <v>-0.001432664756446834</v>
      </c>
      <c r="C57" s="9" t="n">
        <v>0.003498950314905454</v>
      </c>
      <c r="D57" s="9" t="n">
        <v>0.007662835249042153</v>
      </c>
      <c r="E57" s="9" t="n">
        <v>-0.001113585746102451</v>
      </c>
      <c r="F57" s="9" t="n">
        <v>-0.001798561151079072</v>
      </c>
      <c r="G57" s="9" t="n">
        <v>-0.002061855670103095</v>
      </c>
      <c r="H57" s="9" t="n">
        <v>0.00463821892393311</v>
      </c>
      <c r="I57" s="9" t="n">
        <v>0</v>
      </c>
      <c r="J57" s="9" t="n">
        <v>0.004398826979472145</v>
      </c>
      <c r="K57" s="9" t="n">
        <v>-0.0006770480704130751</v>
      </c>
      <c r="L57" s="9" t="n">
        <v>0.00553760959852331</v>
      </c>
      <c r="M57" s="9" t="n">
        <v>0.002175264139216941</v>
      </c>
      <c r="N57" s="9" t="n">
        <v>0.003267973856209154</v>
      </c>
      <c r="O57" s="9" t="n">
        <v>-0.0009293680297398809</v>
      </c>
      <c r="P57" s="9" t="n">
        <v>0.01571038251366129</v>
      </c>
      <c r="Q57" s="9" t="n">
        <v>-0.001696352841391011</v>
      </c>
      <c r="R57" s="9" t="n">
        <v>0.01130653266331659</v>
      </c>
      <c r="S57" s="9" t="n">
        <v>-0.004273504273504277</v>
      </c>
      <c r="T57" s="9" t="n">
        <v>-0.004731861198738175</v>
      </c>
      <c r="U57" s="9" t="n">
        <v>0.03282959874934859</v>
      </c>
      <c r="V57" s="9" t="n">
        <v>0.00897052541648864</v>
      </c>
      <c r="W57" s="9" t="n">
        <v>0.01241272304111716</v>
      </c>
      <c r="X57" s="9" t="n">
        <v>0.009063444108761337</v>
      </c>
      <c r="Y57" s="9" t="n">
        <v>-0.001996007984031938</v>
      </c>
      <c r="Z57" s="9" t="n">
        <v>-0.002732240437158473</v>
      </c>
      <c r="AA57" s="9" t="n">
        <v>-0.002544529262086516</v>
      </c>
      <c r="AB57" s="9" t="n">
        <v>-0.007075471698113214</v>
      </c>
      <c r="AC57" s="9" t="n">
        <v>0.01278538812785389</v>
      </c>
      <c r="AD57" s="9" t="n">
        <v>-0.003725782414307091</v>
      </c>
      <c r="AE57" s="9" t="n">
        <v>0.01400560224089648</v>
      </c>
      <c r="AF57" s="9" t="n">
        <v>0.01221001221001222</v>
      </c>
      <c r="AG57" s="9" t="n">
        <v>0</v>
      </c>
      <c r="AH57" s="9" t="n">
        <v>0.01844660194174748</v>
      </c>
      <c r="AI57" s="9" t="n">
        <v>0.02813852813852825</v>
      </c>
      <c r="AJ57" s="9" t="n">
        <v>0.01535626535626544</v>
      </c>
      <c r="AK57" s="9" t="n">
        <v>0.01489435400069281</v>
      </c>
      <c r="AL57" s="279" t="n">
        <v>0.007578123746582923</v>
      </c>
      <c r="AM57" s="279" t="n">
        <v>0.005463540833916707</v>
      </c>
      <c r="AN57" s="279" t="n">
        <v>-0.0001950089348510981</v>
      </c>
      <c r="AO57" s="279" t="n">
        <v>0.0112</v>
      </c>
      <c r="AP57" s="279" t="n">
        <v>0.007825934006739524</v>
      </c>
      <c r="AQ57" s="279" t="n">
        <v>0.006084352241887738</v>
      </c>
      <c r="AR57" s="279" t="n">
        <v>0.009231398722747433</v>
      </c>
      <c r="AS57" s="279" t="n">
        <v>0.006064024319414075</v>
      </c>
      <c r="AT57" s="279" t="n">
        <v>0.01000741071403688</v>
      </c>
      <c r="AU57" s="279" t="n">
        <v>0.0033</v>
      </c>
      <c r="AV57" s="279" t="n">
        <v>0.0014</v>
      </c>
      <c r="AW57" s="279" t="n"/>
      <c r="AX57" s="279" t="n">
        <v>0.0049</v>
      </c>
      <c r="AY57" s="279" t="n">
        <v>0.0026</v>
      </c>
      <c r="AZ57" s="279" t="n">
        <v>0.0019</v>
      </c>
      <c r="BA57" s="279" t="n">
        <v>0.0016</v>
      </c>
      <c r="BB57" s="279" t="n">
        <v>0.0063</v>
      </c>
      <c r="BD57" s="9">
        <f>AX57-AS57+BD56</f>
        <v/>
      </c>
    </row>
    <row r="58" hidden="1" s="386">
      <c r="A58" s="387" t="n">
        <v>20260421</v>
      </c>
      <c r="B58" s="9" t="n">
        <v>0.01721664275466264</v>
      </c>
      <c r="C58" s="9" t="n">
        <v>-0.001394700139470015</v>
      </c>
      <c r="D58" s="9" t="n">
        <v>-0.002851711026616078</v>
      </c>
      <c r="E58" s="9" t="n">
        <v>0.01337792642140469</v>
      </c>
      <c r="F58" s="9" t="n">
        <v>0.003603603603603607</v>
      </c>
      <c r="G58" s="9" t="n">
        <v>-0.002066115702479341</v>
      </c>
      <c r="H58" s="9" t="n">
        <v>-0.004616805170821693</v>
      </c>
      <c r="I58" s="9" t="n">
        <v>0</v>
      </c>
      <c r="J58" s="9" t="n">
        <v>-0.002919708029197083</v>
      </c>
      <c r="K58" s="9" t="n">
        <v>-0.003387533875338682</v>
      </c>
      <c r="L58" s="9" t="n">
        <v>0.0004589261128959771</v>
      </c>
      <c r="M58" s="9" t="n">
        <v>0.01240310077519381</v>
      </c>
      <c r="N58" s="9" t="n">
        <v>0.003257328990228016</v>
      </c>
      <c r="O58" s="9" t="n">
        <v>-0.008372093023255719</v>
      </c>
      <c r="P58" s="9" t="n">
        <v>-0.002689979825151313</v>
      </c>
      <c r="Q58" s="9" t="n">
        <v>0.02463891248937971</v>
      </c>
      <c r="R58" s="9" t="n">
        <v>0.003726708074534165</v>
      </c>
      <c r="S58" s="9" t="n">
        <v>-0.003576537911301784</v>
      </c>
      <c r="T58" s="9" t="n">
        <v>0.004754358161648182</v>
      </c>
      <c r="U58" s="9" t="n">
        <v>-0.01109989909182645</v>
      </c>
      <c r="V58" s="9" t="n">
        <v>-0.01185436071126165</v>
      </c>
      <c r="W58" s="9" t="n">
        <v>0.009195402298850583</v>
      </c>
      <c r="X58" s="9" t="n">
        <v>-0.005988023952095814</v>
      </c>
      <c r="Y58" s="9" t="n">
        <v>-0.004000000000000004</v>
      </c>
      <c r="Z58" s="9" t="n">
        <v>0</v>
      </c>
      <c r="AA58" s="9" t="n">
        <v>-0.01020408163265307</v>
      </c>
      <c r="AB58" s="9" t="n">
        <v>-0.01187648456057008</v>
      </c>
      <c r="AC58" s="9" t="n">
        <v>0.01262398557258793</v>
      </c>
      <c r="AD58" s="9" t="n">
        <v>-0.001495886312640241</v>
      </c>
      <c r="AE58" s="9" t="n">
        <v>-0.003683241252302029</v>
      </c>
      <c r="AF58" s="9" t="n">
        <v>-0.01568154402895056</v>
      </c>
      <c r="AG58" s="9" t="n">
        <v>0</v>
      </c>
      <c r="AH58" s="9" t="n">
        <v>-0.01143946615824596</v>
      </c>
      <c r="AI58" s="9" t="n">
        <v>-0.006315789473684294</v>
      </c>
      <c r="AJ58" s="9" t="n">
        <v>-0.01088929219600727</v>
      </c>
      <c r="AK58" s="9" t="n">
        <v>0.002730375426621163</v>
      </c>
      <c r="AL58" s="279" t="n">
        <v>0.0007225889836352767</v>
      </c>
      <c r="AM58" s="279" t="n">
        <v>0.001028252626655782</v>
      </c>
      <c r="AN58" s="279" t="n">
        <v>0.003089344720544193</v>
      </c>
      <c r="AO58" s="279" t="n">
        <v>-0.0152</v>
      </c>
      <c r="AP58" s="279" t="n">
        <v>-0.00053891854285414</v>
      </c>
      <c r="AQ58" s="279" t="n">
        <v>0.002218650274664322</v>
      </c>
      <c r="AR58" s="279" t="n">
        <v>-0.002375844117181031</v>
      </c>
      <c r="AS58" s="279" t="n">
        <v>-0.000796476303071229</v>
      </c>
      <c r="AT58" s="279" t="n">
        <v>-0.002205877714520041</v>
      </c>
      <c r="AU58" s="279" t="n">
        <v>-0.0037</v>
      </c>
      <c r="AV58" s="279" t="n">
        <v>-0.0005999999999999999</v>
      </c>
      <c r="AW58" s="279" t="n"/>
      <c r="AX58" s="279" t="n">
        <v>-0.0057</v>
      </c>
      <c r="AY58" s="279" t="n">
        <v>-0.0026</v>
      </c>
      <c r="AZ58" s="279" t="n">
        <v>-0.0038</v>
      </c>
      <c r="BA58" s="279" t="n">
        <v>-0.0047</v>
      </c>
      <c r="BB58" s="279" t="n">
        <v>-0.0032</v>
      </c>
      <c r="BD58" s="9">
        <f>AX58-AS58+BD57</f>
        <v/>
      </c>
    </row>
    <row r="59" hidden="1" s="386">
      <c r="A59" s="387" t="n">
        <v>20260422</v>
      </c>
      <c r="B59" s="9" t="n">
        <v>0.01974612129760238</v>
      </c>
      <c r="C59" s="9" t="n">
        <v>0.007681564245810141</v>
      </c>
      <c r="D59" s="9" t="n">
        <v>0.008579599618684576</v>
      </c>
      <c r="E59" s="9" t="n">
        <v>-0.002200220022002202</v>
      </c>
      <c r="F59" s="9" t="n">
        <v>0.003590664272890488</v>
      </c>
      <c r="G59" s="9" t="n">
        <v>-0.002070393374741203</v>
      </c>
      <c r="H59" s="9" t="n">
        <v>-0.008348794063079886</v>
      </c>
      <c r="I59" s="9" t="n">
        <v>-0.006738544474393537</v>
      </c>
      <c r="J59" s="9" t="n">
        <v>-0.01171303074670572</v>
      </c>
      <c r="K59" s="9" t="n">
        <v>0.003399048266485311</v>
      </c>
      <c r="L59" s="9" t="n">
        <v>-0.0004587155963304284</v>
      </c>
      <c r="M59" s="9" t="n">
        <v>0.001225114854517612</v>
      </c>
      <c r="N59" s="9" t="n">
        <v>-0.001623376623376625</v>
      </c>
      <c r="O59" s="9" t="n">
        <v>0.008442776735459566</v>
      </c>
      <c r="P59" s="9" t="n">
        <v>0.004720161834119956</v>
      </c>
      <c r="Q59" s="9" t="n">
        <v>0.003316749585406305</v>
      </c>
      <c r="R59" s="9" t="n">
        <v>-0.007425742574257431</v>
      </c>
      <c r="S59" s="9" t="n">
        <v>0.005025125628140627</v>
      </c>
      <c r="T59" s="9" t="n">
        <v>-0.01261829652996847</v>
      </c>
      <c r="U59" s="9" t="n">
        <v>0.02755102040816318</v>
      </c>
      <c r="V59" s="9" t="n">
        <v>0.01328191945158532</v>
      </c>
      <c r="W59" s="9" t="n">
        <v>0.001518602885345484</v>
      </c>
      <c r="X59" s="9" t="n">
        <v>0.01204819277108435</v>
      </c>
      <c r="Y59" s="9" t="n">
        <v>-0.003012048192771088</v>
      </c>
      <c r="Z59" s="9" t="n">
        <v>-0.005479452054794526</v>
      </c>
      <c r="AA59" s="9" t="n">
        <v>0.005154639175257736</v>
      </c>
      <c r="AB59" s="9" t="n">
        <v>0.007211538461538468</v>
      </c>
      <c r="AC59" s="9" t="n">
        <v>-0.002671415850400616</v>
      </c>
      <c r="AD59" s="9" t="n">
        <v>0.004494382022471914</v>
      </c>
      <c r="AE59" s="9" t="n">
        <v>0.00277264325323465</v>
      </c>
      <c r="AF59" s="9" t="n">
        <v>0.02083333333333335</v>
      </c>
      <c r="AG59" s="9" t="n">
        <v>-0.009022556390977451</v>
      </c>
      <c r="AH59" s="9" t="n">
        <v>-0.00289296046287357</v>
      </c>
      <c r="AI59" s="9" t="n">
        <v>0.00282485875706215</v>
      </c>
      <c r="AJ59" s="9" t="n">
        <v>0.02568807339449544</v>
      </c>
      <c r="AK59" s="9" t="n">
        <v>0.05377808032675287</v>
      </c>
      <c r="AL59" s="279" t="n">
        <v>0.005185043023668879</v>
      </c>
      <c r="AM59" s="279" t="n">
        <v>0.01302524872948724</v>
      </c>
      <c r="AN59" s="279" t="n">
        <v>0.01730091893681028</v>
      </c>
      <c r="AO59" s="279" t="n">
        <v>0.0159</v>
      </c>
      <c r="AP59" s="279" t="n">
        <v>-0.0005104922389354333</v>
      </c>
      <c r="AQ59" s="279" t="n">
        <v>0.006633812898791696</v>
      </c>
      <c r="AR59" s="279" t="n">
        <v>0.01279933826066853</v>
      </c>
      <c r="AS59" s="279" t="n">
        <v>0.01557668183901707</v>
      </c>
      <c r="AT59" s="279" t="n">
        <v>-0.002793226554026139</v>
      </c>
      <c r="AU59" s="279" t="n">
        <v>0.007900000000000001</v>
      </c>
      <c r="AV59" s="279" t="n">
        <v>-0.0055</v>
      </c>
      <c r="AW59" s="279" t="n"/>
      <c r="AX59" s="279" t="n">
        <v>0.0019</v>
      </c>
      <c r="AY59" s="279" t="n">
        <v>0.0059</v>
      </c>
      <c r="AZ59" s="279" t="n">
        <v>-0.0018</v>
      </c>
      <c r="BA59" s="279" t="n">
        <v>0.0022</v>
      </c>
      <c r="BB59" s="279" t="n">
        <v>0.0024</v>
      </c>
      <c r="BD59" s="9">
        <f>AX59-AS59+BD58</f>
        <v/>
      </c>
    </row>
    <row r="60" hidden="1" s="386">
      <c r="A60" s="387" t="n">
        <v>20260423</v>
      </c>
      <c r="B60" s="9" t="n">
        <v>-0.005993545412632504</v>
      </c>
      <c r="C60" s="9" t="n">
        <v>-0.0110880110880111</v>
      </c>
      <c r="D60" s="9" t="n">
        <v>-0.007561436672967871</v>
      </c>
      <c r="E60" s="9" t="n">
        <v>-0.01102535832414554</v>
      </c>
      <c r="F60" s="9" t="n">
        <v>0.003577817531305906</v>
      </c>
      <c r="G60" s="9" t="n">
        <v>0.016597510373444</v>
      </c>
      <c r="H60" s="9" t="n">
        <v>0.0009354536950422002</v>
      </c>
      <c r="I60" s="9" t="n">
        <v>0</v>
      </c>
      <c r="J60" s="9" t="n">
        <v>-0.01037037037037038</v>
      </c>
      <c r="K60" s="9" t="n">
        <v>-0.01693766937669371</v>
      </c>
      <c r="L60" s="9" t="n">
        <v>-0.03717301514456171</v>
      </c>
      <c r="M60" s="9" t="n">
        <v>0.007341694707861737</v>
      </c>
      <c r="N60" s="9" t="n">
        <v>-0.0008130081300812113</v>
      </c>
      <c r="O60" s="9" t="n">
        <v>-0.008372093023255719</v>
      </c>
      <c r="P60" s="9" t="n">
        <v>0.0006711409395973905</v>
      </c>
      <c r="Q60" s="9" t="n">
        <v>0.02975206611570251</v>
      </c>
      <c r="R60" s="9" t="n">
        <v>0.002493765586034915</v>
      </c>
      <c r="S60" s="9" t="n">
        <v>-0.005714285714285719</v>
      </c>
      <c r="T60" s="9" t="n">
        <v>-0.0159744408945687</v>
      </c>
      <c r="U60" s="9" t="n">
        <v>0.001489572989076521</v>
      </c>
      <c r="V60" s="9" t="n">
        <v>-0.008033826638477855</v>
      </c>
      <c r="W60" s="9" t="n">
        <v>0.01743745261561799</v>
      </c>
      <c r="X60" s="9" t="n">
        <v>-0.002976190476190479</v>
      </c>
      <c r="Y60" s="9" t="n">
        <v>0</v>
      </c>
      <c r="Z60" s="9" t="n">
        <v>0.005509641873278243</v>
      </c>
      <c r="AA60" s="9" t="n">
        <v>-0.01794871794871796</v>
      </c>
      <c r="AB60" s="9" t="n">
        <v>-0.01193317422434369</v>
      </c>
      <c r="AC60" s="9" t="n">
        <v>0.01964285714285696</v>
      </c>
      <c r="AD60" s="9" t="n">
        <v>-0.002982848620432516</v>
      </c>
      <c r="AE60" s="9" t="n">
        <v>-0.00645161290322571</v>
      </c>
      <c r="AF60" s="9" t="n">
        <v>-0.01200480192076832</v>
      </c>
      <c r="AG60" s="9" t="n">
        <v>-0.01289833080424896</v>
      </c>
      <c r="AH60" s="9" t="n">
        <v>-0.00773694390715668</v>
      </c>
      <c r="AI60" s="9" t="n">
        <v>0.002816901408450707</v>
      </c>
      <c r="AJ60" s="9" t="n">
        <v>-0.01729278473464528</v>
      </c>
      <c r="AK60" s="9" t="n">
        <v>-0.008720930232558183</v>
      </c>
      <c r="AL60" s="279" t="n">
        <v>-0.003167847709520398</v>
      </c>
      <c r="AM60" s="279" t="n">
        <v>-0.008818491311690147</v>
      </c>
      <c r="AN60" s="279" t="n">
        <v>-0.008663412705159062</v>
      </c>
      <c r="AO60" s="279" t="n">
        <v>-0.0304</v>
      </c>
      <c r="AP60" s="279" t="n">
        <v>-0.0009023143922267577</v>
      </c>
      <c r="AQ60" s="279" t="n">
        <v>-0.002771027831954437</v>
      </c>
      <c r="AR60" s="279" t="n">
        <v>-0.009667174097598912</v>
      </c>
      <c r="AS60" s="279" t="n">
        <v>-0.01397187368496506</v>
      </c>
      <c r="AT60" s="279" t="n">
        <v>-0.01016952913504638</v>
      </c>
      <c r="AU60" s="279" t="n">
        <v>-0.0069</v>
      </c>
      <c r="AV60" s="279" t="n">
        <v>-0.0133</v>
      </c>
      <c r="AW60" s="279" t="n"/>
      <c r="AX60" s="279" t="n">
        <v>-0.0025</v>
      </c>
      <c r="AY60" s="279" t="n">
        <v>-0.0033</v>
      </c>
      <c r="AZ60" s="279" t="n">
        <v>-0.008</v>
      </c>
      <c r="BA60" s="279" t="n">
        <v>-0.009900000000000001</v>
      </c>
      <c r="BB60" s="279" t="n">
        <v>0</v>
      </c>
      <c r="BD60" s="9">
        <f>AX60-AS60+BD59</f>
        <v/>
      </c>
    </row>
    <row r="61" hidden="1" s="386">
      <c r="A61" s="387" t="n">
        <v>20260424</v>
      </c>
      <c r="B61" s="9" t="n">
        <v>-0.01437847866419301</v>
      </c>
      <c r="C61" s="9" t="n">
        <v>-0.01191310441485643</v>
      </c>
      <c r="D61" s="9" t="n">
        <v>-0.008571428571428685</v>
      </c>
      <c r="E61" s="9" t="n">
        <v>0.02564102564102566</v>
      </c>
      <c r="F61" s="9" t="n">
        <v>-0.00415923945335717</v>
      </c>
      <c r="G61" s="9" t="n">
        <v>0.002040816326530614</v>
      </c>
      <c r="H61" s="9" t="n">
        <v>0.001869158878504674</v>
      </c>
      <c r="I61" s="9" t="n">
        <v>0</v>
      </c>
      <c r="J61" s="9" t="n">
        <v>-0.005988023952095814</v>
      </c>
      <c r="K61" s="9" t="n">
        <v>-0.002067539627842945</v>
      </c>
      <c r="L61" s="9" t="n">
        <v>0.009532888465204966</v>
      </c>
      <c r="M61" s="9" t="n">
        <v>-0.003947767992711917</v>
      </c>
      <c r="N61" s="9" t="n">
        <v>-0.01383238405207496</v>
      </c>
      <c r="O61" s="9" t="n">
        <v>-0.009380863039399633</v>
      </c>
      <c r="P61" s="9" t="n">
        <v>-0.01207243460764588</v>
      </c>
      <c r="Q61" s="9" t="n">
        <v>0.0008025682182986451</v>
      </c>
      <c r="R61" s="9" t="n">
        <v>-0.001243781094527364</v>
      </c>
      <c r="S61" s="9" t="n">
        <v>-0.006465517241379237</v>
      </c>
      <c r="T61" s="9" t="n">
        <v>-0.01136363636363637</v>
      </c>
      <c r="U61" s="9" t="n">
        <v>-0.01636093207734255</v>
      </c>
      <c r="V61" s="9" t="n">
        <v>-0.007246376811594162</v>
      </c>
      <c r="W61" s="9" t="n">
        <v>-0.01788375558867364</v>
      </c>
      <c r="X61" s="9" t="n">
        <v>0</v>
      </c>
      <c r="Y61" s="9" t="n">
        <v>-0.001007049345417926</v>
      </c>
      <c r="Z61" s="9" t="n">
        <v>0.002739726027397263</v>
      </c>
      <c r="AA61" s="9" t="n">
        <v>-0.007832898172323766</v>
      </c>
      <c r="AB61" s="9" t="n">
        <v>-0.001207729468599035</v>
      </c>
      <c r="AC61" s="9" t="n">
        <v>-0.01663747810858136</v>
      </c>
      <c r="AD61" s="9" t="n">
        <v>-0.01047120418848168</v>
      </c>
      <c r="AE61" s="9" t="n">
        <v>-0.01484230055658628</v>
      </c>
      <c r="AF61" s="9" t="n">
        <v>-0.003645200486026735</v>
      </c>
      <c r="AG61" s="9" t="n">
        <v>-0.01998462720983861</v>
      </c>
      <c r="AH61" s="9" t="n">
        <v>-0.02729044834307994</v>
      </c>
      <c r="AI61" s="9" t="n">
        <v>-0.01966292134831462</v>
      </c>
      <c r="AJ61" s="9" t="n">
        <v>0.01759708737864086</v>
      </c>
      <c r="AK61" s="9" t="n">
        <v>-0.03551645487129357</v>
      </c>
      <c r="AL61" s="279" t="n">
        <v>-0.00326136932755146</v>
      </c>
      <c r="AM61" s="279" t="n">
        <v>-0.006856751609504458</v>
      </c>
      <c r="AN61" s="279" t="n">
        <v>-0.01410169808617547</v>
      </c>
      <c r="AO61" s="279" t="n">
        <v>-0.0057</v>
      </c>
      <c r="AP61" s="279" t="n">
        <v>0.005844229252670223</v>
      </c>
      <c r="AQ61" s="279" t="n">
        <v>-0.003543071754186505</v>
      </c>
      <c r="AR61" s="279" t="n">
        <v>-0.005705825062593391</v>
      </c>
      <c r="AS61" s="279" t="n">
        <v>-0.007007081411116327</v>
      </c>
      <c r="AT61" s="279" t="n">
        <v>0.01092012068705314</v>
      </c>
      <c r="AU61" s="279" t="n">
        <v>-0.0043</v>
      </c>
      <c r="AV61" s="279" t="n">
        <v>0.0005999999999999999</v>
      </c>
      <c r="AW61" s="279" t="n"/>
      <c r="AX61" s="279" t="n">
        <v>-0.0045</v>
      </c>
      <c r="AY61" s="279" t="n">
        <v>-0.0032</v>
      </c>
      <c r="AZ61" s="279" t="n">
        <v>0.002</v>
      </c>
      <c r="BA61" s="279" t="n">
        <v>0</v>
      </c>
      <c r="BB61" s="279" t="n">
        <v>-0.0019</v>
      </c>
      <c r="BD61" s="9">
        <f>AX61-AS61+BD60</f>
        <v/>
      </c>
    </row>
    <row r="62" hidden="1" s="386">
      <c r="A62" s="387" t="n">
        <v>20260427</v>
      </c>
      <c r="B62" s="9" t="n">
        <v>0.01270588235294124</v>
      </c>
      <c r="C62" s="9" t="n">
        <v>0.002127659574468166</v>
      </c>
      <c r="D62" s="9" t="n">
        <v>0.02689721421709897</v>
      </c>
      <c r="E62" s="9" t="n">
        <v>0.006521739130434788</v>
      </c>
      <c r="F62" s="9" t="n">
        <v>0.007159904534606212</v>
      </c>
      <c r="G62" s="9" t="n">
        <v>-0.01832993890020368</v>
      </c>
      <c r="H62" s="9" t="n">
        <v>-0.006529850746268766</v>
      </c>
      <c r="I62" s="9" t="n">
        <v>-0.008141112618724567</v>
      </c>
      <c r="J62" s="9" t="n">
        <v>-0.001506024096385544</v>
      </c>
      <c r="K62" s="9" t="n">
        <v>-0.01174033149171264</v>
      </c>
      <c r="L62" s="9" t="n">
        <v>-0.01085930122757304</v>
      </c>
      <c r="M62" s="9" t="n">
        <v>-0.001524390243902407</v>
      </c>
      <c r="N62" s="9" t="n">
        <v>-0.0123762376237623</v>
      </c>
      <c r="O62" s="9" t="n">
        <v>0.0009469696969695926</v>
      </c>
      <c r="P62" s="9" t="n">
        <v>0.01561439239646973</v>
      </c>
      <c r="Q62" s="9" t="n">
        <v>0.005613472333600557</v>
      </c>
      <c r="R62" s="9" t="n">
        <v>-0.003735990037359904</v>
      </c>
      <c r="S62" s="9" t="n">
        <v>-0.002169197396963206</v>
      </c>
      <c r="T62" s="9" t="n">
        <v>-0.008210180623973735</v>
      </c>
      <c r="U62" s="9" t="n">
        <v>-0.0005040322580644606</v>
      </c>
      <c r="V62" s="9" t="n">
        <v>-0.01416917131816246</v>
      </c>
      <c r="W62" s="9" t="n">
        <v>-0.008345978755690531</v>
      </c>
      <c r="X62" s="9" t="n">
        <v>-0.008955223880597022</v>
      </c>
      <c r="Y62" s="9" t="n">
        <v>-0.006048387096774199</v>
      </c>
      <c r="Z62" s="9" t="n">
        <v>-0.005464480874316945</v>
      </c>
      <c r="AA62" s="9" t="n">
        <v>0.005263157894736846</v>
      </c>
      <c r="AB62" s="9" t="n">
        <v>0</v>
      </c>
      <c r="AC62" s="9" t="n">
        <v>-0.006233303650934903</v>
      </c>
      <c r="AD62" s="9" t="n">
        <v>0.004535147392290254</v>
      </c>
      <c r="AE62" s="9" t="n">
        <v>-0.008474576271186552</v>
      </c>
      <c r="AF62" s="9" t="n">
        <v>0</v>
      </c>
      <c r="AG62" s="9" t="n">
        <v>0.003921568627451071</v>
      </c>
      <c r="AH62" s="9" t="n">
        <v>-0.006012024048096198</v>
      </c>
      <c r="AI62" s="9" t="n">
        <v>-0.00214899713467041</v>
      </c>
      <c r="AJ62" s="9" t="n">
        <v>0.04651162790697665</v>
      </c>
      <c r="AK62" s="9" t="n">
        <v>0.01925675675675674</v>
      </c>
      <c r="AL62" s="279" t="n">
        <v>0.001579499497536682</v>
      </c>
      <c r="AM62" s="279" t="n">
        <v>0.003711304324545044</v>
      </c>
      <c r="AN62" s="279" t="n">
        <v>-0.005179393012403845</v>
      </c>
      <c r="AO62" s="279" t="n">
        <v>-0.0064</v>
      </c>
      <c r="AP62" s="279" t="n">
        <v>-0.002033587296887458</v>
      </c>
      <c r="AQ62" s="279" t="n">
        <v>0.0003308194438299961</v>
      </c>
      <c r="AR62" s="279" t="n">
        <v>0.006204360977298916</v>
      </c>
      <c r="AS62" s="279" t="n">
        <v>0.004164740920856139</v>
      </c>
      <c r="AT62" s="279" t="n">
        <v>0.02011250103947639</v>
      </c>
      <c r="AU62" s="279" t="n">
        <v>0.0033</v>
      </c>
      <c r="AV62" s="279" t="n">
        <v>0.004</v>
      </c>
      <c r="AW62" s="279" t="n"/>
      <c r="AX62" s="279" t="n">
        <v>0.0081</v>
      </c>
      <c r="AY62" s="279" t="n">
        <v>0.0051</v>
      </c>
      <c r="AZ62" s="279" t="n">
        <v>0.0062</v>
      </c>
      <c r="BA62" s="279" t="n">
        <v>0.0117</v>
      </c>
      <c r="BB62" s="279" t="n">
        <v>0.0038</v>
      </c>
      <c r="BD62" s="9">
        <f>AX62-AS62+BD61</f>
        <v/>
      </c>
    </row>
    <row r="63" hidden="1" s="386">
      <c r="A63" s="387" t="n">
        <v>20260428</v>
      </c>
      <c r="B63" s="9" t="n">
        <v>0.003252788104089067</v>
      </c>
      <c r="C63" s="9" t="n">
        <v>-0.02689313517338997</v>
      </c>
      <c r="D63" s="9" t="n">
        <v>-0.0233863423760523</v>
      </c>
      <c r="E63" s="9" t="n">
        <v>0.001079913606911448</v>
      </c>
      <c r="F63" s="9" t="n">
        <v>0.02073459715639819</v>
      </c>
      <c r="G63" s="9" t="n">
        <v>0</v>
      </c>
      <c r="H63" s="9" t="n">
        <v>0.004694835680751282</v>
      </c>
      <c r="I63" s="9" t="n">
        <v>0.001367989056087553</v>
      </c>
      <c r="J63" s="9" t="n">
        <v>-0.01809954751131223</v>
      </c>
      <c r="K63" s="9" t="n">
        <v>0.0006988120195666596</v>
      </c>
      <c r="L63" s="9" t="n">
        <v>-0.02482100238663486</v>
      </c>
      <c r="M63" s="9" t="n">
        <v>0.01526717557251916</v>
      </c>
      <c r="N63" s="9" t="n">
        <v>0.003341687552213871</v>
      </c>
      <c r="O63" s="9" t="n">
        <v>0.01229895931882699</v>
      </c>
      <c r="P63" s="9" t="n">
        <v>-0.008689839572192447</v>
      </c>
      <c r="Q63" s="9" t="n">
        <v>0.03508771929824565</v>
      </c>
      <c r="R63" s="9" t="n">
        <v>0.003750000000000003</v>
      </c>
      <c r="S63" s="9" t="n">
        <v>0.003623188405797185</v>
      </c>
      <c r="T63" s="9" t="n">
        <v>0.004966887417218548</v>
      </c>
      <c r="U63" s="9" t="n">
        <v>-0.02017145738779628</v>
      </c>
      <c r="V63" s="9" t="n">
        <v>-0.01872822299651555</v>
      </c>
      <c r="W63" s="9" t="n">
        <v>0.005355776587605293</v>
      </c>
      <c r="X63" s="9" t="n">
        <v>0.0240963855421687</v>
      </c>
      <c r="Y63" s="9" t="n">
        <v>0.005070993914807307</v>
      </c>
      <c r="Z63" s="9" t="n">
        <v>0.021978021978022</v>
      </c>
      <c r="AA63" s="9" t="n">
        <v>0.02617801047120422</v>
      </c>
      <c r="AB63" s="9" t="n">
        <v>0.01330108827085854</v>
      </c>
      <c r="AC63" s="9" t="n">
        <v>0.006272401433691663</v>
      </c>
      <c r="AD63" s="9" t="n">
        <v>-0.01655379984951092</v>
      </c>
      <c r="AE63" s="9" t="n">
        <v>-0.01234567901234558</v>
      </c>
      <c r="AF63" s="9" t="n">
        <v>-0.02317073170731696</v>
      </c>
      <c r="AG63" s="9" t="n">
        <v>0.006250000000000006</v>
      </c>
      <c r="AH63" s="9" t="n">
        <v>-0.01612903225806453</v>
      </c>
      <c r="AI63" s="9" t="n">
        <v>-0.01579325197415651</v>
      </c>
      <c r="AJ63" s="9" t="n">
        <v>-0.01139601139601128</v>
      </c>
      <c r="AK63" s="9" t="n">
        <v>-0.01856148491879352</v>
      </c>
      <c r="AL63" s="279" t="n">
        <v>-0.001885915625312072</v>
      </c>
      <c r="AM63" s="279" t="n">
        <v>-0.01102278312188459</v>
      </c>
      <c r="AN63" s="279" t="n">
        <v>-0.0142721637979516</v>
      </c>
      <c r="AO63" s="279" t="n">
        <v>-0.0265</v>
      </c>
      <c r="AP63" s="279" t="n">
        <v>0.003867946580071928</v>
      </c>
      <c r="AQ63" s="279" t="n">
        <v>-0.002670014988638605</v>
      </c>
      <c r="AR63" s="279" t="n">
        <v>-0.0114577103954924</v>
      </c>
      <c r="AS63" s="279" t="n">
        <v>-0.01343545603543573</v>
      </c>
      <c r="AT63" s="279" t="n">
        <v>-0.0009219750786070989</v>
      </c>
      <c r="AU63" s="279" t="n">
        <v>-0.0102</v>
      </c>
      <c r="AV63" s="279" t="n">
        <v>-0.0095</v>
      </c>
      <c r="AW63" s="279" t="n"/>
      <c r="AX63" s="279" t="n">
        <v>-0.015</v>
      </c>
      <c r="AY63" s="279" t="n">
        <v>-0.0132</v>
      </c>
      <c r="AZ63" s="279" t="n">
        <v>-0.0004</v>
      </c>
      <c r="BA63" s="279" t="n">
        <v>-0.0115</v>
      </c>
      <c r="BB63" s="279" t="n">
        <v>0.0012</v>
      </c>
      <c r="BD63" s="9">
        <f>AX63-AS63+BD62</f>
        <v/>
      </c>
    </row>
    <row r="64" hidden="1" s="386">
      <c r="A64" s="387" t="n">
        <v>20260429</v>
      </c>
      <c r="B64" s="9" t="n">
        <v>0.00277906438165828</v>
      </c>
      <c r="C64" s="9" t="n">
        <v>0.01527272727272721</v>
      </c>
      <c r="D64" s="9" t="n">
        <v>0.01149425287356323</v>
      </c>
      <c r="E64" s="9" t="n">
        <v>0.03128371089536128</v>
      </c>
      <c r="F64" s="9" t="n">
        <v>0.009286128845037732</v>
      </c>
      <c r="G64" s="9" t="n">
        <v>0.0103734439834025</v>
      </c>
      <c r="H64" s="9" t="n">
        <v>0.01682242990654207</v>
      </c>
      <c r="I64" s="9" t="n">
        <v>0.01775956284153007</v>
      </c>
      <c r="J64" s="9" t="n">
        <v>0.0230414746543779</v>
      </c>
      <c r="K64" s="9" t="n">
        <v>0.02164804469273753</v>
      </c>
      <c r="L64" s="9" t="n">
        <v>0.04747919725893292</v>
      </c>
      <c r="M64" s="9" t="n">
        <v>0.006616541353383397</v>
      </c>
      <c r="N64" s="9" t="n">
        <v>0.007493755203996583</v>
      </c>
      <c r="O64" s="9" t="n">
        <v>0.005607476635514023</v>
      </c>
      <c r="P64" s="9" t="n">
        <v>0.0209035738368172</v>
      </c>
      <c r="Q64" s="9" t="n">
        <v>0.0169491525423729</v>
      </c>
      <c r="R64" s="9" t="n">
        <v>-0.003735990037359904</v>
      </c>
      <c r="S64" s="9" t="n">
        <v>0.0209386281588447</v>
      </c>
      <c r="T64" s="9" t="n">
        <v>0.02306425041186164</v>
      </c>
      <c r="U64" s="9" t="n">
        <v>0.01132269686052497</v>
      </c>
      <c r="V64" s="9" t="n">
        <v>0.03905903240124282</v>
      </c>
      <c r="W64" s="9" t="n">
        <v>0.001522070015220702</v>
      </c>
      <c r="X64" s="9" t="n">
        <v>-0.005882352941176476</v>
      </c>
      <c r="Y64" s="9" t="n">
        <v>0.004036326942482345</v>
      </c>
      <c r="Z64" s="9" t="n">
        <v>0.005376344086021511</v>
      </c>
      <c r="AA64" s="9" t="n">
        <v>-0.01020408163265307</v>
      </c>
      <c r="AB64" s="9" t="n">
        <v>0</v>
      </c>
      <c r="AC64" s="9" t="n">
        <v>0.0008904719501336704</v>
      </c>
      <c r="AD64" s="9" t="n">
        <v>0.01377199693955625</v>
      </c>
      <c r="AE64" s="9" t="n">
        <v>0.01826923076923068</v>
      </c>
      <c r="AF64" s="9" t="n">
        <v>0.001248439450686643</v>
      </c>
      <c r="AG64" s="9" t="n">
        <v>0.02173913043478263</v>
      </c>
      <c r="AH64" s="9" t="n">
        <v>0.0225409836065574</v>
      </c>
      <c r="AI64" s="9" t="n">
        <v>0.004376367614879654</v>
      </c>
      <c r="AJ64" s="9" t="n">
        <v>-0.001729106628242141</v>
      </c>
      <c r="AK64" s="9" t="n">
        <v>0.003714961161769713</v>
      </c>
      <c r="AL64" s="279" t="n">
        <v>0.007080110340782827</v>
      </c>
      <c r="AM64" s="279" t="n">
        <v>0.01958556241680976</v>
      </c>
      <c r="AN64" s="279" t="n">
        <v>0.02514969227449962</v>
      </c>
      <c r="AO64" s="279" t="n">
        <v>0.0048</v>
      </c>
      <c r="AP64" s="279" t="n">
        <v>0.005789817792105003</v>
      </c>
      <c r="AQ64" s="279" t="n">
        <v>0.01095763363013984</v>
      </c>
      <c r="AR64" s="279" t="n">
        <v>0.016877323039444</v>
      </c>
      <c r="AS64" s="279" t="n">
        <v>0.01414583164168543</v>
      </c>
      <c r="AT64" s="279" t="n">
        <v>0.01642351067033195</v>
      </c>
      <c r="AU64" s="279" t="n">
        <v>0.009299999999999999</v>
      </c>
      <c r="AV64" s="279" t="n">
        <v>0.0025</v>
      </c>
      <c r="AW64" s="279" t="n"/>
      <c r="AX64" s="279" t="n">
        <v>0.0145</v>
      </c>
      <c r="AY64" s="279" t="n">
        <v>0.0139</v>
      </c>
      <c r="AZ64" s="279" t="n">
        <v>0.01</v>
      </c>
      <c r="BA64" s="279" t="n">
        <v>0.0108</v>
      </c>
      <c r="BB64" s="279" t="n">
        <v>0.0101</v>
      </c>
      <c r="BD64" s="9">
        <f>AX64-AS64+BD63</f>
        <v/>
      </c>
    </row>
    <row r="65" hidden="1" s="386">
      <c r="A65" s="387" t="n">
        <v>20260430</v>
      </c>
      <c r="B65" s="9" t="n">
        <v>-0.001385681293302593</v>
      </c>
      <c r="C65" s="9" t="n">
        <v>0.01146131805157594</v>
      </c>
      <c r="D65" s="9" t="n">
        <v>0.01231060606060597</v>
      </c>
      <c r="E65" s="9" t="n">
        <v>-0.001046025104602511</v>
      </c>
      <c r="F65" s="9" t="n">
        <v>0</v>
      </c>
      <c r="G65" s="9" t="n">
        <v>-0.006160164271047234</v>
      </c>
      <c r="H65" s="9" t="n">
        <v>-0.005514705882352946</v>
      </c>
      <c r="I65" s="9" t="n">
        <v>0.002684563758389264</v>
      </c>
      <c r="J65" s="9" t="n">
        <v>-0.007507507507507514</v>
      </c>
      <c r="K65" s="9" t="n">
        <v>-0.01503759398496242</v>
      </c>
      <c r="L65" s="9" t="n">
        <v>-0.009813084112149489</v>
      </c>
      <c r="M65" s="9" t="n">
        <v>-0.001792650134448695</v>
      </c>
      <c r="N65" s="9" t="n">
        <v>-0.007438016528925535</v>
      </c>
      <c r="O65" s="9" t="n">
        <v>0.001858736059479556</v>
      </c>
      <c r="P65" s="9" t="n">
        <v>0.008586525759577213</v>
      </c>
      <c r="Q65" s="9" t="n">
        <v>-0.003787878787878875</v>
      </c>
      <c r="R65" s="9" t="n">
        <v>-0.006250000000000006</v>
      </c>
      <c r="S65" s="9" t="n">
        <v>0.01697312588401699</v>
      </c>
      <c r="T65" s="9" t="n">
        <v>0.008051529790660233</v>
      </c>
      <c r="U65" s="9" t="n">
        <v>-0.01221374045801528</v>
      </c>
      <c r="V65" s="9" t="n">
        <v>-0.006407518154634824</v>
      </c>
      <c r="W65" s="9" t="n">
        <v>-0.01291793313069918</v>
      </c>
      <c r="X65" s="9" t="n">
        <v>-0.005917159763313615</v>
      </c>
      <c r="Y65" s="9" t="n">
        <v>0.003015075376884425</v>
      </c>
      <c r="Z65" s="9" t="n">
        <v>-0.01069518716577541</v>
      </c>
      <c r="AA65" s="9" t="n">
        <v>-0.007731958762886604</v>
      </c>
      <c r="AB65" s="9" t="n">
        <v>-0.002386634844868737</v>
      </c>
      <c r="AC65" s="9" t="n">
        <v>-0.01423487544483987</v>
      </c>
      <c r="AD65" s="9" t="n">
        <v>-0.007547169811320762</v>
      </c>
      <c r="AE65" s="9" t="n">
        <v>0.003777148253068937</v>
      </c>
      <c r="AF65" s="9" t="n">
        <v>0.01122194513715712</v>
      </c>
      <c r="AG65" s="9" t="n">
        <v>-0.01671732522796354</v>
      </c>
      <c r="AH65" s="9" t="n">
        <v>-0.01302605210420843</v>
      </c>
      <c r="AI65" s="9" t="n">
        <v>0.0159767610748003</v>
      </c>
      <c r="AJ65" s="9" t="n">
        <v>0.04907621247113162</v>
      </c>
      <c r="AK65" s="9" t="n">
        <v>-0.001682368775235496</v>
      </c>
      <c r="AL65" s="279" t="n">
        <v>0.001130903023093757</v>
      </c>
      <c r="AM65" s="279" t="n">
        <v>-0.0008840268978342513</v>
      </c>
      <c r="AN65" s="279" t="n">
        <v>-0.002717424321321969</v>
      </c>
      <c r="AO65" s="279" t="n">
        <v>-0.0012</v>
      </c>
      <c r="AP65" s="279" t="n">
        <v>0.006066346015488359</v>
      </c>
      <c r="AQ65" s="279" t="n">
        <v>-0.000631950252237471</v>
      </c>
      <c r="AR65" s="279" t="n">
        <v>0.0008493696434918931</v>
      </c>
      <c r="AS65" s="279" t="n">
        <v>0.004660313685677757</v>
      </c>
      <c r="AT65" s="279" t="n">
        <v>0.01145499131305691</v>
      </c>
      <c r="AU65" s="279" t="n">
        <v>-0.001</v>
      </c>
      <c r="AV65" s="279" t="n">
        <v>0.0015</v>
      </c>
      <c r="AW65" s="279" t="n"/>
      <c r="AX65" s="279" t="n">
        <v>0.0009</v>
      </c>
      <c r="AY65" s="279" t="n">
        <v>-0.0038</v>
      </c>
      <c r="AZ65" s="279" t="n">
        <v>0.0005999999999999999</v>
      </c>
      <c r="BA65" s="279" t="n">
        <v>0.0035</v>
      </c>
      <c r="BB65" s="279" t="n">
        <v>-0.0046</v>
      </c>
      <c r="BD65" s="9">
        <f>AX65-AS65+BD64</f>
        <v/>
      </c>
    </row>
    <row r="66">
      <c r="A66" s="295" t="inlineStr">
        <is>
          <t>202605汇总</t>
        </is>
      </c>
      <c r="B66" s="347">
        <f>SUM(B67:B84)</f>
        <v/>
      </c>
      <c r="C66" s="347">
        <f>SUM(C67:C84)</f>
        <v/>
      </c>
      <c r="D66" s="347">
        <f>SUM(D67:D84)</f>
        <v/>
      </c>
      <c r="E66" s="347">
        <f>SUM(E67:E84)</f>
        <v/>
      </c>
      <c r="F66" s="347">
        <f>SUM(F67:F84)</f>
        <v/>
      </c>
      <c r="G66" s="347">
        <f>SUM(G67:G84)</f>
        <v/>
      </c>
      <c r="H66" s="347">
        <f>SUM(H67:H84)</f>
        <v/>
      </c>
      <c r="I66" s="347">
        <f>SUM(I67:I84)</f>
        <v/>
      </c>
      <c r="J66" s="347">
        <f>SUM(J67:J84)</f>
        <v/>
      </c>
      <c r="K66" s="347">
        <f>SUM(K67:K84)</f>
        <v/>
      </c>
      <c r="L66" s="347">
        <f>SUM(L67:L84)</f>
        <v/>
      </c>
      <c r="M66" s="347">
        <f>SUM(M67:M84)</f>
        <v/>
      </c>
      <c r="N66" s="347">
        <f>SUM(N67:N84)</f>
        <v/>
      </c>
      <c r="O66" s="347">
        <f>SUM(O67:O84)</f>
        <v/>
      </c>
      <c r="P66" s="347">
        <f>SUM(P67:P84)</f>
        <v/>
      </c>
      <c r="Q66" s="347">
        <f>SUM(Q67:Q84)</f>
        <v/>
      </c>
      <c r="R66" s="347">
        <f>SUM(R67:R84)</f>
        <v/>
      </c>
      <c r="S66" s="347">
        <f>SUM(S67:S84)</f>
        <v/>
      </c>
      <c r="T66" s="347">
        <f>SUM(T67:T84)</f>
        <v/>
      </c>
      <c r="U66" s="347">
        <f>SUM(U67:U84)</f>
        <v/>
      </c>
      <c r="V66" s="347">
        <f>SUM(V67:V84)</f>
        <v/>
      </c>
      <c r="W66" s="347">
        <f>SUM(W67:W84)</f>
        <v/>
      </c>
      <c r="X66" s="347">
        <f>SUM(X67:X84)</f>
        <v/>
      </c>
      <c r="Y66" s="347">
        <f>SUM(Y67:Y84)</f>
        <v/>
      </c>
      <c r="Z66" s="347">
        <f>SUM(Z67:Z84)</f>
        <v/>
      </c>
      <c r="AA66" s="347">
        <f>SUM(AA67:AA84)</f>
        <v/>
      </c>
      <c r="AB66" s="347">
        <f>SUM(AB67:AB84)</f>
        <v/>
      </c>
      <c r="AC66" s="347">
        <f>SUM(AC67:AC84)</f>
        <v/>
      </c>
      <c r="AD66" s="347">
        <f>SUM(AD67:AD84)</f>
        <v/>
      </c>
      <c r="AE66" s="347">
        <f>SUM(AE67:AE84)</f>
        <v/>
      </c>
      <c r="AF66" s="347">
        <f>SUM(AF67:AF84)</f>
        <v/>
      </c>
      <c r="AG66" s="347">
        <f>SUM(AG67:AG84)</f>
        <v/>
      </c>
      <c r="AH66" s="347">
        <f>SUM(AH67:AH84)</f>
        <v/>
      </c>
      <c r="AI66" s="347">
        <f>SUM(AI67:AI84)</f>
        <v/>
      </c>
      <c r="AJ66" s="347">
        <f>SUM(AJ67:AJ84)</f>
        <v/>
      </c>
      <c r="AK66" s="347">
        <f>SUM(AK67:AK84)</f>
        <v/>
      </c>
      <c r="AL66" s="347">
        <f>SUM(AL67:AL84)</f>
        <v/>
      </c>
      <c r="AM66" s="347">
        <f>SUM(AM67:AM84)</f>
        <v/>
      </c>
      <c r="AN66" s="347">
        <f>SUM(AN67:AN84)</f>
        <v/>
      </c>
      <c r="AO66" s="347">
        <f>SUM(AO67:AO84)</f>
        <v/>
      </c>
      <c r="AP66" s="347">
        <f>SUM(AP67:AP84)</f>
        <v/>
      </c>
      <c r="AQ66" s="347">
        <f>SUM(AQ67:AQ84)</f>
        <v/>
      </c>
      <c r="AR66" s="347">
        <f>SUM(AR67:AR84)</f>
        <v/>
      </c>
      <c r="AS66" s="347">
        <f>SUM(AS67:AS84)</f>
        <v/>
      </c>
      <c r="AT66" s="347">
        <f>SUM(AT67:AT84)</f>
        <v/>
      </c>
      <c r="AU66" s="347">
        <f>SUM(AU67:AU84)</f>
        <v/>
      </c>
      <c r="AV66" s="347">
        <f>SUM(AV67:AV84)</f>
        <v/>
      </c>
      <c r="AW66" s="347" t="n">
        <v>-0.0268</v>
      </c>
      <c r="AX66" s="347">
        <f>SUM(AX67:AX84)</f>
        <v/>
      </c>
      <c r="AY66" s="347">
        <f>SUM(AY67:AY84)</f>
        <v/>
      </c>
      <c r="AZ66" s="347">
        <f>SUM(AZ67:AZ84)</f>
        <v/>
      </c>
      <c r="BA66" s="347">
        <f>SUM(BA67:BA84)</f>
        <v/>
      </c>
      <c r="BB66" s="347">
        <f>SUM(BB67:BB84)</f>
        <v/>
      </c>
      <c r="BD66" s="9">
        <f>AX66-AS66</f>
        <v/>
      </c>
    </row>
    <row r="67" hidden="1" s="386">
      <c r="A67" s="387" t="n">
        <v>20260506</v>
      </c>
      <c r="B67" s="9" t="n">
        <v>-0.001387604070305326</v>
      </c>
      <c r="C67" s="9" t="n">
        <v>0.01983002832861192</v>
      </c>
      <c r="D67" s="9" t="n">
        <v>0.02151543498596832</v>
      </c>
      <c r="E67" s="9" t="n">
        <v>0.01361256544502619</v>
      </c>
      <c r="F67" s="9" t="n">
        <v>0.0391029327199539</v>
      </c>
      <c r="G67" s="9" t="n">
        <v>-0.01446280991735538</v>
      </c>
      <c r="H67" s="9" t="n">
        <v>0.001848428835489835</v>
      </c>
      <c r="I67" s="9" t="n">
        <v>-0.006693440428380193</v>
      </c>
      <c r="J67" s="9" t="n">
        <v>-0.01512859304084721</v>
      </c>
      <c r="K67" s="9" t="n">
        <v>0.01040943789035385</v>
      </c>
      <c r="L67" s="9" t="n">
        <v>0.03775365738555905</v>
      </c>
      <c r="M67" s="9" t="n">
        <v>0</v>
      </c>
      <c r="N67" s="9" t="n">
        <v>0.009159034138218067</v>
      </c>
      <c r="O67" s="9" t="n">
        <v>0.01484230055658628</v>
      </c>
      <c r="P67" s="9" t="n">
        <v>0.005239030779305833</v>
      </c>
      <c r="Q67" s="9" t="n">
        <v>0.005323193916349899</v>
      </c>
      <c r="R67" s="9" t="n">
        <v>-0.008805031446540887</v>
      </c>
      <c r="S67" s="9" t="n">
        <v>0.01668984700973576</v>
      </c>
      <c r="T67" s="9" t="n">
        <v>0.003194888178913741</v>
      </c>
      <c r="U67" s="9" t="n">
        <v>0.04018547140649154</v>
      </c>
      <c r="V67" s="9" t="n">
        <v>0.03224419604471183</v>
      </c>
      <c r="W67" s="9" t="n">
        <v>0.02232486528098548</v>
      </c>
      <c r="X67" s="9" t="n">
        <v>-0.002976190476190479</v>
      </c>
      <c r="Y67" s="9" t="n">
        <v>-0.004008016032064131</v>
      </c>
      <c r="Z67" s="9" t="n">
        <v>-0.00540540540540541</v>
      </c>
      <c r="AA67" s="9" t="n">
        <v>-0.005194805194805199</v>
      </c>
      <c r="AB67" s="9" t="n">
        <v>0.001196172248803829</v>
      </c>
      <c r="AC67" s="9" t="n">
        <v>0.02436823104693133</v>
      </c>
      <c r="AD67" s="9" t="n">
        <v>0.006083650190114074</v>
      </c>
      <c r="AE67" s="9" t="n">
        <v>0.02163687676387595</v>
      </c>
      <c r="AF67" s="9" t="n">
        <v>0.03822441430332912</v>
      </c>
      <c r="AG67" s="9" t="n">
        <v>0.01545595054095828</v>
      </c>
      <c r="AH67" s="9" t="n">
        <v>0.02639593908629433</v>
      </c>
      <c r="AI67" s="9" t="n">
        <v>0.02215868477483911</v>
      </c>
      <c r="AJ67" s="9" t="n">
        <v>0.05283434232250968</v>
      </c>
      <c r="AK67" s="9" t="n">
        <v>0.02325581395348835</v>
      </c>
      <c r="AL67" s="279" t="n">
        <v>0.0116762994816105</v>
      </c>
      <c r="AM67" s="279" t="n">
        <v>0.02330399038891158</v>
      </c>
      <c r="AN67" s="279" t="n">
        <v>0.02747003928044231</v>
      </c>
      <c r="AO67" s="279" t="n">
        <v>0.025</v>
      </c>
      <c r="AP67" s="279" t="n">
        <v>0.01371238701660188</v>
      </c>
      <c r="AQ67" s="279" t="n">
        <v>0.01451671382751313</v>
      </c>
      <c r="AR67" s="279" t="n">
        <v>0.02861623702857708</v>
      </c>
      <c r="AS67" s="279" t="n">
        <v>0.02297911487380149</v>
      </c>
      <c r="AT67" s="279" t="n">
        <v>0.00200441351932254</v>
      </c>
      <c r="AU67" s="279" t="n">
        <v>0.0161</v>
      </c>
      <c r="AV67" s="279" t="n">
        <v>-0.0143</v>
      </c>
      <c r="AW67" s="279" t="n"/>
      <c r="AX67" s="279" t="n">
        <v>0.0041</v>
      </c>
      <c r="AY67" s="279" t="n">
        <v>0.0022</v>
      </c>
      <c r="AZ67" s="279" t="n">
        <v>-0.0023</v>
      </c>
      <c r="BA67" s="279" t="n">
        <v>-0.0053</v>
      </c>
      <c r="BB67" s="279" t="n">
        <v>0.012</v>
      </c>
      <c r="BD67" s="9">
        <f>AX67-AS67</f>
        <v/>
      </c>
    </row>
    <row r="68" hidden="1" s="386">
      <c r="A68" s="387" t="n">
        <v>20260507</v>
      </c>
      <c r="B68" s="9" t="n">
        <v>-0.01250578971746165</v>
      </c>
      <c r="C68" s="9" t="n">
        <v>0.03333333333333337</v>
      </c>
      <c r="D68" s="9" t="n">
        <v>0.04029304029304012</v>
      </c>
      <c r="E68" s="9" t="n">
        <v>-0.03202479338842967</v>
      </c>
      <c r="F68" s="9" t="n">
        <v>0.0138350857775319</v>
      </c>
      <c r="G68" s="9" t="n">
        <v>0.002096436058700211</v>
      </c>
      <c r="H68" s="9" t="n">
        <v>-0.01476014760147603</v>
      </c>
      <c r="I68" s="9" t="n">
        <v>-0.004043126684636122</v>
      </c>
      <c r="J68" s="9" t="n">
        <v>0.00153609831029186</v>
      </c>
      <c r="K68" s="9" t="n">
        <v>0.0006868131868132637</v>
      </c>
      <c r="L68" s="9" t="n">
        <v>0.003638017280582086</v>
      </c>
      <c r="M68" s="9" t="n">
        <v>-0.02065249925172116</v>
      </c>
      <c r="N68" s="9" t="n">
        <v>0.02805280528052808</v>
      </c>
      <c r="O68" s="9" t="n">
        <v>-0.004570383912248734</v>
      </c>
      <c r="P68" s="9" t="n">
        <v>0.009120521172638445</v>
      </c>
      <c r="Q68" s="9" t="n">
        <v>-0.04916792738275353</v>
      </c>
      <c r="R68" s="9" t="n">
        <v>-0.005076142131979699</v>
      </c>
      <c r="S68" s="9" t="n">
        <v>0.005471956224350211</v>
      </c>
      <c r="T68" s="9" t="n">
        <v>-0.01114649681528663</v>
      </c>
      <c r="U68" s="9" t="n">
        <v>0.02773650321941558</v>
      </c>
      <c r="V68" s="9" t="n">
        <v>0.004997917534360688</v>
      </c>
      <c r="W68" s="9" t="n">
        <v>0.01204819277108435</v>
      </c>
      <c r="X68" s="9" t="n">
        <v>0.008955223880597022</v>
      </c>
      <c r="Y68" s="9" t="n">
        <v>0.002012072434607648</v>
      </c>
      <c r="Z68" s="9" t="n">
        <v>0</v>
      </c>
      <c r="AA68" s="9" t="n">
        <v>0.005221932114882511</v>
      </c>
      <c r="AB68" s="9" t="n">
        <v>0.004778972520908009</v>
      </c>
      <c r="AC68" s="9" t="n">
        <v>0.01233480176211455</v>
      </c>
      <c r="AD68" s="9" t="n">
        <v>0.00529100529100538</v>
      </c>
      <c r="AE68" s="9" t="n">
        <v>0.01381215469613251</v>
      </c>
      <c r="AF68" s="9" t="n">
        <v>0.0142517814726841</v>
      </c>
      <c r="AG68" s="9" t="n">
        <v>0.01826484018264842</v>
      </c>
      <c r="AH68" s="9" t="n">
        <v>0.02670623145400607</v>
      </c>
      <c r="AI68" s="9" t="n">
        <v>0.0111888111888112</v>
      </c>
      <c r="AJ68" s="9" t="n">
        <v>0.0188186095138526</v>
      </c>
      <c r="AK68" s="9" t="n">
        <v>0.04216073781291176</v>
      </c>
      <c r="AL68" s="279" t="n">
        <v>0.004787852623472064</v>
      </c>
      <c r="AM68" s="279" t="n">
        <v>0.01178979172838659</v>
      </c>
      <c r="AN68" s="279" t="n">
        <v>0.0145303837133376</v>
      </c>
      <c r="AO68" s="279" t="n">
        <v>0.0306</v>
      </c>
      <c r="AP68" s="279" t="n">
        <v>0.0009089217936699283</v>
      </c>
      <c r="AQ68" s="279" t="n">
        <v>0.004801384759322811</v>
      </c>
      <c r="AR68" s="279" t="n">
        <v>0.01261693772290869</v>
      </c>
      <c r="AS68" s="279" t="n">
        <v>0.01632198798398416</v>
      </c>
      <c r="AT68" s="279" t="n">
        <v>0.00376273212975697</v>
      </c>
      <c r="AU68" s="279" t="n">
        <v>0.0069</v>
      </c>
      <c r="AV68" s="279" t="n">
        <v>-0.0076</v>
      </c>
      <c r="AW68" s="279" t="n"/>
      <c r="AX68" s="279" t="n">
        <v>-0.001</v>
      </c>
      <c r="AY68" s="279" t="n">
        <v>0.0019</v>
      </c>
      <c r="AZ68" s="279" t="n">
        <v>-0.0045</v>
      </c>
      <c r="BA68" s="279" t="n">
        <v>0.0064</v>
      </c>
      <c r="BB68" s="279" t="n">
        <v>0.0033</v>
      </c>
      <c r="BD68" s="9">
        <f>AX68-AS68</f>
        <v/>
      </c>
    </row>
    <row r="69" hidden="1" s="386">
      <c r="A69" s="387" t="n">
        <v>20260508</v>
      </c>
      <c r="B69" s="9" t="n">
        <v>0.005159474671669642</v>
      </c>
      <c r="C69" s="9" t="n">
        <v>0.02016129032258066</v>
      </c>
      <c r="D69" s="9" t="n">
        <v>0.02288732394366199</v>
      </c>
      <c r="E69" s="9" t="n">
        <v>-0.01707577374599788</v>
      </c>
      <c r="F69" s="9" t="n">
        <v>-0.02237991266375554</v>
      </c>
      <c r="G69" s="9" t="n">
        <v>-0.004184100418410046</v>
      </c>
      <c r="H69" s="9" t="n">
        <v>0.0009363295880148781</v>
      </c>
      <c r="I69" s="9" t="n">
        <v>-0.006765899864682009</v>
      </c>
      <c r="J69" s="9" t="n">
        <v>0.004601226993865034</v>
      </c>
      <c r="K69" s="9" t="n">
        <v>0.005490734385724096</v>
      </c>
      <c r="L69" s="9" t="n">
        <v>-0.0004531037607611645</v>
      </c>
      <c r="M69" s="9" t="n">
        <v>-0.003361858190708948</v>
      </c>
      <c r="N69" s="9" t="n">
        <v>-0.003210272873194225</v>
      </c>
      <c r="O69" s="9" t="n">
        <v>-0.00826446280991726</v>
      </c>
      <c r="P69" s="9" t="n">
        <v>0.01032924467398322</v>
      </c>
      <c r="Q69" s="9" t="n">
        <v>-0.008750994431185282</v>
      </c>
      <c r="R69" s="9" t="n">
        <v>0.001275510204081634</v>
      </c>
      <c r="S69" s="9" t="n">
        <v>0.01224489795918368</v>
      </c>
      <c r="T69" s="9" t="n">
        <v>-0.01127214170692433</v>
      </c>
      <c r="U69" s="9" t="n">
        <v>-0.006265060240964022</v>
      </c>
      <c r="V69" s="9" t="n">
        <v>-0.01243265644426018</v>
      </c>
      <c r="W69" s="9" t="n">
        <v>-0.0007440476190477023</v>
      </c>
      <c r="X69" s="9" t="n">
        <v>-0.002958579881656807</v>
      </c>
      <c r="Y69" s="9" t="n">
        <v>0.006024096385542175</v>
      </c>
      <c r="Z69" s="9" t="n">
        <v>-0.005434782608695657</v>
      </c>
      <c r="AA69" s="9" t="n">
        <v>-0.0103896103896104</v>
      </c>
      <c r="AB69" s="9" t="n">
        <v>-0.01902497027348397</v>
      </c>
      <c r="AC69" s="9" t="n">
        <v>-0.001740644038294171</v>
      </c>
      <c r="AD69" s="9" t="n">
        <v>0.00751879699248121</v>
      </c>
      <c r="AE69" s="9" t="n">
        <v>-0.004541326067211529</v>
      </c>
      <c r="AF69" s="9" t="n">
        <v>0.004683840749414524</v>
      </c>
      <c r="AG69" s="9" t="n">
        <v>0.01121076233183849</v>
      </c>
      <c r="AH69" s="9" t="n">
        <v>-0.004816955684007819</v>
      </c>
      <c r="AI69" s="9" t="n">
        <v>0.01936376210235133</v>
      </c>
      <c r="AJ69" s="9" t="n">
        <v>-0.02411493073370967</v>
      </c>
      <c r="AK69" s="9" t="n">
        <v>0.003160556257901323</v>
      </c>
      <c r="AL69" s="279" t="n">
        <v>0.0224</v>
      </c>
      <c r="AM69" s="279" t="n">
        <v>-0.004992561640569014</v>
      </c>
      <c r="AN69" s="279" t="n">
        <v>-0.009634242329294799</v>
      </c>
      <c r="AO69" s="279" t="n">
        <v>0.0115</v>
      </c>
      <c r="AP69" s="279" t="n">
        <v>-0.008454394139167095</v>
      </c>
      <c r="AQ69" s="279" t="n">
        <v>-0.005835698733397271</v>
      </c>
      <c r="AR69" s="279" t="n">
        <v>-0.0003021916454550373</v>
      </c>
      <c r="AS69" s="279" t="n">
        <v>0.003057016401381171</v>
      </c>
      <c r="AT69" s="279" t="n">
        <v>0.01419040966225902</v>
      </c>
      <c r="AU69" s="279" t="n">
        <v>0.0031</v>
      </c>
      <c r="AV69" s="279" t="n">
        <v>0.0115</v>
      </c>
      <c r="AW69" s="279" t="n"/>
      <c r="AX69" s="279" t="n">
        <v>0.008999999999999999</v>
      </c>
      <c r="AY69" s="279" t="n">
        <v>0.0068</v>
      </c>
      <c r="AZ69" s="279" t="n">
        <v>0.0081</v>
      </c>
      <c r="BA69" s="279" t="n">
        <v>0.0137</v>
      </c>
      <c r="BB69" s="279" t="n">
        <v>0.0066</v>
      </c>
      <c r="BD69" s="9">
        <f>AX69-AS69</f>
        <v/>
      </c>
    </row>
    <row r="70" hidden="1" s="386">
      <c r="A70" s="387" t="n">
        <v>20260511</v>
      </c>
      <c r="B70" s="9" t="n">
        <v>0.009799346710219484</v>
      </c>
      <c r="C70" s="9" t="n">
        <v>-0.002635046113306985</v>
      </c>
      <c r="D70" s="9" t="n">
        <v>0.01635111876075743</v>
      </c>
      <c r="E70" s="9" t="n">
        <v>0.003257328990228016</v>
      </c>
      <c r="F70" s="9" t="n">
        <v>0.03294249022892248</v>
      </c>
      <c r="G70" s="9" t="n">
        <v>-0.002100840336134456</v>
      </c>
      <c r="H70" s="9" t="n">
        <v>-0.001870907390084193</v>
      </c>
      <c r="I70" s="9" t="n">
        <v>0.002724795640326978</v>
      </c>
      <c r="J70" s="9" t="n">
        <v>-0.006106870229007639</v>
      </c>
      <c r="K70" s="9" t="n">
        <v>-0.003412969283276529</v>
      </c>
      <c r="L70" s="9" t="n">
        <v>0.000906618313690038</v>
      </c>
      <c r="M70" s="9" t="n">
        <v>0.0006133088009812266</v>
      </c>
      <c r="N70" s="9" t="n">
        <v>0.008856682769726166</v>
      </c>
      <c r="O70" s="9" t="n">
        <v>0.01574074074074065</v>
      </c>
      <c r="P70" s="9" t="n">
        <v>0.005111821086261985</v>
      </c>
      <c r="Q70" s="9" t="n">
        <v>0.004815409309791336</v>
      </c>
      <c r="R70" s="9" t="n">
        <v>0</v>
      </c>
      <c r="S70" s="9" t="n">
        <v>0.01411290322580639</v>
      </c>
      <c r="T70" s="9" t="n">
        <v>0.009771986970684049</v>
      </c>
      <c r="U70" s="9" t="n">
        <v>0.01406401551891385</v>
      </c>
      <c r="V70" s="9" t="n">
        <v>0.01720520352496849</v>
      </c>
      <c r="W70" s="9" t="n">
        <v>0.01489203276247209</v>
      </c>
      <c r="X70" s="9" t="n">
        <v>0.008902077151335319</v>
      </c>
      <c r="Y70" s="9" t="n">
        <v>0.005988023952095814</v>
      </c>
      <c r="Z70" s="9" t="n">
        <v>0.01092896174863389</v>
      </c>
      <c r="AA70" s="9" t="n">
        <v>0.03674540682414702</v>
      </c>
      <c r="AB70" s="9" t="n">
        <v>0.02666666666666669</v>
      </c>
      <c r="AC70" s="9" t="n">
        <v>0.01569311246730603</v>
      </c>
      <c r="AD70" s="9" t="n">
        <v>-0.00671641791044785</v>
      </c>
      <c r="AE70" s="9" t="n">
        <v>0.02463503649635028</v>
      </c>
      <c r="AF70" s="9" t="n">
        <v>0.006993006993006999</v>
      </c>
      <c r="AG70" s="9" t="n">
        <v>-0.01552106430155204</v>
      </c>
      <c r="AH70" s="9" t="n">
        <v>-0.005808325266214913</v>
      </c>
      <c r="AI70" s="9" t="n">
        <v>0.006105834464043501</v>
      </c>
      <c r="AJ70" s="9" t="n">
        <v>0.0609884332281808</v>
      </c>
      <c r="AK70" s="9" t="n">
        <v>0.03938248267170762</v>
      </c>
      <c r="AL70" s="279" t="n">
        <v>0.01078181979558124</v>
      </c>
      <c r="AM70" s="279" t="n">
        <v>0.02155654788676288</v>
      </c>
      <c r="AN70" s="279" t="n">
        <v>0.0349951055391177</v>
      </c>
      <c r="AO70" s="279" t="n">
        <v>-0.007</v>
      </c>
      <c r="AP70" s="279" t="n">
        <v>0.01266796600328146</v>
      </c>
      <c r="AQ70" s="279" t="n">
        <v>0.01640514032273158</v>
      </c>
      <c r="AR70" s="279" t="n">
        <v>0.01674342499129591</v>
      </c>
      <c r="AS70" s="279" t="n">
        <v>0.01437217070980369</v>
      </c>
      <c r="AT70" s="279" t="n">
        <v>0.00630736141652201</v>
      </c>
      <c r="AU70" s="279" t="n">
        <v>0.0053</v>
      </c>
      <c r="AV70" s="279" t="n">
        <v>0.0057</v>
      </c>
      <c r="AW70" s="279" t="n"/>
      <c r="AX70" s="279" t="n">
        <v>0.0073</v>
      </c>
      <c r="AY70" s="279" t="n">
        <v>0.0181</v>
      </c>
      <c r="AZ70" s="279" t="n">
        <v>0.0101</v>
      </c>
      <c r="BA70" s="279" t="n">
        <v>0.0077</v>
      </c>
      <c r="BB70" s="279" t="n">
        <v>0.0076</v>
      </c>
      <c r="BD70" s="9">
        <f>AX70-AS70</f>
        <v/>
      </c>
    </row>
    <row r="71" hidden="1" s="386">
      <c r="A71" s="387" t="n">
        <v>20260512</v>
      </c>
      <c r="B71" s="9" t="n">
        <v>-0.004158964879852283</v>
      </c>
      <c r="C71" s="9" t="n">
        <v>-0.002642007926023781</v>
      </c>
      <c r="D71" s="9" t="n">
        <v>-0.01100762066045734</v>
      </c>
      <c r="E71" s="9" t="n">
        <v>-0.006493506493506499</v>
      </c>
      <c r="F71" s="9" t="n">
        <v>-0.02594594594594597</v>
      </c>
      <c r="G71" s="9" t="n">
        <v>-0.01263157894736843</v>
      </c>
      <c r="H71" s="9" t="n">
        <v>-0.009372071227741339</v>
      </c>
      <c r="I71" s="9" t="n">
        <v>-0.01494565217391306</v>
      </c>
      <c r="J71" s="9" t="n">
        <v>-0.01382488479262674</v>
      </c>
      <c r="K71" s="9" t="n">
        <v>-0.01232876712328768</v>
      </c>
      <c r="L71" s="9" t="n">
        <v>-0.009057971014492761</v>
      </c>
      <c r="M71" s="9" t="n">
        <v>-0.001838798651547589</v>
      </c>
      <c r="N71" s="9" t="n">
        <v>0</v>
      </c>
      <c r="O71" s="9" t="n">
        <v>0.004557885141294545</v>
      </c>
      <c r="P71" s="9" t="n">
        <v>-0.009535918626827657</v>
      </c>
      <c r="Q71" s="9" t="n">
        <v>-0.01038338658146957</v>
      </c>
      <c r="R71" s="9" t="n">
        <v>-0.003821656050955417</v>
      </c>
      <c r="S71" s="9" t="n">
        <v>0.0006626905235255877</v>
      </c>
      <c r="T71" s="9" t="n">
        <v>-0.01935483870967744</v>
      </c>
      <c r="U71" s="9" t="n">
        <v>0.02104256336680995</v>
      </c>
      <c r="V71" s="9" t="n">
        <v>-0.01402640264026395</v>
      </c>
      <c r="W71" s="9" t="n">
        <v>0.01247248716067491</v>
      </c>
      <c r="X71" s="9" t="n">
        <v>-0.008823529411764713</v>
      </c>
      <c r="Y71" s="9" t="n">
        <v>-0.009920634920634929</v>
      </c>
      <c r="Z71" s="9" t="n">
        <v>0.00540540540540541</v>
      </c>
      <c r="AA71" s="9" t="n">
        <v>-0.01772151898734179</v>
      </c>
      <c r="AB71" s="9" t="n">
        <v>-0.007083825265643454</v>
      </c>
      <c r="AC71" s="9" t="n">
        <v>0.01030042918454937</v>
      </c>
      <c r="AD71" s="9" t="n">
        <v>-0.005259203606310966</v>
      </c>
      <c r="AE71" s="9" t="n">
        <v>-0.0008904719501334728</v>
      </c>
      <c r="AF71" s="9" t="n">
        <v>-0.02662037037037039</v>
      </c>
      <c r="AG71" s="9" t="n">
        <v>-0.01726726726726736</v>
      </c>
      <c r="AH71" s="9" t="n">
        <v>-0.01947419668938658</v>
      </c>
      <c r="AI71" s="9" t="n">
        <v>-0.009440323668240061</v>
      </c>
      <c r="AJ71" s="9" t="n">
        <v>0.00346878097125873</v>
      </c>
      <c r="AK71" s="9" t="n">
        <v>0.009396786905122807</v>
      </c>
      <c r="AL71" s="279" t="n">
        <v>-0.002492697669431595</v>
      </c>
      <c r="AM71" s="279" t="n">
        <v>-0.004678136773317071</v>
      </c>
      <c r="AN71" s="279" t="n">
        <v>0.001503725909104934</v>
      </c>
      <c r="AO71" s="279" t="n">
        <v>-0.0048</v>
      </c>
      <c r="AP71" s="279" t="n">
        <v>0.0006321932987970695</v>
      </c>
      <c r="AQ71" s="279" t="n">
        <v>-0.0007652919038514328</v>
      </c>
      <c r="AR71" s="279" t="n">
        <v>-0.006081795835421029</v>
      </c>
      <c r="AS71" s="279" t="n">
        <v>-0.005062864429123715</v>
      </c>
      <c r="AT71" s="279" t="n">
        <v>-0.0170047889768482</v>
      </c>
      <c r="AU71" s="279" t="n">
        <v>-0.0141</v>
      </c>
      <c r="AV71" s="279" t="n">
        <v>-0.0022</v>
      </c>
      <c r="AW71" s="279" t="n"/>
      <c r="AX71" s="279" t="n">
        <v>-0.0158</v>
      </c>
      <c r="AY71" s="279" t="n">
        <v>-0.0199</v>
      </c>
      <c r="AZ71" s="279" t="n">
        <v>-0.0131</v>
      </c>
      <c r="BA71" s="279" t="n">
        <v>-0.0172</v>
      </c>
      <c r="BB71" s="279" t="n">
        <v>-0.0061</v>
      </c>
      <c r="BD71" s="9">
        <f>AX71-AS71</f>
        <v/>
      </c>
    </row>
    <row r="72" hidden="1" s="386">
      <c r="A72" s="387" t="n">
        <v>20260513</v>
      </c>
      <c r="B72" s="9" t="n">
        <v>0.002784222737819131</v>
      </c>
      <c r="C72" s="9" t="n">
        <v>0.005298013245033118</v>
      </c>
      <c r="D72" s="9" t="n">
        <v>0.02739726027397263</v>
      </c>
      <c r="E72" s="9" t="n">
        <v>0.002178649237472769</v>
      </c>
      <c r="F72" s="9" t="n">
        <v>0.0188679245283019</v>
      </c>
      <c r="G72" s="9" t="n">
        <v>-0.01492537313432826</v>
      </c>
      <c r="H72" s="9" t="n">
        <v>0.001892147587511828</v>
      </c>
      <c r="I72" s="9" t="n">
        <v>-0.008275862068965524</v>
      </c>
      <c r="J72" s="9" t="n">
        <v>0.001557632398753895</v>
      </c>
      <c r="K72" s="9" t="n">
        <v>-0.004160887656033291</v>
      </c>
      <c r="L72" s="9" t="n">
        <v>0.009597806215722078</v>
      </c>
      <c r="M72" s="9" t="n">
        <v>-0.003991403131716273</v>
      </c>
      <c r="N72" s="9" t="n">
        <v>0.007182761372705603</v>
      </c>
      <c r="O72" s="9" t="n">
        <v>-0.006352087114337675</v>
      </c>
      <c r="P72" s="9" t="n">
        <v>0.009627727856225867</v>
      </c>
      <c r="Q72" s="9" t="n">
        <v>-0.008878127522195415</v>
      </c>
      <c r="R72" s="9" t="n">
        <v>-0.00255754475703325</v>
      </c>
      <c r="S72" s="9" t="n">
        <v>-0.01258278145695358</v>
      </c>
      <c r="T72" s="9" t="n">
        <v>-0.01315789473684212</v>
      </c>
      <c r="U72" s="9" t="n">
        <v>0.02529274004683854</v>
      </c>
      <c r="V72" s="9" t="n">
        <v>0.02887029288702926</v>
      </c>
      <c r="W72" s="9" t="n">
        <v>0.02463768115942032</v>
      </c>
      <c r="X72" s="9" t="n">
        <v>-0.002967359050445107</v>
      </c>
      <c r="Y72" s="9" t="n">
        <v>-0.004008016032064131</v>
      </c>
      <c r="Z72" s="9" t="n">
        <v>-0.005376344086021511</v>
      </c>
      <c r="AA72" s="9" t="n">
        <v>-0.01030927835051547</v>
      </c>
      <c r="AB72" s="9" t="n">
        <v>-0.01426872770511297</v>
      </c>
      <c r="AC72" s="9" t="n">
        <v>0.02124044180118939</v>
      </c>
      <c r="AD72" s="9" t="n">
        <v>-0.00151057401812689</v>
      </c>
      <c r="AE72" s="9" t="n">
        <v>0.02139037433155062</v>
      </c>
      <c r="AF72" s="9" t="n">
        <v>0.01070154577883473</v>
      </c>
      <c r="AG72" s="9" t="n">
        <v>0.01145912910618803</v>
      </c>
      <c r="AH72" s="9" t="n">
        <v>0.01688182720953339</v>
      </c>
      <c r="AI72" s="9" t="n">
        <v>0.01293396868618101</v>
      </c>
      <c r="AJ72" s="9" t="n">
        <v>0.03111111111111119</v>
      </c>
      <c r="AK72" s="9" t="n">
        <v>0.0414</v>
      </c>
      <c r="AL72" s="279" t="n">
        <v>0.006663393830189173</v>
      </c>
      <c r="AM72" s="279" t="n">
        <v>0.01673493452099598</v>
      </c>
      <c r="AN72" s="279" t="n">
        <v>0.02629069944155888</v>
      </c>
      <c r="AO72" s="279" t="n">
        <v>0</v>
      </c>
      <c r="AP72" s="279" t="n">
        <v>0.001212266178115387</v>
      </c>
      <c r="AQ72" s="279" t="n">
        <v>0.01016478019808221</v>
      </c>
      <c r="AR72" s="279" t="n">
        <v>0.01505356432106199</v>
      </c>
      <c r="AS72" s="279" t="n">
        <v>0.01513953702427405</v>
      </c>
      <c r="AT72" s="279" t="n">
        <v>0.002717050134764469</v>
      </c>
      <c r="AU72" s="279" t="n">
        <v>0.0056</v>
      </c>
      <c r="AV72" s="279" t="n">
        <v>0.0048</v>
      </c>
      <c r="AW72" s="279" t="n"/>
      <c r="AX72" s="279" t="n">
        <v>-0.0016</v>
      </c>
      <c r="AY72" s="279" t="n">
        <v>-0.0033</v>
      </c>
      <c r="AZ72" s="279" t="n">
        <v>-0.0009</v>
      </c>
      <c r="BA72" s="279" t="n">
        <v>0.0022</v>
      </c>
      <c r="BB72" s="279" t="n">
        <v>0.008399999999999999</v>
      </c>
      <c r="BD72" s="9">
        <f>AX72-AS72</f>
        <v/>
      </c>
    </row>
    <row r="73" hidden="1" s="386">
      <c r="A73" s="387" t="n">
        <v>20260514</v>
      </c>
      <c r="B73" s="9" t="n">
        <v>-0.007866728366496947</v>
      </c>
      <c r="C73" s="9" t="n">
        <v>-0.01317523056653493</v>
      </c>
      <c r="D73" s="9" t="n">
        <v>-0.02749999999999993</v>
      </c>
      <c r="E73" s="9" t="n">
        <v>-0.02608695652173915</v>
      </c>
      <c r="F73" s="9" t="n">
        <v>-0.01579520697167763</v>
      </c>
      <c r="G73" s="9" t="n">
        <v>0.008658008658008665</v>
      </c>
      <c r="H73" s="9" t="n">
        <v>-0.01794145420207734</v>
      </c>
      <c r="I73" s="9" t="n">
        <v>0.001390820584144647</v>
      </c>
      <c r="J73" s="9" t="n">
        <v>-0.01866251944012443</v>
      </c>
      <c r="K73" s="9" t="n">
        <v>-0.01532033426183846</v>
      </c>
      <c r="L73" s="9" t="n">
        <v>-0.02625622453598926</v>
      </c>
      <c r="M73" s="9" t="n">
        <v>-0.004623921085080186</v>
      </c>
      <c r="N73" s="9" t="n">
        <v>-0.01664025356576855</v>
      </c>
      <c r="O73" s="9" t="n">
        <v>-0.01278538812785389</v>
      </c>
      <c r="P73" s="9" t="n">
        <v>-0.01462174189446911</v>
      </c>
      <c r="Q73" s="9" t="n">
        <v>-0.00814332247557004</v>
      </c>
      <c r="R73" s="9" t="n">
        <v>0.005128205128205133</v>
      </c>
      <c r="S73" s="9" t="n">
        <v>-0.01609657947686118</v>
      </c>
      <c r="T73" s="9" t="n">
        <v>0.01500000000000001</v>
      </c>
      <c r="U73" s="9" t="n">
        <v>-0.0356327089995431</v>
      </c>
      <c r="V73" s="9" t="n">
        <v>-0.03497356649044321</v>
      </c>
      <c r="W73" s="9" t="n">
        <v>-0.02404526166902407</v>
      </c>
      <c r="X73" s="9" t="n">
        <v>-0.0148809523809524</v>
      </c>
      <c r="Y73" s="9" t="n">
        <v>-0.004024144869215296</v>
      </c>
      <c r="Z73" s="9" t="n">
        <v>-0.02432432432432435</v>
      </c>
      <c r="AA73" s="9" t="n">
        <v>-0.03125000000000003</v>
      </c>
      <c r="AB73" s="9" t="n">
        <v>-0.03136308805790098</v>
      </c>
      <c r="AC73" s="9" t="n">
        <v>-0.02412645590682189</v>
      </c>
      <c r="AD73" s="9" t="n">
        <v>-0.01285930408472022</v>
      </c>
      <c r="AE73" s="9" t="n">
        <v>-0.003490401396160562</v>
      </c>
      <c r="AF73" s="9" t="n">
        <v>-0.04000000000000004</v>
      </c>
      <c r="AG73" s="9" t="n">
        <v>-0.03247734138972821</v>
      </c>
      <c r="AH73" s="9" t="n">
        <v>-0.03515625000000003</v>
      </c>
      <c r="AI73" s="9" t="n">
        <v>-0.03629032258064519</v>
      </c>
      <c r="AJ73" s="9" t="n">
        <v>-0.005747126436781614</v>
      </c>
      <c r="AK73" s="9" t="n">
        <v>-0.008650519031141876</v>
      </c>
      <c r="AL73" s="279" t="n">
        <v>-0.007938910641940878</v>
      </c>
      <c r="AM73" s="279" t="n">
        <v>-0.02138092263708259</v>
      </c>
      <c r="AN73" s="279" t="n">
        <v>-0.0215912357896191</v>
      </c>
      <c r="AO73" s="279" t="n">
        <v>-0.0373</v>
      </c>
      <c r="AP73" s="279" t="n">
        <v>-0.01065965793375404</v>
      </c>
      <c r="AQ73" s="279" t="n">
        <v>-0.009200250803166306</v>
      </c>
      <c r="AR73" s="279" t="n">
        <v>-0.01699639357052443</v>
      </c>
      <c r="AS73" s="279" t="n">
        <v>-0.008667987203765541</v>
      </c>
      <c r="AT73" s="279" t="n">
        <v>-0.007267720494356214</v>
      </c>
      <c r="AU73" s="279" t="n">
        <v>-0.0146</v>
      </c>
      <c r="AV73" s="279" t="n">
        <v>-0.0112</v>
      </c>
      <c r="AW73" s="279" t="n"/>
      <c r="AX73" s="279" t="n">
        <v>-0.0174</v>
      </c>
      <c r="AY73" s="279" t="n">
        <v>-0.0156</v>
      </c>
      <c r="AZ73" s="279" t="n">
        <v>-0.0164</v>
      </c>
      <c r="BA73" s="279" t="n">
        <v>-0.0139</v>
      </c>
      <c r="BB73" s="279" t="n">
        <v>-0.0229</v>
      </c>
      <c r="BD73" s="9">
        <f>AX73-AS73</f>
        <v/>
      </c>
    </row>
    <row r="74" hidden="1" s="386">
      <c r="A74" s="387" t="n">
        <v>20260515</v>
      </c>
      <c r="B74" s="9" t="n">
        <v>-0.02565298507462694</v>
      </c>
      <c r="C74" s="9" t="n">
        <v>0.01821862348178132</v>
      </c>
      <c r="D74" s="9" t="n">
        <v>0.03256212510711228</v>
      </c>
      <c r="E74" s="9" t="n">
        <v>0</v>
      </c>
      <c r="F74" s="9" t="n">
        <v>0.006138392857142801</v>
      </c>
      <c r="G74" s="9" t="n">
        <v>-0.02360515021459229</v>
      </c>
      <c r="H74" s="9" t="n">
        <v>-0.02115384615384617</v>
      </c>
      <c r="I74" s="9" t="n">
        <v>-0.01666666666666668</v>
      </c>
      <c r="J74" s="9" t="n">
        <v>-0.01901743264659273</v>
      </c>
      <c r="K74" s="9" t="n">
        <v>-0.01920341394025598</v>
      </c>
      <c r="L74" s="9" t="n">
        <v>-0.04272300469483557</v>
      </c>
      <c r="M74" s="9" t="n">
        <v>0</v>
      </c>
      <c r="N74" s="9" t="n">
        <v>-0.01296596434359807</v>
      </c>
      <c r="O74" s="9" t="n">
        <v>-0.02147525676937433</v>
      </c>
      <c r="P74" s="9" t="n">
        <v>0.01096774193548381</v>
      </c>
      <c r="Q74" s="9" t="n">
        <v>0.01567656765676578</v>
      </c>
      <c r="R74" s="9" t="n">
        <v>-0.006377551020408169</v>
      </c>
      <c r="S74" s="9" t="n">
        <v>-0.01579670329670323</v>
      </c>
      <c r="T74" s="9" t="n">
        <v>-0.009852216748768482</v>
      </c>
      <c r="U74" s="9" t="n">
        <v>-0.03268593083846537</v>
      </c>
      <c r="V74" s="9" t="n">
        <v>-0.002528445006321208</v>
      </c>
      <c r="W74" s="9" t="n">
        <v>-0.00797101449275355</v>
      </c>
      <c r="X74" s="9" t="n">
        <v>-0.006079027355623105</v>
      </c>
      <c r="Y74" s="9" t="n">
        <v>-0.01418439716312058</v>
      </c>
      <c r="Z74" s="9" t="n">
        <v>-0.01111111111111112</v>
      </c>
      <c r="AA74" s="9" t="n">
        <v>-0.008064516129032265</v>
      </c>
      <c r="AB74" s="9" t="n">
        <v>-0.006226650062266506</v>
      </c>
      <c r="AC74" s="9" t="n">
        <v>-0.008525149190110834</v>
      </c>
      <c r="AD74" s="9" t="n">
        <v>0.004636785162287485</v>
      </c>
      <c r="AE74" s="9" t="n">
        <v>-0.01773049645390053</v>
      </c>
      <c r="AF74" s="9" t="n">
        <v>-0.01348039215686262</v>
      </c>
      <c r="AG74" s="9" t="n">
        <v>-0.005464480874316858</v>
      </c>
      <c r="AH74" s="9" t="n">
        <v>0.003064351378958123</v>
      </c>
      <c r="AI74" s="9" t="n">
        <v>-0.02396053558844259</v>
      </c>
      <c r="AJ74" s="9" t="n">
        <v>-0.003915810083210967</v>
      </c>
      <c r="AK74" s="9" t="n">
        <v>-0.02206531332744917</v>
      </c>
      <c r="AL74" s="279" t="n">
        <v>-0.01017918737973989</v>
      </c>
      <c r="AM74" s="279" t="n">
        <v>-0.01170906543611156</v>
      </c>
      <c r="AN74" s="279" t="n">
        <v>-0.005587197618915065</v>
      </c>
      <c r="AO74" s="279" t="n">
        <v>-0.0047</v>
      </c>
      <c r="AP74" s="279" t="n">
        <v>-0.0130050894805499</v>
      </c>
      <c r="AQ74" s="279" t="n">
        <v>-0.01119200618077116</v>
      </c>
      <c r="AR74" s="279" t="n">
        <v>-0.01543366515738984</v>
      </c>
      <c r="AS74" s="279" t="n">
        <v>-0.01094189362012123</v>
      </c>
      <c r="AT74" s="279" t="n">
        <v>-0.007575399545913129</v>
      </c>
      <c r="AU74" s="279" t="n">
        <v>-0.0054</v>
      </c>
      <c r="AV74" s="279" t="n">
        <v>-0.0078</v>
      </c>
      <c r="AW74" s="279" t="n"/>
      <c r="AX74" s="279" t="n">
        <v>-0.0056</v>
      </c>
      <c r="AY74" s="279" t="n">
        <v>-0.007900000000000001</v>
      </c>
      <c r="AZ74" s="279" t="n">
        <v>-0.01</v>
      </c>
      <c r="BA74" s="279" t="n">
        <v>-0.009599999999999999</v>
      </c>
      <c r="BB74" s="279" t="n">
        <v>-0.0094</v>
      </c>
      <c r="BD74" s="9">
        <f>AX74-AS74</f>
        <v/>
      </c>
    </row>
    <row r="75" hidden="1" s="386">
      <c r="A75" s="387" t="n">
        <v>20260518</v>
      </c>
      <c r="B75" s="9" t="n">
        <v>0.001436093824796608</v>
      </c>
      <c r="C75" s="9" t="n">
        <v>0.009940357852882787</v>
      </c>
      <c r="D75" s="9" t="n">
        <v>0.0174273858921161</v>
      </c>
      <c r="E75" s="9" t="n">
        <v>-0.02008928571428573</v>
      </c>
      <c r="F75" s="9" t="n">
        <v>-0.03327787021630606</v>
      </c>
      <c r="G75" s="9" t="n">
        <v>-0.008791208791208798</v>
      </c>
      <c r="H75" s="9" t="n">
        <v>-0.01375245579567781</v>
      </c>
      <c r="I75" s="9" t="n">
        <v>-0.0112994350282486</v>
      </c>
      <c r="J75" s="9" t="n">
        <v>-0.01292407108239096</v>
      </c>
      <c r="K75" s="9" t="n">
        <v>-0.01450326323422771</v>
      </c>
      <c r="L75" s="9" t="n">
        <v>-0.0147130946542424</v>
      </c>
      <c r="M75" s="9" t="n">
        <v>-0.001861619609059815</v>
      </c>
      <c r="N75" s="9" t="n">
        <v>-0.00738916256157627</v>
      </c>
      <c r="O75" s="9" t="n">
        <v>-0.0009541984732825495</v>
      </c>
      <c r="P75" s="9" t="n">
        <v>-0.004467134652201592</v>
      </c>
      <c r="Q75" s="9" t="n">
        <v>0.01705930138099099</v>
      </c>
      <c r="R75" s="9" t="n">
        <v>-0.01026957637997433</v>
      </c>
      <c r="S75" s="9" t="n">
        <v>-0.01256106071179345</v>
      </c>
      <c r="T75" s="9" t="n">
        <v>-0.02487562189054729</v>
      </c>
      <c r="U75" s="9" t="n">
        <v>0.02154750244857985</v>
      </c>
      <c r="V75" s="9" t="n">
        <v>0.01520912547528519</v>
      </c>
      <c r="W75" s="9" t="n">
        <v>0</v>
      </c>
      <c r="X75" s="9" t="n">
        <v>-0.01529051987767585</v>
      </c>
      <c r="Y75" s="9" t="n">
        <v>-0.01233299075025695</v>
      </c>
      <c r="Z75" s="9" t="n">
        <v>-0.01966292134831462</v>
      </c>
      <c r="AA75" s="9" t="n">
        <v>-0.01626016260162603</v>
      </c>
      <c r="AB75" s="9" t="n">
        <v>-0.01754385964912282</v>
      </c>
      <c r="AC75" s="9" t="n">
        <v>0.004299226139294835</v>
      </c>
      <c r="AD75" s="9" t="n">
        <v>-0.007692307692307699</v>
      </c>
      <c r="AE75" s="9" t="n">
        <v>-0.006317689530686026</v>
      </c>
      <c r="AF75" s="9" t="n">
        <v>0.01118012422360235</v>
      </c>
      <c r="AG75" s="9" t="n">
        <v>-0.01883830455259028</v>
      </c>
      <c r="AH75" s="9" t="n">
        <v>-0.006109979633401228</v>
      </c>
      <c r="AI75" s="9" t="n">
        <v>-0.007220216606498201</v>
      </c>
      <c r="AJ75" s="9" t="n">
        <v>0.01130221130221115</v>
      </c>
      <c r="AK75" s="9" t="n">
        <v>0.0180505415162453</v>
      </c>
      <c r="AL75" s="279" t="n">
        <v>-0.000933696926697895</v>
      </c>
      <c r="AM75" s="279" t="n">
        <v>-0.002001141287688766</v>
      </c>
      <c r="AN75" s="279" t="n">
        <v>-0.003611241761396582</v>
      </c>
      <c r="AO75" s="279" t="n">
        <v>-0.0155</v>
      </c>
      <c r="AP75" s="279" t="n">
        <v>-0.007655796824589678</v>
      </c>
      <c r="AQ75" s="279" t="n">
        <v>-0.005364461591742294</v>
      </c>
      <c r="AR75" s="279" t="n">
        <v>0.002096014160627452</v>
      </c>
      <c r="AS75" s="279" t="n">
        <v>0.004325855242631509</v>
      </c>
      <c r="AT75" s="279" t="n">
        <v>0.008626776249863074</v>
      </c>
      <c r="AU75" s="279" t="n">
        <v>0.0005999999999999999</v>
      </c>
      <c r="AV75" s="279" t="n">
        <v>-0.0119</v>
      </c>
      <c r="AW75" s="279" t="n"/>
      <c r="AX75" s="279" t="n">
        <v>-0.0047</v>
      </c>
      <c r="AY75" s="279" t="n">
        <v>-0.0046</v>
      </c>
      <c r="AZ75" s="279" t="n">
        <v>-0.0057</v>
      </c>
      <c r="BA75" s="279" t="n">
        <v>0.008399999999999999</v>
      </c>
      <c r="BB75" s="279" t="n">
        <v>-0.0037</v>
      </c>
      <c r="BD75" s="9">
        <f>AX75-AS75</f>
        <v/>
      </c>
    </row>
    <row r="76" hidden="1" s="386">
      <c r="A76" s="387" t="n">
        <v>20260519</v>
      </c>
      <c r="B76" s="9" t="n">
        <v>0.01434034416825994</v>
      </c>
      <c r="C76" s="9" t="n">
        <v>0</v>
      </c>
      <c r="D76" s="9" t="n">
        <v>0.01060358890701478</v>
      </c>
      <c r="E76" s="9" t="n">
        <v>-0.01138952164009113</v>
      </c>
      <c r="F76" s="9" t="n">
        <v>0</v>
      </c>
      <c r="G76" s="9" t="n">
        <v>0.002217294900221731</v>
      </c>
      <c r="H76" s="9" t="n">
        <v>-0.001992031872509962</v>
      </c>
      <c r="I76" s="9" t="n">
        <v>0</v>
      </c>
      <c r="J76" s="9" t="n">
        <v>0.009819967266775786</v>
      </c>
      <c r="K76" s="9" t="n">
        <v>-0.001471670345842533</v>
      </c>
      <c r="L76" s="9" t="n">
        <v>-0.01393728222996506</v>
      </c>
      <c r="M76" s="9" t="n">
        <v>0.001554243083618245</v>
      </c>
      <c r="N76" s="9" t="n">
        <v>0.007444168734491229</v>
      </c>
      <c r="O76" s="9" t="n">
        <v>0.008595988538682063</v>
      </c>
      <c r="P76" s="9" t="n">
        <v>-0.003846153846153849</v>
      </c>
      <c r="Q76" s="9" t="n">
        <v>-0.002396166134185217</v>
      </c>
      <c r="R76" s="9" t="n">
        <v>0.005188067444876788</v>
      </c>
      <c r="S76" s="9" t="n">
        <v>0.007773851590105935</v>
      </c>
      <c r="T76" s="9" t="n">
        <v>0.005102040816326535</v>
      </c>
      <c r="U76" s="9" t="n">
        <v>0.02301054650047941</v>
      </c>
      <c r="V76" s="9" t="n">
        <v>0.01040366208905531</v>
      </c>
      <c r="W76" s="9" t="n">
        <v>0.0306793279766253</v>
      </c>
      <c r="X76" s="9" t="n">
        <v>0.009316770186335411</v>
      </c>
      <c r="Y76" s="9" t="n">
        <v>0.005202913631633719</v>
      </c>
      <c r="Z76" s="9" t="n">
        <v>0</v>
      </c>
      <c r="AA76" s="9" t="n">
        <v>0.002754820936639122</v>
      </c>
      <c r="AB76" s="9" t="n">
        <v>0.001275510204081634</v>
      </c>
      <c r="AC76" s="9" t="n">
        <v>0.04023972602739739</v>
      </c>
      <c r="AD76" s="9" t="n">
        <v>0.003100775193798453</v>
      </c>
      <c r="AE76" s="9" t="n">
        <v>0.01453224341507722</v>
      </c>
      <c r="AF76" s="9" t="n">
        <v>0.01842751842751844</v>
      </c>
      <c r="AG76" s="9" t="n">
        <v>0.01839999999999993</v>
      </c>
      <c r="AH76" s="9" t="n">
        <v>0.0225409836065574</v>
      </c>
      <c r="AI76" s="9" t="n">
        <v>0.001454545454545456</v>
      </c>
      <c r="AJ76" s="9" t="n">
        <v>0.03547133138969872</v>
      </c>
      <c r="AK76" s="9" t="n">
        <v>0.002659574468085207</v>
      </c>
      <c r="AL76" s="279" t="n">
        <v>0.009199889241946178</v>
      </c>
      <c r="AM76" s="279" t="n">
        <v>0.002554836599329185</v>
      </c>
      <c r="AN76" s="279" t="n">
        <v>-0.001644369232734123</v>
      </c>
      <c r="AO76" s="279" t="n">
        <v>0.0058</v>
      </c>
      <c r="AP76" s="279" t="n">
        <v>0.006508881384714478</v>
      </c>
      <c r="AQ76" s="279" t="n">
        <v>0.004005214414989989</v>
      </c>
      <c r="AR76" s="279" t="n">
        <v>0.00861670070632839</v>
      </c>
      <c r="AS76" s="279" t="n">
        <v>0.01014097935451813</v>
      </c>
      <c r="AT76" s="279" t="n">
        <v>0.00372478349876813</v>
      </c>
      <c r="AU76" s="279" t="n">
        <v>0.0182</v>
      </c>
      <c r="AV76" s="279" t="n">
        <v>0.011</v>
      </c>
      <c r="AW76" s="279" t="n"/>
      <c r="AX76" s="279" t="n">
        <v>0.0111</v>
      </c>
      <c r="AY76" s="279" t="n">
        <v>0.009900000000000001</v>
      </c>
      <c r="AZ76" s="279" t="n">
        <v>0.006</v>
      </c>
      <c r="BA76" s="279" t="n">
        <v>0.0102</v>
      </c>
      <c r="BB76" s="279" t="n">
        <v>0.0107</v>
      </c>
      <c r="BD76" s="9">
        <f>AX76-AS76</f>
        <v/>
      </c>
    </row>
    <row r="77" hidden="1" s="386">
      <c r="A77" s="387" t="n">
        <v>20260520</v>
      </c>
      <c r="B77" s="9" t="n">
        <v>-0.008953817153628503</v>
      </c>
      <c r="C77" s="9" t="n">
        <v>-0.01181102362204725</v>
      </c>
      <c r="D77" s="9" t="n">
        <v>-0.005649717514124388</v>
      </c>
      <c r="E77" s="9" t="n">
        <v>0.01497695852534564</v>
      </c>
      <c r="F77" s="9" t="n">
        <v>-0.006310958118187103</v>
      </c>
      <c r="G77" s="9" t="n">
        <v>0.006637168141592926</v>
      </c>
      <c r="H77" s="9" t="n">
        <v>-0.01097804391217566</v>
      </c>
      <c r="I77" s="9" t="n">
        <v>-0.00142857142857143</v>
      </c>
      <c r="J77" s="9" t="n">
        <v>-0.01134521880064831</v>
      </c>
      <c r="K77" s="9" t="n">
        <v>-0.01105379513633007</v>
      </c>
      <c r="L77" s="9" t="n">
        <v>0.002019182231196367</v>
      </c>
      <c r="M77" s="9" t="n">
        <v>-0.002172563625077628</v>
      </c>
      <c r="N77" s="9" t="n">
        <v>-0.01313628899835798</v>
      </c>
      <c r="O77" s="9" t="n">
        <v>-0.00662878787878799</v>
      </c>
      <c r="P77" s="9" t="n">
        <v>-0.005791505791505868</v>
      </c>
      <c r="Q77" s="9" t="n">
        <v>-0.01601281024819857</v>
      </c>
      <c r="R77" s="9" t="n">
        <v>-0.009032258064516137</v>
      </c>
      <c r="S77" s="9" t="n">
        <v>-0.007012622720897622</v>
      </c>
      <c r="T77" s="9" t="n">
        <v>-0.01184433164128597</v>
      </c>
      <c r="U77" s="9" t="n">
        <v>0.006091846298031819</v>
      </c>
      <c r="V77" s="9" t="n">
        <v>0.02429983525535427</v>
      </c>
      <c r="W77" s="9" t="n">
        <v>-0.04039688164422391</v>
      </c>
      <c r="X77" s="9" t="n">
        <v>-0.01230769230769232</v>
      </c>
      <c r="Y77" s="9" t="n">
        <v>-0.006211180124223609</v>
      </c>
      <c r="Z77" s="9" t="n">
        <v>-0.005730659025787972</v>
      </c>
      <c r="AA77" s="9" t="n">
        <v>-0.005494505494505499</v>
      </c>
      <c r="AB77" s="9" t="n">
        <v>0.001273885350318473</v>
      </c>
      <c r="AC77" s="9" t="n">
        <v>-0.04938271604938276</v>
      </c>
      <c r="AD77" s="9" t="n">
        <v>-0.01313755795981463</v>
      </c>
      <c r="AE77" s="9" t="n">
        <v>0.008057296329453803</v>
      </c>
      <c r="AF77" s="9" t="n">
        <v>-0.02291917973461991</v>
      </c>
      <c r="AG77" s="9" t="n">
        <v>-0.0196386488609583</v>
      </c>
      <c r="AH77" s="9" t="n">
        <v>-0.02905811623246496</v>
      </c>
      <c r="AI77" s="9" t="n">
        <v>-0.004357298474945538</v>
      </c>
      <c r="AJ77" s="9" t="n">
        <v>0.04504927264195218</v>
      </c>
      <c r="AK77" s="9" t="n">
        <v>0.007073386383731219</v>
      </c>
      <c r="AL77" s="279" t="n">
        <v>-0.001763600667507999</v>
      </c>
      <c r="AM77" s="279" t="n">
        <v>4.399511622058405e-06</v>
      </c>
      <c r="AN77" s="279" t="n">
        <v>0.003416019391890011</v>
      </c>
      <c r="AO77" s="279" t="n">
        <v>-0.0113</v>
      </c>
      <c r="AP77" s="279" t="n">
        <v>-0.0001065312779487711</v>
      </c>
      <c r="AQ77" s="279" t="n">
        <v>-0.0004497944829907477</v>
      </c>
      <c r="AR77" s="279" t="n">
        <v>0.003287062760939855</v>
      </c>
      <c r="AS77" s="279" t="n">
        <v>2.999326230079867e-05</v>
      </c>
      <c r="AT77" s="279" t="n">
        <v>-0.01206585645638412</v>
      </c>
      <c r="AU77" s="279" t="n">
        <v>-0.0036</v>
      </c>
      <c r="AV77" s="279" t="n">
        <v>-0.0065</v>
      </c>
      <c r="AW77" s="279" t="n"/>
      <c r="AX77" s="279" t="n">
        <v>-0.0108</v>
      </c>
      <c r="AY77" s="279" t="n">
        <v>-0.005</v>
      </c>
      <c r="AZ77" s="279" t="n">
        <v>-0.0131</v>
      </c>
      <c r="BA77" s="279" t="n">
        <v>-0.0102</v>
      </c>
      <c r="BB77" s="279" t="n">
        <v>-0.0238</v>
      </c>
      <c r="BD77" s="9">
        <f>AX77-AS77</f>
        <v/>
      </c>
    </row>
    <row r="78" hidden="1" s="386">
      <c r="A78" s="387" t="n">
        <v>20260521</v>
      </c>
      <c r="B78" s="9" t="n">
        <v>-0.008083689966714382</v>
      </c>
      <c r="C78" s="9" t="n">
        <v>0.01593625498007969</v>
      </c>
      <c r="D78" s="9" t="n">
        <v>-0.001623376623376625</v>
      </c>
      <c r="E78" s="9" t="n">
        <v>-0.02610669693530082</v>
      </c>
      <c r="F78" s="9" t="n">
        <v>-0.009815242494226273</v>
      </c>
      <c r="G78" s="9" t="n">
        <v>-0.0021978021978022</v>
      </c>
      <c r="H78" s="9" t="n">
        <v>-0.02119071644803231</v>
      </c>
      <c r="I78" s="9" t="n">
        <v>-0.01287553648068671</v>
      </c>
      <c r="J78" s="9" t="n">
        <v>0</v>
      </c>
      <c r="K78" s="9" t="n">
        <v>-0.01862891207153512</v>
      </c>
      <c r="L78" s="9" t="n">
        <v>-0.01914357682619649</v>
      </c>
      <c r="M78" s="9" t="n">
        <v>-0.01337480559875574</v>
      </c>
      <c r="N78" s="9" t="n">
        <v>-0.0257903494176372</v>
      </c>
      <c r="O78" s="9" t="n">
        <v>0.004766444232602589</v>
      </c>
      <c r="P78" s="9" t="n">
        <v>-0.007119741100323559</v>
      </c>
      <c r="Q78" s="9" t="n">
        <v>-0.03173311635476008</v>
      </c>
      <c r="R78" s="9" t="n">
        <v>0.003906250000000003</v>
      </c>
      <c r="S78" s="9" t="n">
        <v>-0.03672316384180779</v>
      </c>
      <c r="T78" s="9" t="n">
        <v>-0.01712328767123289</v>
      </c>
      <c r="U78" s="9" t="n">
        <v>-0.04890544946436888</v>
      </c>
      <c r="V78" s="9" t="n">
        <v>-0.03940490550864507</v>
      </c>
      <c r="W78" s="9" t="n">
        <v>-0.02437223042836052</v>
      </c>
      <c r="X78" s="9" t="n">
        <v>0.009345794392523372</v>
      </c>
      <c r="Y78" s="9" t="n">
        <v>-0.01041666666666668</v>
      </c>
      <c r="Z78" s="9" t="n">
        <v>0.005763688760806922</v>
      </c>
      <c r="AA78" s="9" t="n">
        <v>0.01104972375690609</v>
      </c>
      <c r="AB78" s="9" t="n">
        <v>0.008905852417302806</v>
      </c>
      <c r="AC78" s="9" t="n">
        <v>-0.0155844155844156</v>
      </c>
      <c r="AD78" s="9" t="n">
        <v>0.01801096319498836</v>
      </c>
      <c r="AE78" s="9" t="n">
        <v>-0.02930728241563048</v>
      </c>
      <c r="AF78" s="9" t="n">
        <v>-0.02222222222222224</v>
      </c>
      <c r="AG78" s="9" t="n">
        <v>-0.02724358974358977</v>
      </c>
      <c r="AH78" s="9" t="n">
        <v>-0.02683178534571726</v>
      </c>
      <c r="AI78" s="9" t="n">
        <v>-0.02479941648431804</v>
      </c>
      <c r="AJ78" s="9" t="n">
        <v>-0.04265828468792086</v>
      </c>
      <c r="AK78" s="9" t="n">
        <v>-0.04038630377524147</v>
      </c>
      <c r="AL78" s="279" t="n">
        <v>-0.02039995819503464</v>
      </c>
      <c r="AM78" s="279" t="n">
        <v>-0.02072639142760614</v>
      </c>
      <c r="AN78" s="279" t="n">
        <v>-0.02346133359035892</v>
      </c>
      <c r="AO78" s="279" t="n">
        <v>-0.0189</v>
      </c>
      <c r="AP78" s="279" t="n">
        <v>-0.01111073494107651</v>
      </c>
      <c r="AQ78" s="279" t="n">
        <v>-0.01393660708763675</v>
      </c>
      <c r="AR78" s="279" t="n">
        <v>-0.02731766560497455</v>
      </c>
      <c r="AS78" s="279" t="n">
        <v>-0.0338762609535414</v>
      </c>
      <c r="AT78" s="279" t="n">
        <v>-0.03644568345228282</v>
      </c>
      <c r="AU78" s="279" t="n">
        <v>-0.014</v>
      </c>
      <c r="AV78" s="279" t="n">
        <v>-0.0258</v>
      </c>
      <c r="AW78" s="279" t="n"/>
      <c r="AX78" s="279" t="n">
        <v>-0.0202</v>
      </c>
      <c r="AY78" s="279" t="n">
        <v>-0.0196</v>
      </c>
      <c r="AZ78" s="279" t="n">
        <v>-0.0162</v>
      </c>
      <c r="BA78" s="279" t="n">
        <v>-0.0234</v>
      </c>
      <c r="BB78" s="279" t="n">
        <v>-0.0245</v>
      </c>
      <c r="BD78" s="9">
        <f>AX78-AS78</f>
        <v/>
      </c>
    </row>
    <row r="79" hidden="1" s="386">
      <c r="A79" s="387" t="n">
        <v>20260522</v>
      </c>
      <c r="B79" s="9" t="n">
        <v>-0.0009587727708532022</v>
      </c>
      <c r="C79" s="9" t="n">
        <v>0.01176470588235295</v>
      </c>
      <c r="D79" s="9" t="n">
        <v>0.01869918699186985</v>
      </c>
      <c r="E79" s="9" t="n">
        <v>0.01165501165501167</v>
      </c>
      <c r="F79" s="9" t="n">
        <v>0.02157434402332357</v>
      </c>
      <c r="G79" s="9" t="n">
        <v>-0.0220264317180617</v>
      </c>
      <c r="H79" s="9" t="n">
        <v>0.006185567010309284</v>
      </c>
      <c r="I79" s="9" t="n">
        <v>-0.01159420289855058</v>
      </c>
      <c r="J79" s="9" t="n">
        <v>-0.01311475409836067</v>
      </c>
      <c r="K79" s="9" t="n">
        <v>0.003796507213363793</v>
      </c>
      <c r="L79" s="9" t="n">
        <v>0.03697996918335904</v>
      </c>
      <c r="M79" s="9" t="n">
        <v>-0.00504413619167718</v>
      </c>
      <c r="N79" s="9" t="n">
        <v>0.002561912894961479</v>
      </c>
      <c r="O79" s="9" t="n">
        <v>-0.01612903225806463</v>
      </c>
      <c r="P79" s="9" t="n">
        <v>0.004563233376792631</v>
      </c>
      <c r="Q79" s="9" t="n">
        <v>-0.008403361344537823</v>
      </c>
      <c r="R79" s="9" t="n">
        <v>-0.002594033722438394</v>
      </c>
      <c r="S79" s="9" t="n">
        <v>0.005865102639296193</v>
      </c>
      <c r="T79" s="9" t="n">
        <v>-0.005226480836236939</v>
      </c>
      <c r="U79" s="9" t="n">
        <v>0.02007835455435866</v>
      </c>
      <c r="V79" s="9" t="n">
        <v>0.0184177480117204</v>
      </c>
      <c r="W79" s="9" t="n">
        <v>0.006813020439061407</v>
      </c>
      <c r="X79" s="9" t="n">
        <v>-0.009259259259259267</v>
      </c>
      <c r="Y79" s="9" t="n">
        <v>-0.006315789473684217</v>
      </c>
      <c r="Z79" s="9" t="n">
        <v>-0.01146131805157594</v>
      </c>
      <c r="AA79" s="9" t="n">
        <v>-0.01912568306010931</v>
      </c>
      <c r="AB79" s="9" t="n">
        <v>-0.01513240857503154</v>
      </c>
      <c r="AC79" s="9" t="n">
        <v>0.004397537379067628</v>
      </c>
      <c r="AD79" s="9" t="n">
        <v>0.00307692307692308</v>
      </c>
      <c r="AE79" s="9" t="n">
        <v>0.01646843549862765</v>
      </c>
      <c r="AF79" s="9" t="n">
        <v>-0.003787878787878791</v>
      </c>
      <c r="AG79" s="9" t="n">
        <v>-0.000823723228994967</v>
      </c>
      <c r="AH79" s="9" t="n">
        <v>-0.002120890774125134</v>
      </c>
      <c r="AI79" s="9" t="n">
        <v>0.01495886312640241</v>
      </c>
      <c r="AJ79" s="9" t="n">
        <v>0.0267354596622889</v>
      </c>
      <c r="AK79" s="9" t="n">
        <v>0.05489478499542549</v>
      </c>
      <c r="AL79" s="279" t="n">
        <v>0.0087368113571877</v>
      </c>
      <c r="AM79" s="279" t="n">
        <v>0.02295669323098489</v>
      </c>
      <c r="AN79" s="279" t="n">
        <v>0.02838884436934871</v>
      </c>
      <c r="AO79" s="279" t="n">
        <v>0.0026</v>
      </c>
      <c r="AP79" s="279" t="n">
        <v>0.0008887241011335097</v>
      </c>
      <c r="AQ79" s="279" t="n">
        <v>0.01296182934156898</v>
      </c>
      <c r="AR79" s="279" t="n">
        <v>0.01865872225317425</v>
      </c>
      <c r="AS79" s="279" t="n">
        <v>0.02140521539520161</v>
      </c>
      <c r="AT79" s="279" t="n">
        <v>0.02242593961549464</v>
      </c>
      <c r="AU79" s="279" t="n">
        <v>0.0078</v>
      </c>
      <c r="AV79" s="279" t="n">
        <v>0.0098</v>
      </c>
      <c r="AW79" s="279" t="n"/>
      <c r="AX79" s="279" t="n">
        <v>0.0033</v>
      </c>
      <c r="AY79" s="279" t="n">
        <v>0.0058</v>
      </c>
      <c r="AZ79" s="279" t="n">
        <v>0.0012</v>
      </c>
      <c r="BA79" s="279" t="n">
        <v>0.0066</v>
      </c>
      <c r="BB79" s="279" t="n">
        <v>0.0042</v>
      </c>
      <c r="BD79" s="9">
        <f>AX79-AS79</f>
        <v/>
      </c>
    </row>
    <row r="80" hidden="1" s="386">
      <c r="A80" s="387" t="n">
        <v>20260525</v>
      </c>
      <c r="B80" s="9" t="n">
        <v>-0.01343570057581575</v>
      </c>
      <c r="C80" s="9" t="n">
        <v>-0.00581395348837217</v>
      </c>
      <c r="D80" s="9" t="n">
        <v>0.003192338387869118</v>
      </c>
      <c r="E80" s="9" t="n">
        <v>-0.02419354838709679</v>
      </c>
      <c r="F80" s="9" t="n">
        <v>0.008561643835616382</v>
      </c>
      <c r="G80" s="9" t="n">
        <v>0.009009009009009018</v>
      </c>
      <c r="H80" s="9" t="n">
        <v>-0.01639344262295083</v>
      </c>
      <c r="I80" s="9" t="n">
        <v>-0.001466275659824048</v>
      </c>
      <c r="J80" s="9" t="n">
        <v>0.01661129568106314</v>
      </c>
      <c r="K80" s="9" t="n">
        <v>-0.006051437216338887</v>
      </c>
      <c r="L80" s="9" t="n">
        <v>0.00297176820208013</v>
      </c>
      <c r="M80" s="9" t="n">
        <v>0.009188846641318096</v>
      </c>
      <c r="N80" s="9" t="n">
        <v>0.00596252129471901</v>
      </c>
      <c r="O80" s="9" t="n">
        <v>0.007714561234329805</v>
      </c>
      <c r="P80" s="9" t="n">
        <v>0.001297858533419858</v>
      </c>
      <c r="Q80" s="9" t="n">
        <v>0.03220338983050851</v>
      </c>
      <c r="R80" s="9" t="n">
        <v>-0.002600780234070224</v>
      </c>
      <c r="S80" s="9" t="n">
        <v>0.007288629737609174</v>
      </c>
      <c r="T80" s="9" t="n">
        <v>-0.005253940455341511</v>
      </c>
      <c r="U80" s="9" t="n">
        <v>0.01056168987037916</v>
      </c>
      <c r="V80" s="9" t="n">
        <v>-0.003288121660501442</v>
      </c>
      <c r="W80" s="9" t="n">
        <v>0.02105263157894739</v>
      </c>
      <c r="X80" s="9" t="n">
        <v>0.003115264797507791</v>
      </c>
      <c r="Y80" s="9" t="n">
        <v>0</v>
      </c>
      <c r="Z80" s="9" t="n">
        <v>-0.01449275362318826</v>
      </c>
      <c r="AA80" s="9" t="n">
        <v>-0.008356545961002793</v>
      </c>
      <c r="AB80" s="9" t="n">
        <v>-0.01280409731113958</v>
      </c>
      <c r="AC80" s="9" t="n">
        <v>0.02539404553415073</v>
      </c>
      <c r="AD80" s="9" t="n">
        <v>-0.00306748466257669</v>
      </c>
      <c r="AE80" s="9" t="n">
        <v>0.01080108010801081</v>
      </c>
      <c r="AF80" s="9" t="n">
        <v>0.01774397972116605</v>
      </c>
      <c r="AG80" s="9" t="n">
        <v>-0.02473206924979392</v>
      </c>
      <c r="AH80" s="9" t="n">
        <v>-0.009564293304994578</v>
      </c>
      <c r="AI80" s="9" t="n">
        <v>0.01400147383935144</v>
      </c>
      <c r="AJ80" s="9" t="n">
        <v>0.07263590680676099</v>
      </c>
      <c r="AK80" s="9" t="n">
        <v>0.04509973980919345</v>
      </c>
      <c r="AL80" s="279" t="n">
        <v>0.009645118929494685</v>
      </c>
      <c r="AM80" s="279" t="n">
        <v>0.01662533900098096</v>
      </c>
      <c r="AN80" s="279" t="n">
        <v>0.02098721798287772</v>
      </c>
      <c r="AO80" s="279" t="n">
        <v>-0.007900000000000001</v>
      </c>
      <c r="AP80" s="279" t="n">
        <v>0.01545121043945238</v>
      </c>
      <c r="AQ80" s="279" t="n">
        <v>0.01578940850707615</v>
      </c>
      <c r="AR80" s="279" t="n">
        <v>0.01480126945041004</v>
      </c>
      <c r="AS80" s="279" t="n">
        <v>0.01226856205778078</v>
      </c>
      <c r="AT80" s="279" t="n">
        <v>-0.01472379890357637</v>
      </c>
      <c r="AU80" s="279" t="n">
        <v>0.0018</v>
      </c>
      <c r="AV80" s="279" t="n">
        <v>-0.005</v>
      </c>
      <c r="AW80" s="279" t="n"/>
      <c r="AX80" s="279" t="n">
        <v>-0.0004</v>
      </c>
      <c r="AY80" s="279" t="n">
        <v>0.006</v>
      </c>
      <c r="AZ80" s="279" t="n">
        <v>-0.0059</v>
      </c>
      <c r="BA80" s="279" t="n">
        <v>-0.009900000000000001</v>
      </c>
      <c r="BB80" s="279" t="n">
        <v>-0.0038</v>
      </c>
      <c r="BD80" s="9">
        <f>AX80-AS80</f>
        <v/>
      </c>
    </row>
    <row r="81" hidden="1" s="386">
      <c r="A81" s="387" t="n">
        <v>20260526</v>
      </c>
      <c r="B81" s="9" t="n">
        <v>0.001945525291828796</v>
      </c>
      <c r="C81" s="9" t="n">
        <v>-0.00389863547758285</v>
      </c>
      <c r="D81" s="9" t="n">
        <v>-0.007955449482895614</v>
      </c>
      <c r="E81" s="9" t="n">
        <v>0.01062573789846518</v>
      </c>
      <c r="F81" s="9" t="n">
        <v>-0.01018675721561958</v>
      </c>
      <c r="G81" s="9" t="n">
        <v>-0.008928571428571437</v>
      </c>
      <c r="H81" s="9" t="n">
        <v>0.007291666666666675</v>
      </c>
      <c r="I81" s="9" t="n">
        <v>-0.001468428781204113</v>
      </c>
      <c r="J81" s="9" t="n">
        <v>0.003267973856209154</v>
      </c>
      <c r="K81" s="9" t="n">
        <v>0.007610350076103507</v>
      </c>
      <c r="L81" s="9" t="n">
        <v>0.03456790123456804</v>
      </c>
      <c r="M81" s="9" t="n">
        <v>0.0003139717425431365</v>
      </c>
      <c r="N81" s="9" t="n">
        <v>-0.004233700254022113</v>
      </c>
      <c r="O81" s="9" t="n">
        <v>0.0105263157894738</v>
      </c>
      <c r="P81" s="9" t="n">
        <v>-0.001944264419961045</v>
      </c>
      <c r="Q81" s="9" t="n">
        <v>-0.009852216748768482</v>
      </c>
      <c r="R81" s="9" t="n">
        <v>0.005215123859191661</v>
      </c>
      <c r="S81" s="9" t="n">
        <v>-0.009406657018813243</v>
      </c>
      <c r="T81" s="9" t="n">
        <v>0.003521126760563384</v>
      </c>
      <c r="U81" s="9" t="n">
        <v>-0.03087885985748216</v>
      </c>
      <c r="V81" s="9" t="n">
        <v>-0.009072164948453525</v>
      </c>
      <c r="W81" s="9" t="n">
        <v>0.0007363770250367377</v>
      </c>
      <c r="X81" s="9" t="n">
        <v>-0.006211180124223609</v>
      </c>
      <c r="Y81" s="9" t="n">
        <v>-0.002118644067796612</v>
      </c>
      <c r="Z81" s="9" t="n">
        <v>0</v>
      </c>
      <c r="AA81" s="9" t="n">
        <v>-0.01123595505617979</v>
      </c>
      <c r="AB81" s="9" t="n">
        <v>-0.002594033722438394</v>
      </c>
      <c r="AC81" s="9" t="n">
        <v>0</v>
      </c>
      <c r="AD81" s="9" t="n">
        <v>0.003846153846153764</v>
      </c>
      <c r="AE81" s="9" t="n">
        <v>-0.008014247551202046</v>
      </c>
      <c r="AF81" s="9" t="n">
        <v>-0.006226650062266506</v>
      </c>
      <c r="AG81" s="9" t="n">
        <v>-0.002535925612848786</v>
      </c>
      <c r="AH81" s="9" t="n">
        <v>-0.01180257510729615</v>
      </c>
      <c r="AI81" s="9" t="n">
        <v>-0.02034883720930218</v>
      </c>
      <c r="AJ81" s="9" t="n">
        <v>-0.01149914821124348</v>
      </c>
      <c r="AK81" s="9" t="n">
        <v>0.0016597510373444</v>
      </c>
      <c r="AL81" s="279" t="n">
        <v>-0.001732662776383341</v>
      </c>
      <c r="AM81" s="279" t="n">
        <v>0.001233119815647807</v>
      </c>
      <c r="AN81" s="279" t="n">
        <v>0.005447656895025367</v>
      </c>
      <c r="AO81" s="279" t="n">
        <v>-0.0247</v>
      </c>
      <c r="AP81" s="279" t="n">
        <v>0.001579245035784992</v>
      </c>
      <c r="AQ81" s="279" t="n">
        <v>0.005334061281328116</v>
      </c>
      <c r="AR81" s="279" t="n">
        <v>-0.005201226118436645</v>
      </c>
      <c r="AS81" s="279" t="n">
        <v>-0.01273498428058925</v>
      </c>
      <c r="AT81" s="279" t="n">
        <v>-0.02348203451681659</v>
      </c>
      <c r="AU81" s="279" t="n">
        <v>-0.0067</v>
      </c>
      <c r="AV81" s="279" t="n">
        <v>-0.0104</v>
      </c>
      <c r="AW81" s="279" t="n"/>
      <c r="AX81" s="279" t="n">
        <v>-0.0113</v>
      </c>
      <c r="AY81" s="279" t="n">
        <v>-0.0118</v>
      </c>
      <c r="AZ81" s="279" t="n">
        <v>-0.011</v>
      </c>
      <c r="BA81" s="279" t="n">
        <v>-0.0158</v>
      </c>
      <c r="BB81" s="279" t="n">
        <v>-0.0108</v>
      </c>
      <c r="BD81" s="9">
        <f>AX81-AS81</f>
        <v/>
      </c>
    </row>
    <row r="82" hidden="1" s="386">
      <c r="A82" s="387" t="n">
        <v>20260527</v>
      </c>
      <c r="B82" s="9" t="n">
        <v>0.003883495145631071</v>
      </c>
      <c r="C82" s="9" t="n">
        <v>-0.03131115459882572</v>
      </c>
      <c r="D82" s="9" t="n">
        <v>-0.03528468323977549</v>
      </c>
      <c r="E82" s="9" t="n">
        <v>-0.01752336448598132</v>
      </c>
      <c r="F82" s="9" t="n">
        <v>-0.01943967981703832</v>
      </c>
      <c r="G82" s="9" t="n">
        <v>0.02027027027027029</v>
      </c>
      <c r="H82" s="9" t="n">
        <v>-0.01447776628748709</v>
      </c>
      <c r="I82" s="9" t="n">
        <v>0.002941176470588238</v>
      </c>
      <c r="J82" s="9" t="n">
        <v>-0.01140065146579806</v>
      </c>
      <c r="K82" s="9" t="n">
        <v>-0.0287009063444109</v>
      </c>
      <c r="L82" s="9" t="n">
        <v>-0.03914081145584739</v>
      </c>
      <c r="M82" s="9" t="n">
        <v>-0.005021971123666044</v>
      </c>
      <c r="N82" s="9" t="n">
        <v>-0.01700680272108845</v>
      </c>
      <c r="O82" s="9" t="n">
        <v>-0.01231060606060618</v>
      </c>
      <c r="P82" s="9" t="n">
        <v>-0.0207792207792208</v>
      </c>
      <c r="Q82" s="9" t="n">
        <v>0.01990049751243783</v>
      </c>
      <c r="R82" s="9" t="n">
        <v>-0.005188067444876788</v>
      </c>
      <c r="S82" s="9" t="n">
        <v>-0.029218407596786</v>
      </c>
      <c r="T82" s="9" t="n">
        <v>-0.02105263157894719</v>
      </c>
      <c r="U82" s="9" t="n">
        <v>0.002450980392156811</v>
      </c>
      <c r="V82" s="9" t="n">
        <v>0.01206824802330417</v>
      </c>
      <c r="W82" s="9" t="n">
        <v>0.008094186902134011</v>
      </c>
      <c r="X82" s="9" t="n">
        <v>-0.009375000000000008</v>
      </c>
      <c r="Y82" s="9" t="n">
        <v>-0.001061571125265394</v>
      </c>
      <c r="Z82" s="9" t="n">
        <v>0.005882352941176476</v>
      </c>
      <c r="AA82" s="9" t="n">
        <v>-0.01136363636363637</v>
      </c>
      <c r="AB82" s="9" t="n">
        <v>-0.003901170351105335</v>
      </c>
      <c r="AC82" s="9" t="n">
        <v>0.01110162254483339</v>
      </c>
      <c r="AD82" s="9" t="n">
        <v>-0.0199233716475096</v>
      </c>
      <c r="AE82" s="9" t="n">
        <v>0.005385996409335732</v>
      </c>
      <c r="AF82" s="9" t="n">
        <v>-0.02255639097744363</v>
      </c>
      <c r="AG82" s="9" t="n">
        <v>-0.01271186440677958</v>
      </c>
      <c r="AH82" s="9" t="n">
        <v>-0.01302931596091206</v>
      </c>
      <c r="AI82" s="9" t="n">
        <v>-0.018545994065282</v>
      </c>
      <c r="AJ82" s="9" t="n">
        <v>-0.024127531236536</v>
      </c>
      <c r="AK82" s="9" t="n">
        <v>-0.008285004142502078</v>
      </c>
      <c r="AL82" s="279" t="n">
        <v>-0.0124588064813467</v>
      </c>
      <c r="AM82" s="279" t="n">
        <v>-0.008798802733154573</v>
      </c>
      <c r="AN82" s="279" t="n">
        <v>0.0006695908501123367</v>
      </c>
      <c r="AO82" s="279" t="n">
        <v>-0.0238</v>
      </c>
      <c r="AP82" s="279" t="n">
        <v>-0.01300632107850153</v>
      </c>
      <c r="AQ82" s="279" t="n">
        <v>-0.008019161457837534</v>
      </c>
      <c r="AR82" s="279" t="n">
        <v>-0.01474120757594264</v>
      </c>
      <c r="AS82" s="279" t="n">
        <v>-0.01620056420596939</v>
      </c>
      <c r="AT82" s="279" t="n">
        <v>-0.02621585476371598</v>
      </c>
      <c r="AU82" s="279" t="n">
        <v>-0.0107</v>
      </c>
      <c r="AV82" s="279" t="n">
        <v>-0.0101</v>
      </c>
      <c r="AW82" s="279" t="n"/>
      <c r="AX82" s="279" t="n">
        <v>-0.0146</v>
      </c>
      <c r="AY82" s="279" t="n">
        <v>-0.0139</v>
      </c>
      <c r="AZ82" s="279" t="n">
        <v>-0.0156</v>
      </c>
      <c r="BA82" s="279" t="n">
        <v>-0.0189</v>
      </c>
      <c r="BB82" s="279" t="n">
        <v>-0.0175</v>
      </c>
      <c r="BD82" s="9">
        <f>AX82-AS82</f>
        <v/>
      </c>
    </row>
    <row r="83" hidden="1" s="386">
      <c r="A83" s="387" t="n">
        <v>20260528</v>
      </c>
      <c r="B83" s="9" t="n">
        <v>0.00773694390715668</v>
      </c>
      <c r="C83" s="9" t="n">
        <v>-0.01010101010101018</v>
      </c>
      <c r="D83" s="9" t="n">
        <v>0.003325020781379887</v>
      </c>
      <c r="E83" s="9" t="n">
        <v>-0.009512485136741983</v>
      </c>
      <c r="F83" s="9" t="n">
        <v>0.001749271137026176</v>
      </c>
      <c r="G83" s="9" t="n">
        <v>-0.02207505518763799</v>
      </c>
      <c r="H83" s="9" t="n">
        <v>-0.01364113326337882</v>
      </c>
      <c r="I83" s="9" t="n">
        <v>-0.01759530791788858</v>
      </c>
      <c r="J83" s="9" t="n">
        <v>-0.01647446457990117</v>
      </c>
      <c r="K83" s="9" t="n">
        <v>0.003110419906687405</v>
      </c>
      <c r="L83" s="9" t="n">
        <v>-0.01092896174863378</v>
      </c>
      <c r="M83" s="9" t="n">
        <v>0</v>
      </c>
      <c r="N83" s="9" t="n">
        <v>0</v>
      </c>
      <c r="O83" s="9" t="n">
        <v>-0.02109300095877279</v>
      </c>
      <c r="P83" s="9" t="n">
        <v>-0.01790450928381957</v>
      </c>
      <c r="Q83" s="9" t="n">
        <v>0.01707317073170724</v>
      </c>
      <c r="R83" s="9" t="n">
        <v>-0.007822685788787491</v>
      </c>
      <c r="S83" s="9" t="n">
        <v>0.009029345372460505</v>
      </c>
      <c r="T83" s="9" t="n">
        <v>-0.01075268817204302</v>
      </c>
      <c r="U83" s="9" t="n">
        <v>0.01418092909535448</v>
      </c>
      <c r="V83" s="9" t="n">
        <v>0.005756578947368518</v>
      </c>
      <c r="W83" s="9" t="n">
        <v>0.01021897810218963</v>
      </c>
      <c r="X83" s="9" t="n">
        <v>-0.01261829652996847</v>
      </c>
      <c r="Y83" s="9" t="n">
        <v>-0.01275239107332614</v>
      </c>
      <c r="Z83" s="9" t="n">
        <v>-0.01754385964912282</v>
      </c>
      <c r="AA83" s="9" t="n">
        <v>-0.01724137931034469</v>
      </c>
      <c r="AB83" s="9" t="n">
        <v>-0.02219321148825067</v>
      </c>
      <c r="AC83" s="9" t="n">
        <v>0.01266891891891902</v>
      </c>
      <c r="AD83" s="9" t="n">
        <v>-0.01798279906176694</v>
      </c>
      <c r="AE83" s="9" t="n">
        <v>0.00714285714285695</v>
      </c>
      <c r="AF83" s="9" t="n">
        <v>-0.01025641025641027</v>
      </c>
      <c r="AG83" s="9" t="n">
        <v>-0.006866952789699577</v>
      </c>
      <c r="AH83" s="9" t="n">
        <v>-0.007700770077007708</v>
      </c>
      <c r="AI83" s="9" t="n">
        <v>0.01587301587301597</v>
      </c>
      <c r="AJ83" s="9" t="n">
        <v>0.01280353200882998</v>
      </c>
      <c r="AK83" s="9" t="n">
        <v>0.0284043441938179</v>
      </c>
      <c r="AL83" s="279" t="n">
        <v>0.001199078492532588</v>
      </c>
      <c r="AM83" s="279" t="n">
        <v>0.007970059358928736</v>
      </c>
      <c r="AN83" s="279" t="n">
        <v>0.01960112443283397</v>
      </c>
      <c r="AO83" s="279" t="n">
        <v>0.0255</v>
      </c>
      <c r="AP83" s="279" t="n">
        <v>-0.006992951948947661</v>
      </c>
      <c r="AQ83" s="279" t="n">
        <v>0.001231089951837326</v>
      </c>
      <c r="AR83" s="279" t="n">
        <v>0.003779366497166855</v>
      </c>
      <c r="AS83" s="279" t="n">
        <v>0.01067431578836536</v>
      </c>
      <c r="AT83" s="279" t="n">
        <v>0.004586197790355204</v>
      </c>
      <c r="AU83" s="279" t="n">
        <v>0.0108</v>
      </c>
      <c r="AV83" s="279" t="n">
        <v>0.0127</v>
      </c>
      <c r="AW83" s="279" t="n"/>
      <c r="AX83" s="279" t="n">
        <v>0.0051</v>
      </c>
      <c r="AY83" s="279" t="n">
        <v>-0.005</v>
      </c>
      <c r="AZ83" s="279" t="n">
        <v>-0.0058</v>
      </c>
      <c r="BA83" s="279" t="n">
        <v>0.0101</v>
      </c>
      <c r="BB83" s="279" t="n">
        <v>0.0014</v>
      </c>
      <c r="BD83" s="9">
        <f>AX83-AS83</f>
        <v/>
      </c>
    </row>
    <row r="84" hidden="1" s="386">
      <c r="A84" s="387" t="n">
        <v>20260529</v>
      </c>
      <c r="B84" s="9" t="n">
        <v>-0.003358925143953991</v>
      </c>
      <c r="C84" s="9" t="n">
        <v>-0.04149659863945575</v>
      </c>
      <c r="D84" s="9" t="n">
        <v>-0.04142502071251039</v>
      </c>
      <c r="E84" s="9" t="n">
        <v>-0.02040816326530614</v>
      </c>
      <c r="F84" s="9" t="n">
        <v>0.002910360884749776</v>
      </c>
      <c r="G84" s="9" t="n">
        <v>0.03160270880361177</v>
      </c>
      <c r="H84" s="9" t="n">
        <v>0</v>
      </c>
      <c r="I84" s="9" t="n">
        <v>0.02835820895522374</v>
      </c>
      <c r="J84" s="9" t="n">
        <v>0.03182579564489115</v>
      </c>
      <c r="K84" s="9" t="n">
        <v>-0.005426356589147378</v>
      </c>
      <c r="L84" s="9" t="n">
        <v>-0.01305876443997992</v>
      </c>
      <c r="M84" s="9" t="n">
        <v>0.01135646687697162</v>
      </c>
      <c r="N84" s="9" t="n">
        <v>0.006920415224913501</v>
      </c>
      <c r="O84" s="9" t="n">
        <v>0.01175318315377083</v>
      </c>
      <c r="P84" s="9" t="n">
        <v>-0.009453072248480764</v>
      </c>
      <c r="Q84" s="9" t="n">
        <v>0.02637889688249412</v>
      </c>
      <c r="R84" s="9" t="n">
        <v>0.0197109067017083</v>
      </c>
      <c r="S84" s="9" t="n">
        <v>0.009694258016405759</v>
      </c>
      <c r="T84" s="9" t="n">
        <v>0.005434782608695656</v>
      </c>
      <c r="U84" s="9" t="n">
        <v>-0.006750241080038472</v>
      </c>
      <c r="V84" s="9" t="n">
        <v>-0.04619787408013082</v>
      </c>
      <c r="W84" s="9" t="n">
        <v>0.02239884393063594</v>
      </c>
      <c r="X84" s="9" t="n">
        <v>0.006389776357827482</v>
      </c>
      <c r="Y84" s="9" t="n">
        <v>0.02583423035522057</v>
      </c>
      <c r="Z84" s="9" t="n">
        <v>0.02380952380952366</v>
      </c>
      <c r="AA84" s="9" t="n">
        <v>0.02046783625730979</v>
      </c>
      <c r="AB84" s="9" t="n">
        <v>0.02403204272363153</v>
      </c>
      <c r="AC84" s="9" t="n">
        <v>0.03502919099249378</v>
      </c>
      <c r="AD84" s="9" t="n">
        <v>-0.01592356687898091</v>
      </c>
      <c r="AE84" s="9" t="n">
        <v>-0.04698581560283684</v>
      </c>
      <c r="AF84" s="9" t="n">
        <v>-0.03108808290155443</v>
      </c>
      <c r="AG84" s="9" t="n">
        <v>-0.01469317199654289</v>
      </c>
      <c r="AH84" s="9" t="n">
        <v>0.001108647450110866</v>
      </c>
      <c r="AI84" s="9" t="n">
        <v>-0.04464285714285718</v>
      </c>
      <c r="AJ84" s="9" t="n">
        <v>-0.05841325196163902</v>
      </c>
      <c r="AK84" s="9" t="n">
        <v>-0.02355808285946396</v>
      </c>
      <c r="AL84" s="279" t="n">
        <v>-0.007335830749546986</v>
      </c>
      <c r="AM84" s="279" t="n">
        <v>-0.01807831223139234</v>
      </c>
      <c r="AN84" s="279" t="n">
        <v>-0.02112060992830433</v>
      </c>
      <c r="AO84" s="279" t="n">
        <v>-0.0324</v>
      </c>
      <c r="AP84" s="279" t="n">
        <v>0.002364739430167482</v>
      </c>
      <c r="AQ84" s="279" t="n">
        <v>-0.004495511285326753</v>
      </c>
      <c r="AR84" s="279" t="n">
        <v>-0.02378338433827819</v>
      </c>
      <c r="AS84" s="279" t="n">
        <v>-0.02651243501919434</v>
      </c>
      <c r="AT84" s="279" t="n">
        <v>-0.02522679533187954</v>
      </c>
      <c r="AU84" s="279" t="n">
        <v>-0.0161</v>
      </c>
      <c r="AV84" s="279" t="n">
        <v>-0.0023</v>
      </c>
      <c r="AW84" s="279" t="n"/>
      <c r="AX84" s="279" t="n">
        <v>-0.003</v>
      </c>
      <c r="AY84" s="279" t="n">
        <v>-0.0067</v>
      </c>
      <c r="AZ84" s="279" t="n">
        <v>-0.0024</v>
      </c>
      <c r="BA84" s="279" t="n">
        <v>-0.01</v>
      </c>
      <c r="BB84" s="279" t="n">
        <v>-0.0075</v>
      </c>
      <c r="BD84" s="9">
        <f>AX84-AS84</f>
        <v/>
      </c>
    </row>
    <row r="85">
      <c r="A85" s="295" t="inlineStr">
        <is>
          <t>202606汇总</t>
        </is>
      </c>
      <c r="B85" s="347">
        <f>SUM(B86:B106)</f>
        <v/>
      </c>
      <c r="C85" s="347">
        <f>SUM(C86:C106)</f>
        <v/>
      </c>
      <c r="D85" s="347">
        <f>SUM(D86:D106)</f>
        <v/>
      </c>
      <c r="E85" s="347">
        <f>SUM(E86:E106)</f>
        <v/>
      </c>
      <c r="F85" s="347">
        <f>SUM(F86:F106)</f>
        <v/>
      </c>
      <c r="G85" s="347">
        <f>SUM(G86:G106)</f>
        <v/>
      </c>
      <c r="H85" s="347">
        <f>SUM(H86:H106)</f>
        <v/>
      </c>
      <c r="I85" s="347">
        <f>SUM(I86:I106)</f>
        <v/>
      </c>
      <c r="J85" s="347">
        <f>SUM(J86:J106)</f>
        <v/>
      </c>
      <c r="K85" s="347">
        <f>SUM(K86:K106)</f>
        <v/>
      </c>
      <c r="L85" s="347">
        <f>SUM(L86:L106)</f>
        <v/>
      </c>
      <c r="M85" s="347">
        <f>SUM(M86:M106)</f>
        <v/>
      </c>
      <c r="N85" s="347">
        <f>SUM(N86:N106)</f>
        <v/>
      </c>
      <c r="O85" s="347">
        <f>SUM(O86:O106)</f>
        <v/>
      </c>
      <c r="P85" s="347">
        <f>SUM(P86:P106)</f>
        <v/>
      </c>
      <c r="Q85" s="347">
        <f>SUM(Q86:Q106)</f>
        <v/>
      </c>
      <c r="R85" s="347">
        <f>SUM(R86:R106)</f>
        <v/>
      </c>
      <c r="S85" s="347">
        <f>SUM(S86:S106)</f>
        <v/>
      </c>
      <c r="T85" s="347">
        <f>SUM(T86:T106)</f>
        <v/>
      </c>
      <c r="U85" s="347">
        <f>SUM(U86:U106)</f>
        <v/>
      </c>
      <c r="V85" s="347">
        <f>SUM(V86:V106)</f>
        <v/>
      </c>
      <c r="W85" s="347">
        <f>SUM(W86:W106)</f>
        <v/>
      </c>
      <c r="X85" s="347">
        <f>SUM(X86:X106)</f>
        <v/>
      </c>
      <c r="Y85" s="347">
        <f>SUM(Y86:Y106)</f>
        <v/>
      </c>
      <c r="Z85" s="347">
        <f>SUM(Z86:Z106)</f>
        <v/>
      </c>
      <c r="AA85" s="347">
        <f>SUM(AA86:AA106)</f>
        <v/>
      </c>
      <c r="AB85" s="347">
        <f>SUM(AB86:AB106)</f>
        <v/>
      </c>
      <c r="AC85" s="347">
        <f>SUM(AC86:AC106)</f>
        <v/>
      </c>
      <c r="AD85" s="347">
        <f>SUM(AD86:AD106)</f>
        <v/>
      </c>
      <c r="AE85" s="347">
        <f>SUM(AE86:AE106)</f>
        <v/>
      </c>
      <c r="AF85" s="347">
        <f>SUM(AF86:AF106)</f>
        <v/>
      </c>
      <c r="AG85" s="347">
        <f>SUM(AG86:AG106)</f>
        <v/>
      </c>
      <c r="AH85" s="347">
        <f>SUM(AH86:AH106)</f>
        <v/>
      </c>
      <c r="AI85" s="347">
        <f>SUM(AI86:AI106)</f>
        <v/>
      </c>
      <c r="AJ85" s="347">
        <f>SUM(AJ86:AJ106)</f>
        <v/>
      </c>
      <c r="AK85" s="347">
        <f>SUM(AK86:AK106)</f>
        <v/>
      </c>
      <c r="AL85" s="347">
        <f>SUM(AL86:AL106)</f>
        <v/>
      </c>
      <c r="AM85" s="347">
        <f>SUM(AM86:AM106)</f>
        <v/>
      </c>
      <c r="AN85" s="347">
        <f>SUM(AN86:AN106)</f>
        <v/>
      </c>
      <c r="AO85" s="347">
        <f>SUM(AO86:AO106)</f>
        <v/>
      </c>
      <c r="AP85" s="347">
        <f>SUM(AP86:AP106)</f>
        <v/>
      </c>
      <c r="AQ85" s="347">
        <f>SUM(AQ86:AQ106)</f>
        <v/>
      </c>
      <c r="AR85" s="347">
        <f>SUM(AR86:AR106)</f>
        <v/>
      </c>
      <c r="AS85" s="347">
        <f>SUM(AS86:AS106)</f>
        <v/>
      </c>
      <c r="AT85" s="347">
        <f>SUM(AT86:AT106)</f>
        <v/>
      </c>
      <c r="AU85" s="347">
        <f>SUM(AU86:AU106)</f>
        <v/>
      </c>
      <c r="AV85" s="347">
        <f>SUM(AV86:AV106)</f>
        <v/>
      </c>
      <c r="AW85" s="347">
        <f>SUM(AW86:AW106)</f>
        <v/>
      </c>
      <c r="AX85" s="347">
        <f>SUM(AX86:AX106)</f>
        <v/>
      </c>
      <c r="AY85" s="347">
        <f>SUM(AY86:AY106)</f>
        <v/>
      </c>
      <c r="AZ85" s="347">
        <f>SUM(AZ86:AZ106)</f>
        <v/>
      </c>
      <c r="BA85" s="347">
        <f>SUM(BA86:BA106)</f>
        <v/>
      </c>
      <c r="BB85" s="347">
        <f>SUM(BB86:BB106)</f>
        <v/>
      </c>
      <c r="BD85" s="9">
        <f>AX85-AS85</f>
        <v/>
      </c>
    </row>
    <row r="86" hidden="1" s="386">
      <c r="A86" s="387" t="n">
        <v>20260601</v>
      </c>
      <c r="B86" s="9" t="n">
        <v>-0.001925854597977854</v>
      </c>
      <c r="C86" s="9" t="n">
        <v>-0.007806955287437985</v>
      </c>
      <c r="D86" s="9" t="n">
        <v>-0.01382886776145204</v>
      </c>
      <c r="E86" s="9" t="n">
        <v>0.01470588235294119</v>
      </c>
      <c r="F86" s="9" t="n">
        <v>-0.01160766105629717</v>
      </c>
      <c r="G86" s="9" t="n">
        <v>-0.002188183807439827</v>
      </c>
      <c r="H86" s="9" t="n">
        <v>0.01914893617021278</v>
      </c>
      <c r="I86" s="9" t="n">
        <v>0.002902757619738754</v>
      </c>
      <c r="J86" s="9" t="n">
        <v>0.001623376623376625</v>
      </c>
      <c r="K86" s="9" t="n">
        <v>0.007014809041309525</v>
      </c>
      <c r="L86" s="9" t="n">
        <v>-0.008142493638676852</v>
      </c>
      <c r="M86" s="9" t="n">
        <v>0.03150343106674984</v>
      </c>
      <c r="N86" s="9" t="n">
        <v>0.003436426116838491</v>
      </c>
      <c r="O86" s="9" t="n">
        <v>0.001936108422071638</v>
      </c>
      <c r="P86" s="9" t="n">
        <v>0.003408316291751802</v>
      </c>
      <c r="Q86" s="9" t="n">
        <v>0.06619937694704046</v>
      </c>
      <c r="R86" s="9" t="n">
        <v>0.01159793814432991</v>
      </c>
      <c r="S86" s="9" t="n">
        <v>0.002215657311669048</v>
      </c>
      <c r="T86" s="9" t="n">
        <v>0.01261261261261262</v>
      </c>
      <c r="U86" s="9" t="n">
        <v>0.00097087378640766</v>
      </c>
      <c r="V86" s="9" t="n">
        <v>-0.003857693956279614</v>
      </c>
      <c r="W86" s="9" t="n">
        <v>0.009187279151943393</v>
      </c>
      <c r="X86" s="9" t="n">
        <v>-0.006349206349206354</v>
      </c>
      <c r="Y86" s="9" t="n">
        <v>0.007345225603357825</v>
      </c>
      <c r="Z86" s="9" t="n">
        <v>-0.01162790697674404</v>
      </c>
      <c r="AA86" s="9" t="n">
        <v>-0.01146131805157594</v>
      </c>
      <c r="AB86" s="9" t="n">
        <v>-0.01303780964797915</v>
      </c>
      <c r="AC86" s="9" t="n">
        <v>0.01289282836422223</v>
      </c>
      <c r="AD86" s="9" t="n">
        <v>-0.00485436893203884</v>
      </c>
      <c r="AE86" s="9" t="n">
        <v>-0.008372093023255719</v>
      </c>
      <c r="AF86" s="9" t="n">
        <v>0.03877005347593587</v>
      </c>
      <c r="AG86" s="9" t="n">
        <v>0.02105263157894739</v>
      </c>
      <c r="AH86" s="9" t="n">
        <v>0.03322259136212628</v>
      </c>
      <c r="AI86" s="9" t="n">
        <v>-0.0116822429906543</v>
      </c>
      <c r="AJ86" s="9" t="n">
        <v>-0.05277777777777793</v>
      </c>
      <c r="AK86" s="9" t="n">
        <v>-0.03826955074875212</v>
      </c>
      <c r="AL86" s="279" t="n">
        <v>-0.002661623779761429</v>
      </c>
      <c r="AM86" s="279" t="n">
        <v>-0.01507362057331134</v>
      </c>
      <c r="AN86" s="279" t="n">
        <v>-0.02154753735248398</v>
      </c>
      <c r="AO86" s="279" t="n">
        <v>0.0045</v>
      </c>
      <c r="AP86" s="279" t="n">
        <v>-0.009367080200788708</v>
      </c>
      <c r="AQ86" s="279" t="n">
        <v>-0.009784222426223736</v>
      </c>
      <c r="AR86" s="279" t="n">
        <v>-0.01020964022029859</v>
      </c>
      <c r="AS86" s="279" t="n">
        <v>-0.007564288802061295</v>
      </c>
      <c r="AT86" s="279" t="n">
        <v>0.03391004272894887</v>
      </c>
      <c r="AU86" s="279" t="n">
        <v>0.0089</v>
      </c>
      <c r="AV86" s="279" t="n">
        <v>0.0245</v>
      </c>
      <c r="AW86" s="279" t="n">
        <v>0.0065</v>
      </c>
      <c r="AX86" s="279" t="n">
        <v>0.0183</v>
      </c>
      <c r="AY86" s="279" t="n">
        <v>0.0028</v>
      </c>
      <c r="AZ86" s="279" t="n">
        <v>0.0184</v>
      </c>
      <c r="BA86" s="279" t="n">
        <v>0.0276</v>
      </c>
      <c r="BB86" s="279" t="n">
        <v>0.0239</v>
      </c>
      <c r="BD86" s="9">
        <f>AX86-AS86</f>
        <v/>
      </c>
    </row>
    <row r="87" hidden="1" s="386">
      <c r="A87" s="387" t="n">
        <v>20260602</v>
      </c>
      <c r="B87" s="9" t="n">
        <v>-0.01302460202604927</v>
      </c>
      <c r="C87" s="9" t="n">
        <v>0.01144492131616596</v>
      </c>
      <c r="D87" s="9" t="n">
        <v>0.01752848378615251</v>
      </c>
      <c r="E87" s="9" t="n">
        <v>0.006038647342995175</v>
      </c>
      <c r="F87" s="9" t="n">
        <v>-0.0152671755725191</v>
      </c>
      <c r="G87" s="9" t="n">
        <v>-0.01754385964912282</v>
      </c>
      <c r="H87" s="9" t="n">
        <v>-0.01565762004175367</v>
      </c>
      <c r="I87" s="9" t="n">
        <v>-0.01591895803183777</v>
      </c>
      <c r="J87" s="9" t="n">
        <v>-0.0194489465153971</v>
      </c>
      <c r="K87" s="9" t="n">
        <v>-0.01083591331269351</v>
      </c>
      <c r="L87" s="9" t="n">
        <v>0.03386351975371989</v>
      </c>
      <c r="M87" s="9" t="n">
        <v>0.0003023888720894738</v>
      </c>
      <c r="N87" s="9" t="n">
        <v>-0.001712328767123289</v>
      </c>
      <c r="O87" s="9" t="n">
        <v>0.001932367149758456</v>
      </c>
      <c r="P87" s="9" t="n">
        <v>0.01766304347826089</v>
      </c>
      <c r="Q87" s="9" t="n">
        <v>-0.0160701241782323</v>
      </c>
      <c r="R87" s="9" t="n">
        <v>0.006369426751592362</v>
      </c>
      <c r="S87" s="9" t="n">
        <v>-0.0184229918938835</v>
      </c>
      <c r="T87" s="9" t="n">
        <v>-0.02135231316725981</v>
      </c>
      <c r="U87" s="9" t="n">
        <v>0.005334626576139729</v>
      </c>
      <c r="V87" s="9" t="n">
        <v>0.005593803786575019</v>
      </c>
      <c r="W87" s="9" t="n">
        <v>-0.004901960784313653</v>
      </c>
      <c r="X87" s="9" t="n">
        <v>-0.01277955271565496</v>
      </c>
      <c r="Y87" s="9" t="n">
        <v>-0.009375000000000008</v>
      </c>
      <c r="Z87" s="9" t="n">
        <v>-0.01176470588235295</v>
      </c>
      <c r="AA87" s="9" t="n">
        <v>-0.01449275362318826</v>
      </c>
      <c r="AB87" s="9" t="n">
        <v>-0.01453104359313079</v>
      </c>
      <c r="AC87" s="9" t="n">
        <v>-0.01272871917263309</v>
      </c>
      <c r="AD87" s="9" t="n">
        <v>0.01626016260162603</v>
      </c>
      <c r="AE87" s="9" t="n">
        <v>-0.0103189493433397</v>
      </c>
      <c r="AF87" s="9" t="n">
        <v>-0.007722007722007729</v>
      </c>
      <c r="AG87" s="9" t="n">
        <v>-0.02663230240549821</v>
      </c>
      <c r="AH87" s="9" t="n">
        <v>-0.0289389067524116</v>
      </c>
      <c r="AI87" s="9" t="n">
        <v>-0.00157604412923562</v>
      </c>
      <c r="AJ87" s="9" t="n">
        <v>0.01661779081133932</v>
      </c>
      <c r="AK87" s="9" t="n">
        <v>0.05709342560553639</v>
      </c>
      <c r="AL87" s="279" t="n">
        <v>0.0042786378624555</v>
      </c>
      <c r="AM87" s="279" t="n">
        <v>0.01634693709925966</v>
      </c>
      <c r="AN87" s="279" t="n">
        <v>0.0265576597789439</v>
      </c>
      <c r="AO87" s="279" t="n">
        <v>0.002</v>
      </c>
      <c r="AP87" s="279" t="n">
        <v>0.009175147967027855</v>
      </c>
      <c r="AQ87" s="279" t="n">
        <v>0.01451288175374754</v>
      </c>
      <c r="AR87" s="279" t="n">
        <v>0.005707202087643025</v>
      </c>
      <c r="AS87" s="279" t="n">
        <v>0.004751538292577458</v>
      </c>
      <c r="AT87" s="279" t="n">
        <v>-0.02756600417412895</v>
      </c>
      <c r="AU87" s="279" t="n">
        <v>0.0005999999999999999</v>
      </c>
      <c r="AV87" s="279" t="n">
        <v>0.0081</v>
      </c>
      <c r="AW87" s="279" t="n">
        <v>-0.005</v>
      </c>
      <c r="AX87" s="279" t="n">
        <v>-0.008800000000000001</v>
      </c>
      <c r="AY87" s="279" t="n">
        <v>-0.0155</v>
      </c>
      <c r="AZ87" s="279" t="n">
        <v>-0.0143</v>
      </c>
      <c r="BA87" s="279" t="n">
        <v>-0.0144</v>
      </c>
      <c r="BB87" s="279" t="n">
        <v>-0.0167</v>
      </c>
      <c r="BD87" s="9">
        <f>AX87-AS87</f>
        <v/>
      </c>
    </row>
    <row r="88" hidden="1" s="386">
      <c r="A88" s="387" t="n">
        <v>20260603</v>
      </c>
      <c r="B88" s="9" t="n">
        <v>0.003910068426197462</v>
      </c>
      <c r="C88" s="9" t="n">
        <v>0.0007072135785007865</v>
      </c>
      <c r="D88" s="9" t="n">
        <v>0.006029285099052451</v>
      </c>
      <c r="E88" s="9" t="n">
        <v>-0.003601440576230496</v>
      </c>
      <c r="F88" s="9" t="n">
        <v>-0.004770423375074542</v>
      </c>
      <c r="G88" s="9" t="n">
        <v>-0.008928571428571437</v>
      </c>
      <c r="H88" s="9" t="n">
        <v>-0.006362672322375286</v>
      </c>
      <c r="I88" s="9" t="n">
        <v>-0.01470588235294119</v>
      </c>
      <c r="J88" s="9" t="n">
        <v>-0.0181818181818182</v>
      </c>
      <c r="K88" s="9" t="n">
        <v>-0.004694835680751178</v>
      </c>
      <c r="L88" s="9" t="n">
        <v>0.008436724565756776</v>
      </c>
      <c r="M88" s="9" t="n">
        <v>0.004836759371221287</v>
      </c>
      <c r="N88" s="9" t="n">
        <v>-0.01114922813036012</v>
      </c>
      <c r="O88" s="9" t="n">
        <v>-0.001928640308582451</v>
      </c>
      <c r="P88" s="9" t="n">
        <v>-0.004005340453938589</v>
      </c>
      <c r="Q88" s="9" t="n">
        <v>0.03934669636228651</v>
      </c>
      <c r="R88" s="9" t="n">
        <v>-0.008860759493670893</v>
      </c>
      <c r="S88" s="9" t="n">
        <v>-0.01201201201201202</v>
      </c>
      <c r="T88" s="9" t="n">
        <v>-0.01272727272727274</v>
      </c>
      <c r="U88" s="9" t="n">
        <v>0.009165460684997649</v>
      </c>
      <c r="V88" s="9" t="n">
        <v>-0.006846384253316223</v>
      </c>
      <c r="W88" s="9" t="n">
        <v>0.001407459535538355</v>
      </c>
      <c r="X88" s="9" t="n">
        <v>-0.01294498381877024</v>
      </c>
      <c r="Y88" s="9" t="n">
        <v>-0.01051524710830706</v>
      </c>
      <c r="Z88" s="9" t="n">
        <v>-0.01785714285714287</v>
      </c>
      <c r="AA88" s="9" t="n">
        <v>-0.01470588235294119</v>
      </c>
      <c r="AB88" s="9" t="n">
        <v>-0.01742627345844506</v>
      </c>
      <c r="AC88" s="9" t="n">
        <v>0.006446414182111206</v>
      </c>
      <c r="AD88" s="9" t="n">
        <v>-0.01280000000000001</v>
      </c>
      <c r="AE88" s="9" t="n">
        <v>0.009478672985782</v>
      </c>
      <c r="AF88" s="9" t="n">
        <v>-0.01556420233463036</v>
      </c>
      <c r="AG88" s="9" t="n">
        <v>-0.007943512797881639</v>
      </c>
      <c r="AH88" s="9" t="n">
        <v>-0.01655629139072849</v>
      </c>
      <c r="AI88" s="9" t="n">
        <v>0.004735595895816895</v>
      </c>
      <c r="AJ88" s="9" t="n">
        <v>0.03365384615384608</v>
      </c>
      <c r="AK88" s="9" t="n">
        <v>0.0400981996726677</v>
      </c>
      <c r="AL88" s="279" t="n">
        <v>0.002177147958505099</v>
      </c>
      <c r="AM88" s="279" t="n">
        <v>0.007284969081779245</v>
      </c>
      <c r="AN88" s="279" t="n">
        <v>0.01654781426726826</v>
      </c>
      <c r="AO88" s="279" t="n">
        <v>-0.0048</v>
      </c>
      <c r="AP88" s="279" t="n">
        <v>0.0002219658531457507</v>
      </c>
      <c r="AQ88" s="279" t="n">
        <v>0.004934338971207834</v>
      </c>
      <c r="AR88" s="279" t="n">
        <v>0.004893530983538291</v>
      </c>
      <c r="AS88" s="279" t="n">
        <v>0.00571245689064503</v>
      </c>
      <c r="AT88" s="279" t="n">
        <v>-0.01488789144137188</v>
      </c>
      <c r="AU88" s="279" t="n">
        <v>-0.003</v>
      </c>
      <c r="AV88" s="279" t="n">
        <v>-0.0151</v>
      </c>
      <c r="AW88" s="279" t="n">
        <v>-0.0029</v>
      </c>
      <c r="AX88" s="279" t="n">
        <v>-0.011</v>
      </c>
      <c r="AY88" s="279" t="n">
        <v>-0.0127</v>
      </c>
      <c r="AZ88" s="279" t="n">
        <v>-0.0162</v>
      </c>
      <c r="BA88" s="279" t="n">
        <v>-0.0131</v>
      </c>
      <c r="BB88" s="279" t="n">
        <v>-0.0105</v>
      </c>
      <c r="BD88" s="9">
        <f>AX88-AS88</f>
        <v/>
      </c>
    </row>
    <row r="89" hidden="1" s="386">
      <c r="A89" s="387" t="n">
        <v>20260604</v>
      </c>
      <c r="B89" s="9" t="n">
        <v>-0.01217137293086656</v>
      </c>
      <c r="C89" s="9" t="n">
        <v>0.009187279151943393</v>
      </c>
      <c r="D89" s="9" t="n">
        <v>0.001712328767123289</v>
      </c>
      <c r="E89" s="9" t="n">
        <v>-0.01927710843373496</v>
      </c>
      <c r="F89" s="9" t="n">
        <v>0.01677651288196526</v>
      </c>
      <c r="G89" s="9" t="n">
        <v>-0.0247747747747748</v>
      </c>
      <c r="H89" s="9" t="n">
        <v>-0.01387406616862328</v>
      </c>
      <c r="I89" s="9" t="n">
        <v>-0.01641791044776121</v>
      </c>
      <c r="J89" s="9" t="n">
        <v>-0.01346801346801348</v>
      </c>
      <c r="K89" s="9" t="n">
        <v>-0.007861635220125793</v>
      </c>
      <c r="L89" s="9" t="n">
        <v>-0.03051181102362207</v>
      </c>
      <c r="M89" s="9" t="n">
        <v>0.0009025270758123088</v>
      </c>
      <c r="N89" s="9" t="n">
        <v>-0.006071118820468445</v>
      </c>
      <c r="O89" s="9" t="n">
        <v>-0.01256038647342986</v>
      </c>
      <c r="P89" s="9" t="n">
        <v>-0.004691689008042825</v>
      </c>
      <c r="Q89" s="9" t="n">
        <v>0.02142857142857145</v>
      </c>
      <c r="R89" s="9" t="n">
        <v>-0.01149425287356323</v>
      </c>
      <c r="S89" s="9" t="n">
        <v>-0.007598784194528882</v>
      </c>
      <c r="T89" s="9" t="n">
        <v>-0.02209944751381217</v>
      </c>
      <c r="U89" s="9" t="n">
        <v>0.000478011472275282</v>
      </c>
      <c r="V89" s="9" t="n">
        <v>-0.02283498492029314</v>
      </c>
      <c r="W89" s="9" t="n">
        <v>-0.01475755446240346</v>
      </c>
      <c r="X89" s="9" t="n">
        <v>-0.01311475409836067</v>
      </c>
      <c r="Y89" s="9" t="n">
        <v>-0.01381509032943666</v>
      </c>
      <c r="Z89" s="9" t="n">
        <v>-0.01515151515151517</v>
      </c>
      <c r="AA89" s="9" t="n">
        <v>-0.0119402985074627</v>
      </c>
      <c r="AB89" s="9" t="n">
        <v>-0.01227830832196454</v>
      </c>
      <c r="AC89" s="9" t="n">
        <v>-0.01681345076060859</v>
      </c>
      <c r="AD89" s="9" t="n">
        <v>-0.007293354943273823</v>
      </c>
      <c r="AE89" s="9" t="n">
        <v>0.0009389671361503399</v>
      </c>
      <c r="AF89" s="9" t="n">
        <v>-0.02898550724637684</v>
      </c>
      <c r="AG89" s="9" t="n">
        <v>-0.01245551601423489</v>
      </c>
      <c r="AH89" s="9" t="n">
        <v>-0.01795735129068464</v>
      </c>
      <c r="AI89" s="9" t="n">
        <v>0.003927729772191764</v>
      </c>
      <c r="AJ89" s="9" t="n">
        <v>0.02000000000000007</v>
      </c>
      <c r="AK89" s="9" t="n">
        <v>0.007081038552321102</v>
      </c>
      <c r="AL89" s="279" t="n">
        <v>-0.006413605963211375</v>
      </c>
      <c r="AM89" s="279" t="n">
        <v>-0.002746679180959089</v>
      </c>
      <c r="AN89" s="279" t="n">
        <v>-0.008271430397427899</v>
      </c>
      <c r="AO89" s="279" t="n">
        <v>-0.0128</v>
      </c>
      <c r="AP89" s="279" t="n">
        <v>-0.01012288264267693</v>
      </c>
      <c r="AQ89" s="279" t="n">
        <v>-0.00689708794164747</v>
      </c>
      <c r="AR89" s="279" t="n">
        <v>-0.0006471895525509174</v>
      </c>
      <c r="AS89" s="279" t="n">
        <v>-0.001492325274091477</v>
      </c>
      <c r="AT89" s="279" t="n">
        <v>-0.01877020927022192</v>
      </c>
      <c r="AU89" s="279" t="n">
        <v>-0.0058</v>
      </c>
      <c r="AV89" s="279" t="n">
        <v>-0.0214</v>
      </c>
      <c r="AW89" s="279" t="n">
        <v>-0.008800000000000001</v>
      </c>
      <c r="AX89" s="279" t="n">
        <v>-0.0201</v>
      </c>
      <c r="AY89" s="279" t="n">
        <v>-0.0185</v>
      </c>
      <c r="AZ89" s="279" t="n">
        <v>-0.0213</v>
      </c>
      <c r="BA89" s="279" t="n">
        <v>-0.0165</v>
      </c>
      <c r="BB89" s="279" t="n">
        <v>-0.0205</v>
      </c>
      <c r="BD89" s="9">
        <f>AX89-AS89</f>
        <v/>
      </c>
    </row>
    <row r="90" hidden="1" s="386">
      <c r="A90" s="387" t="n">
        <v>20260605</v>
      </c>
      <c r="B90" s="9" t="n">
        <v>-0.009857072449482513</v>
      </c>
      <c r="C90" s="9" t="n">
        <v>0.00350140056022417</v>
      </c>
      <c r="D90" s="9" t="n">
        <v>0.02820512820512833</v>
      </c>
      <c r="E90" s="9" t="n">
        <v>0.00245700245700246</v>
      </c>
      <c r="F90" s="9" t="n">
        <v>-0.009428403064231004</v>
      </c>
      <c r="G90" s="9" t="n">
        <v>0</v>
      </c>
      <c r="H90" s="9" t="n">
        <v>-0.00324675324675325</v>
      </c>
      <c r="I90" s="9" t="n">
        <v>-0.001517450682852809</v>
      </c>
      <c r="J90" s="9" t="n">
        <v>0.008532423208191134</v>
      </c>
      <c r="K90" s="9" t="n">
        <v>0.001584786053882727</v>
      </c>
      <c r="L90" s="9" t="n">
        <v>-0.02233502538071068</v>
      </c>
      <c r="M90" s="9" t="n">
        <v>-0.001803426510369637</v>
      </c>
      <c r="N90" s="9" t="n">
        <v>0</v>
      </c>
      <c r="O90" s="9" t="n">
        <v>-0.005870841487279849</v>
      </c>
      <c r="P90" s="9" t="n">
        <v>-0.002693602693602696</v>
      </c>
      <c r="Q90" s="9" t="n">
        <v>-0.02447552447552442</v>
      </c>
      <c r="R90" s="9" t="n">
        <v>0.01291989664082688</v>
      </c>
      <c r="S90" s="9" t="n">
        <v>-0.006891271056661653</v>
      </c>
      <c r="T90" s="9" t="n">
        <v>-0.007532956685499065</v>
      </c>
      <c r="U90" s="9" t="n">
        <v>-0.01863354037267088</v>
      </c>
      <c r="V90" s="9" t="n">
        <v>-0.03262786596119923</v>
      </c>
      <c r="W90" s="9" t="n">
        <v>-0.03566333808844496</v>
      </c>
      <c r="X90" s="9" t="n">
        <v>-0.003322259136212628</v>
      </c>
      <c r="Y90" s="9" t="n">
        <v>0.00431034482758621</v>
      </c>
      <c r="Z90" s="9" t="n">
        <v>0.006153846153846159</v>
      </c>
      <c r="AA90" s="9" t="n">
        <v>-0.006042296072507558</v>
      </c>
      <c r="AB90" s="9" t="n">
        <v>0</v>
      </c>
      <c r="AC90" s="9" t="n">
        <v>-0.0407166123778502</v>
      </c>
      <c r="AD90" s="9" t="n">
        <v>0.0008163265306121549</v>
      </c>
      <c r="AE90" s="9" t="n">
        <v>-0.02439024390243905</v>
      </c>
      <c r="AF90" s="9" t="n">
        <v>-0.009497964721845328</v>
      </c>
      <c r="AG90" s="9" t="n">
        <v>0.01081081081081082</v>
      </c>
      <c r="AH90" s="9" t="n">
        <v>-0.001142857142857144</v>
      </c>
      <c r="AI90" s="9" t="n">
        <v>-0.003129890453834118</v>
      </c>
      <c r="AJ90" s="9" t="n">
        <v>-0.04651162790697669</v>
      </c>
      <c r="AK90" s="9" t="n">
        <v>-0.03671874999999995</v>
      </c>
      <c r="AL90" s="279" t="n">
        <v>-0.007404268490586325</v>
      </c>
      <c r="AM90" s="279" t="n">
        <v>-0.02214783064533124</v>
      </c>
      <c r="AN90" s="279" t="n">
        <v>-0.03202558448711185</v>
      </c>
      <c r="AO90" s="279" t="n">
        <v>0.0559</v>
      </c>
      <c r="AP90" s="279" t="n">
        <v>-0.008813463888309652</v>
      </c>
      <c r="AQ90" s="279" t="n">
        <v>-0.01790635029826218</v>
      </c>
      <c r="AR90" s="279" t="n">
        <v>-0.01263690738881076</v>
      </c>
      <c r="AS90" s="279" t="n">
        <v>-0.009398005604449701</v>
      </c>
      <c r="AT90" s="279" t="n">
        <v>0.01677467716606112</v>
      </c>
      <c r="AU90" s="279" t="n">
        <v>0.0047</v>
      </c>
      <c r="AV90" s="279" t="n">
        <v>-0.0009</v>
      </c>
      <c r="AW90" s="279" t="n">
        <v>0.004</v>
      </c>
      <c r="AX90" s="279" t="n">
        <v>0.0108</v>
      </c>
      <c r="AY90" s="279" t="n">
        <v>0.0054</v>
      </c>
      <c r="AZ90" s="279" t="n">
        <v>0.0168</v>
      </c>
      <c r="BA90" s="279" t="n">
        <v>0.0098</v>
      </c>
      <c r="BB90" s="279" t="n">
        <v>0.008399999999999999</v>
      </c>
      <c r="BD90" s="9">
        <f>AX90-AS90</f>
        <v/>
      </c>
    </row>
    <row r="91" hidden="1" s="386">
      <c r="A91" s="387" t="n">
        <v>20260608</v>
      </c>
      <c r="B91" s="9" t="n">
        <v>-0.008959681433548927</v>
      </c>
      <c r="C91" s="9" t="n">
        <v>-0.01535240753663644</v>
      </c>
      <c r="D91" s="9" t="n">
        <v>0.00498753117206983</v>
      </c>
      <c r="E91" s="9" t="n">
        <v>-0.03063725490196068</v>
      </c>
      <c r="F91" s="9" t="n">
        <v>-0.006543723973825175</v>
      </c>
      <c r="G91" s="9" t="n">
        <v>-0.01847575057736722</v>
      </c>
      <c r="H91" s="9" t="n">
        <v>-0.02388707926167212</v>
      </c>
      <c r="I91" s="9" t="n">
        <v>-0.01823708206686932</v>
      </c>
      <c r="J91" s="9" t="n">
        <v>-0.0253807106598985</v>
      </c>
      <c r="K91" s="9" t="n">
        <v>-0.02689873417721522</v>
      </c>
      <c r="L91" s="9" t="n">
        <v>-0.05503634475597086</v>
      </c>
      <c r="M91" s="9" t="n">
        <v>-0.005118940078289776</v>
      </c>
      <c r="N91" s="9" t="n">
        <v>-0.02705061082024426</v>
      </c>
      <c r="O91" s="9" t="n">
        <v>-0.01476377952755918</v>
      </c>
      <c r="P91" s="9" t="n">
        <v>-0.008102633355840655</v>
      </c>
      <c r="Q91" s="9" t="n">
        <v>-0.004301075268817208</v>
      </c>
      <c r="R91" s="9" t="n">
        <v>0.006377551020408169</v>
      </c>
      <c r="S91" s="9" t="n">
        <v>-0.02698535080956047</v>
      </c>
      <c r="T91" s="9" t="n">
        <v>-0.009487666034155606</v>
      </c>
      <c r="U91" s="9" t="n">
        <v>-0.02677702044790639</v>
      </c>
      <c r="V91" s="9" t="n">
        <v>-0.03463992707383777</v>
      </c>
      <c r="W91" s="9" t="n">
        <v>-0.03106508875739648</v>
      </c>
      <c r="X91" s="9" t="n">
        <v>-0.02333333333333336</v>
      </c>
      <c r="Y91" s="9" t="n">
        <v>-0.01287553648068671</v>
      </c>
      <c r="Z91" s="9" t="n">
        <v>-0.01529051987767585</v>
      </c>
      <c r="AA91" s="9" t="n">
        <v>-0.02735562310030398</v>
      </c>
      <c r="AB91" s="9" t="n">
        <v>-0.02348066298342544</v>
      </c>
      <c r="AC91" s="9" t="n">
        <v>-0.02801358234295409</v>
      </c>
      <c r="AD91" s="9" t="n">
        <v>-0.01386623164763451</v>
      </c>
      <c r="AE91" s="9" t="n">
        <v>-0.0509615384615385</v>
      </c>
      <c r="AF91" s="9" t="n">
        <v>-0.03013698630136989</v>
      </c>
      <c r="AG91" s="9" t="n">
        <v>-0.02317290552584672</v>
      </c>
      <c r="AH91" s="9" t="n">
        <v>-0.02288329519450803</v>
      </c>
      <c r="AI91" s="9" t="n">
        <v>-0.04238618524332814</v>
      </c>
      <c r="AJ91" s="9" t="n">
        <v>-0.04591104734576761</v>
      </c>
      <c r="AK91" s="9" t="n">
        <v>-0.03568532035685323</v>
      </c>
      <c r="AL91" s="279" t="n">
        <v>-0.01698177338335976</v>
      </c>
      <c r="AM91" s="279" t="n">
        <v>-0.0322248232090737</v>
      </c>
      <c r="AN91" s="279" t="n">
        <v>-0.03692572010404409</v>
      </c>
      <c r="AO91" s="279" t="n">
        <v>0.0133</v>
      </c>
      <c r="AP91" s="279" t="n">
        <v>-0.01425495818715883</v>
      </c>
      <c r="AQ91" s="279" t="n">
        <v>-0.02144197952218435</v>
      </c>
      <c r="AR91" s="279" t="n">
        <v>-0.03486643847196405</v>
      </c>
      <c r="AS91" s="279" t="n">
        <v>-0.03113570938991095</v>
      </c>
      <c r="AT91" s="279" t="n">
        <v>-0.02790907620826603</v>
      </c>
      <c r="AU91" s="279" t="n">
        <v>-0.0116</v>
      </c>
      <c r="AV91" s="279" t="n">
        <v>-0.018</v>
      </c>
      <c r="AW91" s="279" t="n">
        <v>-0.0263</v>
      </c>
      <c r="AX91" s="279" t="n">
        <v>-0.0233</v>
      </c>
      <c r="AY91" s="279" t="n">
        <v>-0.035</v>
      </c>
      <c r="AZ91" s="279" t="n">
        <v>-0.028</v>
      </c>
      <c r="BA91" s="279" t="n">
        <v>-0.0224</v>
      </c>
      <c r="BB91" s="279" t="n">
        <v>-0.0269</v>
      </c>
      <c r="BD91" s="9">
        <f>AX91-AS91</f>
        <v/>
      </c>
    </row>
    <row r="92" hidden="1" s="386">
      <c r="A92" s="387" t="n">
        <v>20260609</v>
      </c>
      <c r="B92" s="9" t="n">
        <v>-0.005524861878453099</v>
      </c>
      <c r="C92" s="9" t="n">
        <v>0.01204819277108427</v>
      </c>
      <c r="D92" s="9" t="n">
        <v>0.01075268817204293</v>
      </c>
      <c r="E92" s="9" t="n">
        <v>0.01643489254108724</v>
      </c>
      <c r="F92" s="9" t="n">
        <v>0.01077844311377247</v>
      </c>
      <c r="G92" s="9" t="n">
        <v>-0.009411764705882361</v>
      </c>
      <c r="H92" s="9" t="n">
        <v>0</v>
      </c>
      <c r="I92" s="9" t="n">
        <v>-0.003095975232198146</v>
      </c>
      <c r="J92" s="9" t="n">
        <v>0.001736111111111113</v>
      </c>
      <c r="K92" s="9" t="n">
        <v>0.004065040650406598</v>
      </c>
      <c r="L92" s="9" t="n">
        <v>0.02692307692307689</v>
      </c>
      <c r="M92" s="9" t="n">
        <v>-0.003934624697336532</v>
      </c>
      <c r="N92" s="9" t="n">
        <v>0.008071748878923873</v>
      </c>
      <c r="O92" s="9" t="n">
        <v>0.003996003996004</v>
      </c>
      <c r="P92" s="9" t="n">
        <v>0.00816882232811437</v>
      </c>
      <c r="Q92" s="9" t="n">
        <v>-0.02087832973362125</v>
      </c>
      <c r="R92" s="9" t="n">
        <v>0.003802281368821296</v>
      </c>
      <c r="S92" s="9" t="n">
        <v>0.0007923930269412758</v>
      </c>
      <c r="T92" s="9" t="n">
        <v>-0.001915708812260538</v>
      </c>
      <c r="U92" s="9" t="n">
        <v>0.03801900950475241</v>
      </c>
      <c r="V92" s="9" t="n">
        <v>0.03635505193578846</v>
      </c>
      <c r="W92" s="9" t="n">
        <v>0.01068702290076337</v>
      </c>
      <c r="X92" s="9" t="n">
        <v>-0.003412969283276454</v>
      </c>
      <c r="Y92" s="9" t="n">
        <v>-0.004347826086956525</v>
      </c>
      <c r="Z92" s="9" t="n">
        <v>-0.006211180124223609</v>
      </c>
      <c r="AA92" s="9" t="n">
        <v>0</v>
      </c>
      <c r="AB92" s="9" t="n">
        <v>0.002828854314002832</v>
      </c>
      <c r="AC92" s="9" t="n">
        <v>0.01222707423580787</v>
      </c>
      <c r="AD92" s="9" t="n">
        <v>0.004135649296939531</v>
      </c>
      <c r="AE92" s="9" t="n">
        <v>0.02735562310030398</v>
      </c>
      <c r="AF92" s="9" t="n">
        <v>0.01836158192090397</v>
      </c>
      <c r="AG92" s="9" t="n">
        <v>0.01003649635036487</v>
      </c>
      <c r="AH92" s="9" t="n">
        <v>0.01639344262295083</v>
      </c>
      <c r="AI92" s="9" t="n">
        <v>0.01229508196721322</v>
      </c>
      <c r="AJ92" s="9" t="n">
        <v>0.05714285714285709</v>
      </c>
      <c r="AK92" s="9" t="n">
        <v>0.05466778805719088</v>
      </c>
      <c r="AL92" s="279" t="n">
        <v>0.01280335247963165</v>
      </c>
      <c r="AM92" s="279" t="n">
        <v>0.03019493036658994</v>
      </c>
      <c r="AN92" s="279" t="n">
        <v>0.03934227664991601</v>
      </c>
      <c r="AO92" s="279" t="n">
        <v>0.0164</v>
      </c>
      <c r="AP92" s="279" t="n">
        <v>0.006258590668432372</v>
      </c>
      <c r="AQ92" s="279" t="n">
        <v>0.01870625988090704</v>
      </c>
      <c r="AR92" s="279" t="n">
        <v>0.02671274634257274</v>
      </c>
      <c r="AS92" s="279" t="n">
        <v>0.02938120672008989</v>
      </c>
      <c r="AT92" s="279" t="n">
        <v>0.005359540362576976</v>
      </c>
      <c r="AU92" s="279" t="n">
        <v>0.015</v>
      </c>
      <c r="AV92" s="279" t="n">
        <v>-0.0028</v>
      </c>
      <c r="AW92" s="279" t="n">
        <v>0.0143</v>
      </c>
      <c r="AX92" s="279" t="n">
        <v>0.0056</v>
      </c>
      <c r="AY92" s="279" t="n">
        <v>0.0065</v>
      </c>
      <c r="AZ92" s="279" t="n">
        <v>-0.0027</v>
      </c>
      <c r="BA92" s="279" t="n">
        <v>0.0069</v>
      </c>
      <c r="BB92" s="279" t="n">
        <v>0.0024</v>
      </c>
      <c r="BD92" s="9">
        <f>AX92-AS92</f>
        <v/>
      </c>
    </row>
    <row r="93" hidden="1" s="386">
      <c r="A93" s="387" t="n">
        <v>20260610</v>
      </c>
      <c r="B93" s="9" t="n">
        <v>0.01262626262626258</v>
      </c>
      <c r="C93" s="9" t="n">
        <v>-0.03851540616246495</v>
      </c>
      <c r="D93" s="9" t="n">
        <v>-0.04091653027823244</v>
      </c>
      <c r="E93" s="9" t="n">
        <v>0</v>
      </c>
      <c r="F93" s="9" t="n">
        <v>-0.04206161137440755</v>
      </c>
      <c r="G93" s="9" t="n">
        <v>0.01187648456057008</v>
      </c>
      <c r="H93" s="9" t="n">
        <v>-0.001112347052280312</v>
      </c>
      <c r="I93" s="9" t="n">
        <v>0.009316770186335411</v>
      </c>
      <c r="J93" s="9" t="n">
        <v>0.01559792027729638</v>
      </c>
      <c r="K93" s="9" t="n">
        <v>-0.008097165991902841</v>
      </c>
      <c r="L93" s="9" t="n">
        <v>-0.01391118245050831</v>
      </c>
      <c r="M93" s="9" t="n">
        <v>-0.009115770282588819</v>
      </c>
      <c r="N93" s="9" t="n">
        <v>0</v>
      </c>
      <c r="O93" s="9" t="n">
        <v>0.0129353233830847</v>
      </c>
      <c r="P93" s="9" t="n">
        <v>-0.01350438892640109</v>
      </c>
      <c r="Q93" s="9" t="n">
        <v>-0.04044117647058835</v>
      </c>
      <c r="R93" s="9" t="n">
        <v>0.01767676767676769</v>
      </c>
      <c r="S93" s="9" t="n">
        <v>0.0007917656373714267</v>
      </c>
      <c r="T93" s="9" t="n">
        <v>0.005758157389635321</v>
      </c>
      <c r="U93" s="9" t="n">
        <v>-0.02795180722891579</v>
      </c>
      <c r="V93" s="9" t="n">
        <v>-0.03325740318906604</v>
      </c>
      <c r="W93" s="9" t="n">
        <v>-0.02265861027190334</v>
      </c>
      <c r="X93" s="9" t="n">
        <v>-0.003424657534246579</v>
      </c>
      <c r="Y93" s="9" t="n">
        <v>0.007641921397379919</v>
      </c>
      <c r="Z93" s="9" t="n">
        <v>0.01562500000000001</v>
      </c>
      <c r="AA93" s="9" t="n">
        <v>0.01562500000000001</v>
      </c>
      <c r="AB93" s="9" t="n">
        <v>0.01692524682651624</v>
      </c>
      <c r="AC93" s="9" t="n">
        <v>-0.02761000862812772</v>
      </c>
      <c r="AD93" s="9" t="n">
        <v>-0.02553542009884672</v>
      </c>
      <c r="AE93" s="9" t="n">
        <v>-0.01282051282051294</v>
      </c>
      <c r="AF93" s="9" t="n">
        <v>-0.02357836338418865</v>
      </c>
      <c r="AG93" s="9" t="n">
        <v>-0.01445347786811203</v>
      </c>
      <c r="AH93" s="9" t="n">
        <v>-0.01728110599078343</v>
      </c>
      <c r="AI93" s="9" t="n">
        <v>-0.01052631578947378</v>
      </c>
      <c r="AJ93" s="9" t="n">
        <v>-0.00426742532005685</v>
      </c>
      <c r="AK93" s="9" t="n">
        <v>-0.03668261562998408</v>
      </c>
      <c r="AL93" s="279" t="n">
        <v>-0.004190790545010696</v>
      </c>
      <c r="AM93" s="279" t="n">
        <v>-0.02060484481007232</v>
      </c>
      <c r="AN93" s="279" t="n">
        <v>-0.0269970409533768</v>
      </c>
      <c r="AO93" s="279" t="n">
        <v>-0.0316</v>
      </c>
      <c r="AP93" s="279" t="n">
        <v>0.002699938860812993</v>
      </c>
      <c r="AQ93" s="279" t="n">
        <v>-0.01108283937039572</v>
      </c>
      <c r="AR93" s="279" t="n">
        <v>-0.01373688124978673</v>
      </c>
      <c r="AS93" s="279" t="n">
        <v>-0.01442225694453639</v>
      </c>
      <c r="AT93" s="279" t="n">
        <v>-0.01039962616205487</v>
      </c>
      <c r="AU93" s="279" t="n">
        <v>-0.0148</v>
      </c>
      <c r="AV93" s="279" t="n">
        <v>-0.025</v>
      </c>
      <c r="AW93" s="279" t="n">
        <v>-0.0129</v>
      </c>
      <c r="AX93" s="279" t="n">
        <v>-0.008999999999999999</v>
      </c>
      <c r="AY93" s="279" t="n">
        <v>0.0014</v>
      </c>
      <c r="AZ93" s="279" t="n">
        <v>-0.0057</v>
      </c>
      <c r="BA93" s="279" t="n">
        <v>-0.0057</v>
      </c>
      <c r="BB93" s="279" t="n">
        <v>-0.008</v>
      </c>
      <c r="BD93" s="9">
        <f>AX93-AS93</f>
        <v/>
      </c>
    </row>
    <row r="94" hidden="1" s="386">
      <c r="A94" s="387" t="n">
        <v>20260611</v>
      </c>
      <c r="B94" s="9" t="n">
        <v>0.0074812967581048</v>
      </c>
      <c r="C94" s="9" t="n">
        <v>-0.01675163874726869</v>
      </c>
      <c r="D94" s="9" t="n">
        <v>-0.03498293515358356</v>
      </c>
      <c r="E94" s="9" t="n">
        <v>0.01492537313432823</v>
      </c>
      <c r="F94" s="9" t="n">
        <v>-0.01607915893630181</v>
      </c>
      <c r="G94" s="9" t="n">
        <v>-0.004694835680751178</v>
      </c>
      <c r="H94" s="9" t="n">
        <v>0.008908685968819607</v>
      </c>
      <c r="I94" s="9" t="n">
        <v>0</v>
      </c>
      <c r="J94" s="9" t="n">
        <v>-0.02389078498293518</v>
      </c>
      <c r="K94" s="9" t="n">
        <v>-0.001632653061224491</v>
      </c>
      <c r="L94" s="9" t="n">
        <v>0.02007596310363534</v>
      </c>
      <c r="M94" s="9" t="n">
        <v>-0.0003066544004907495</v>
      </c>
      <c r="N94" s="9" t="n">
        <v>-0.001779359430604984</v>
      </c>
      <c r="O94" s="9" t="n">
        <v>-0.009823182711198437</v>
      </c>
      <c r="P94" s="9" t="n">
        <v>0.003422313483915054</v>
      </c>
      <c r="Q94" s="9" t="n">
        <v>0.003831417624521162</v>
      </c>
      <c r="R94" s="9" t="n">
        <v>-0.004962779156327548</v>
      </c>
      <c r="S94" s="9" t="n">
        <v>-0.003164556962025319</v>
      </c>
      <c r="T94" s="9" t="n">
        <v>-0.007633587786259549</v>
      </c>
      <c r="U94" s="9" t="n">
        <v>-0.01437778879524041</v>
      </c>
      <c r="V94" s="9" t="n">
        <v>-0.01036757775683308</v>
      </c>
      <c r="W94" s="9" t="n">
        <v>0.002318392581143656</v>
      </c>
      <c r="X94" s="9" t="n">
        <v>0.006872852233676983</v>
      </c>
      <c r="Y94" s="9" t="n">
        <v>-0.008667388949079096</v>
      </c>
      <c r="Z94" s="9" t="n">
        <v>0</v>
      </c>
      <c r="AA94" s="9" t="n">
        <v>-0.01230769230769232</v>
      </c>
      <c r="AB94" s="9" t="n">
        <v>-0.004160887656033291</v>
      </c>
      <c r="AC94" s="9" t="n">
        <v>0.0008873114463175598</v>
      </c>
      <c r="AD94" s="9" t="n">
        <v>-0.01437024513947601</v>
      </c>
      <c r="AE94" s="9" t="n">
        <v>-0.002997002997002889</v>
      </c>
      <c r="AF94" s="9" t="n">
        <v>-0.04119318181818171</v>
      </c>
      <c r="AG94" s="9" t="n">
        <v>-0.03849679193400554</v>
      </c>
      <c r="AH94" s="9" t="n">
        <v>-0.03516998827667061</v>
      </c>
      <c r="AI94" s="9" t="n">
        <v>-0.002454991816693856</v>
      </c>
      <c r="AJ94" s="9" t="n">
        <v>0.01428571428571419</v>
      </c>
      <c r="AK94" s="9" t="n">
        <v>-0.01655629139072849</v>
      </c>
      <c r="AL94" s="279" t="n">
        <v>-0.001555484212513927</v>
      </c>
      <c r="AM94" s="279" t="n">
        <v>-0.006829190656743007</v>
      </c>
      <c r="AN94" s="279" t="n">
        <v>-0.01129681931040144</v>
      </c>
      <c r="AO94" s="279" t="n">
        <v>-0.0334</v>
      </c>
      <c r="AP94" s="279" t="n">
        <v>-0.001561131207924421</v>
      </c>
      <c r="AQ94" s="279" t="n">
        <v>-0.005513401548627203</v>
      </c>
      <c r="AR94" s="279" t="n">
        <v>-0.003482846436894215</v>
      </c>
      <c r="AS94" s="279" t="n">
        <v>-0.004789696543023052</v>
      </c>
      <c r="AT94" s="279" t="n">
        <v>-0.01400887189641621</v>
      </c>
      <c r="AU94" s="279" t="n">
        <v>0.0022</v>
      </c>
      <c r="AV94" s="279" t="n">
        <v>-0.0159</v>
      </c>
      <c r="AW94" s="279" t="n">
        <v>-0.0118</v>
      </c>
      <c r="AX94" s="279" t="n">
        <v>-0.008399999999999999</v>
      </c>
      <c r="AY94" s="279" t="n">
        <v>-0.0137</v>
      </c>
      <c r="AZ94" s="279" t="n">
        <v>-0.0125</v>
      </c>
      <c r="BA94" s="279" t="n">
        <v>-0.008399999999999999</v>
      </c>
      <c r="BB94" s="279" t="n">
        <v>-0.0154</v>
      </c>
      <c r="BD94" s="9">
        <f>AX94-AS94</f>
        <v/>
      </c>
    </row>
    <row r="95" hidden="1" s="386">
      <c r="A95" s="387" t="n">
        <v>20260612</v>
      </c>
      <c r="B95" s="9" t="n">
        <v>-0.001485148514851542</v>
      </c>
      <c r="C95" s="9" t="n">
        <v>0.001481481481481483</v>
      </c>
      <c r="D95" s="9" t="n">
        <v>-0.009725906277630326</v>
      </c>
      <c r="E95" s="9" t="n">
        <v>0.03431372549019611</v>
      </c>
      <c r="F95" s="9" t="n">
        <v>0.01382778126964175</v>
      </c>
      <c r="G95" s="9" t="n">
        <v>0.009433962264150952</v>
      </c>
      <c r="H95" s="9" t="n">
        <v>0.01324503311258279</v>
      </c>
      <c r="I95" s="9" t="n">
        <v>0.01076923076923078</v>
      </c>
      <c r="J95" s="9" t="n">
        <v>0.0314685314685315</v>
      </c>
      <c r="K95" s="9" t="n">
        <v>0.02698282910874891</v>
      </c>
      <c r="L95" s="9" t="n">
        <v>0.05106382978723409</v>
      </c>
      <c r="M95" s="9" t="n">
        <v>0.0131901840490798</v>
      </c>
      <c r="N95" s="9" t="n">
        <v>0.008021390374331458</v>
      </c>
      <c r="O95" s="9" t="n">
        <v>0.03670634920634913</v>
      </c>
      <c r="P95" s="9" t="n">
        <v>0.001364256480218283</v>
      </c>
      <c r="Q95" s="9" t="n">
        <v>0.006106870229007639</v>
      </c>
      <c r="R95" s="9" t="n">
        <v>0.01496259351620935</v>
      </c>
      <c r="S95" s="9" t="n">
        <v>0.01349206349206342</v>
      </c>
      <c r="T95" s="9" t="n">
        <v>0.01346153846153847</v>
      </c>
      <c r="U95" s="9" t="n">
        <v>0.003018108651911472</v>
      </c>
      <c r="V95" s="9" t="n">
        <v>0.01476190476190462</v>
      </c>
      <c r="W95" s="9" t="n">
        <v>0.01002313030069401</v>
      </c>
      <c r="X95" s="9" t="n">
        <v>0.01706484641638227</v>
      </c>
      <c r="Y95" s="9" t="n">
        <v>0.01639344262295083</v>
      </c>
      <c r="Z95" s="9" t="n">
        <v>0.02153846153846156</v>
      </c>
      <c r="AA95" s="9" t="n">
        <v>0.02492211838006233</v>
      </c>
      <c r="AB95" s="9" t="n">
        <v>0.02506963788300838</v>
      </c>
      <c r="AC95" s="9" t="n">
        <v>0.01063829787234044</v>
      </c>
      <c r="AD95" s="9" t="n">
        <v>0.007718696397941783</v>
      </c>
      <c r="AE95" s="9" t="n">
        <v>-0.002004008016032066</v>
      </c>
      <c r="AF95" s="9" t="n">
        <v>0.01333333333333334</v>
      </c>
      <c r="AG95" s="9" t="n">
        <v>0.01334604385128695</v>
      </c>
      <c r="AH95" s="9" t="n">
        <v>0.008505467800729048</v>
      </c>
      <c r="AI95" s="9" t="n">
        <v>0.02214930270713693</v>
      </c>
      <c r="AJ95" s="9" t="n">
        <v>-0.01126760563380283</v>
      </c>
      <c r="AK95" s="9" t="n">
        <v>-0.005050505050505055</v>
      </c>
      <c r="AL95" s="279" t="n">
        <v>0.01116070544003479</v>
      </c>
      <c r="AM95" s="279" t="n">
        <v>0.007502514816206331</v>
      </c>
      <c r="AN95" s="279" t="n">
        <v>0.005013321102862416</v>
      </c>
      <c r="AO95" s="279" t="n">
        <v>-0.0078</v>
      </c>
      <c r="AP95" s="279" t="n">
        <v>0.01576945795013843</v>
      </c>
      <c r="AQ95" s="279" t="n">
        <v>0.01162727860254466</v>
      </c>
      <c r="AR95" s="279" t="n">
        <v>0.008763817422056936</v>
      </c>
      <c r="AS95" s="279" t="n">
        <v>0.005312094986736316</v>
      </c>
      <c r="AT95" s="279" t="n">
        <v>0.01312152968641156</v>
      </c>
      <c r="AU95" s="279" t="n">
        <v>0.0095</v>
      </c>
      <c r="AV95" s="279" t="n">
        <v>0.008</v>
      </c>
      <c r="AW95" s="279" t="n">
        <v>0.012</v>
      </c>
      <c r="AX95" s="279" t="n">
        <v>0.0144</v>
      </c>
      <c r="AY95" s="279" t="n">
        <v>0.0246</v>
      </c>
      <c r="AZ95" s="279" t="n">
        <v>0.0188</v>
      </c>
      <c r="BA95" s="279" t="n">
        <v>0.0179</v>
      </c>
      <c r="BB95" s="279" t="n">
        <v>0.0181</v>
      </c>
      <c r="BD95" s="9">
        <f>AX95-AS95</f>
        <v/>
      </c>
    </row>
    <row r="96" hidden="1" s="386">
      <c r="A96" s="387" t="n">
        <v>20260615</v>
      </c>
      <c r="B96" s="9" t="n">
        <v>0</v>
      </c>
      <c r="C96" s="9" t="n">
        <v>0.03254437869822471</v>
      </c>
      <c r="D96" s="9" t="n">
        <v>0.03392857142857126</v>
      </c>
      <c r="E96" s="9" t="n">
        <v>0.0260663507109005</v>
      </c>
      <c r="F96" s="9" t="n">
        <v>0.0297582145071296</v>
      </c>
      <c r="G96" s="9" t="n">
        <v>-0.004672897196261686</v>
      </c>
      <c r="H96" s="9" t="n">
        <v>0.00762527233115469</v>
      </c>
      <c r="I96" s="9" t="n">
        <v>-0.004566210045662105</v>
      </c>
      <c r="J96" s="9" t="n">
        <v>0.01355932203389832</v>
      </c>
      <c r="K96" s="9" t="n">
        <v>0.006369426751592362</v>
      </c>
      <c r="L96" s="9" t="n">
        <v>0.04402834008097176</v>
      </c>
      <c r="M96" s="9" t="n">
        <v>-0.0163487738419618</v>
      </c>
      <c r="N96" s="9" t="n">
        <v>0.02122015915119365</v>
      </c>
      <c r="O96" s="9" t="n">
        <v>0.02583732057416281</v>
      </c>
      <c r="P96" s="9" t="n">
        <v>0.002724795640326978</v>
      </c>
      <c r="Q96" s="9" t="n">
        <v>-0.04552352048558426</v>
      </c>
      <c r="R96" s="9" t="n">
        <v>-0.01474201474201462</v>
      </c>
      <c r="S96" s="9" t="n">
        <v>0.006264682850430703</v>
      </c>
      <c r="T96" s="9" t="n">
        <v>-0.003795066413662242</v>
      </c>
      <c r="U96" s="9" t="n">
        <v>0.03460381143430299</v>
      </c>
      <c r="V96" s="9" t="n">
        <v>0.03097137494134223</v>
      </c>
      <c r="W96" s="9" t="n">
        <v>0.006870229007633509</v>
      </c>
      <c r="X96" s="9" t="n">
        <v>-0.00335570469798658</v>
      </c>
      <c r="Y96" s="9" t="n">
        <v>-0.002150537634408604</v>
      </c>
      <c r="Z96" s="9" t="n">
        <v>-0.009036144578313261</v>
      </c>
      <c r="AA96" s="9" t="n">
        <v>0</v>
      </c>
      <c r="AB96" s="9" t="n">
        <v>-0.005434782608695657</v>
      </c>
      <c r="AC96" s="9" t="n">
        <v>0.008771929824561412</v>
      </c>
      <c r="AD96" s="9" t="n">
        <v>0.01531914893617023</v>
      </c>
      <c r="AE96" s="9" t="n">
        <v>0.02208835341365464</v>
      </c>
      <c r="AF96" s="9" t="n">
        <v>0.02923976608187121</v>
      </c>
      <c r="AG96" s="9" t="n">
        <v>0.01411100658513652</v>
      </c>
      <c r="AH96" s="9" t="n">
        <v>0.01445783132530122</v>
      </c>
      <c r="AI96" s="9" t="n">
        <v>0.01605136436597112</v>
      </c>
      <c r="AJ96" s="9" t="n">
        <v>0.05935422602089269</v>
      </c>
      <c r="AK96" s="9" t="n">
        <v>0.07021996615905242</v>
      </c>
      <c r="AL96" s="279" t="n">
        <v>0.01611273484669407</v>
      </c>
      <c r="AM96" s="279" t="n">
        <v>0.03793917295589706</v>
      </c>
      <c r="AN96" s="279" t="n">
        <v>0.05304521541487169</v>
      </c>
      <c r="AO96" s="279" t="n">
        <v>0.0171</v>
      </c>
      <c r="AP96" s="279" t="n">
        <v>0.01655300716272808</v>
      </c>
      <c r="AQ96" s="279" t="n">
        <v>0.023944675268838</v>
      </c>
      <c r="AR96" s="279" t="n">
        <v>0.03707592815033119</v>
      </c>
      <c r="AS96" s="279" t="n">
        <v>0.03882021246650055</v>
      </c>
      <c r="AT96" s="279" t="n">
        <v>-0.00616255223581582</v>
      </c>
      <c r="AU96" s="279" t="n">
        <v>0.0183</v>
      </c>
      <c r="AV96" s="279" t="n">
        <v>0.0068</v>
      </c>
      <c r="AW96" s="279" t="n">
        <v>0.0236</v>
      </c>
      <c r="AX96" s="279" t="n">
        <v>0.0038</v>
      </c>
      <c r="AY96" s="279" t="n">
        <v>0.0065</v>
      </c>
      <c r="AZ96" s="279" t="n">
        <v>0.0032</v>
      </c>
      <c r="BA96" s="279" t="n">
        <v>0.0066</v>
      </c>
      <c r="BB96" s="279" t="n">
        <v>0.007</v>
      </c>
      <c r="BD96" s="9">
        <f>AX96-AS96</f>
        <v/>
      </c>
    </row>
    <row r="97" hidden="1" s="386">
      <c r="A97" s="387" t="n">
        <v>20260616</v>
      </c>
      <c r="B97" s="9" t="n">
        <v>-0.0009915716410509568</v>
      </c>
      <c r="C97" s="9" t="n">
        <v>0.001432664756446993</v>
      </c>
      <c r="D97" s="9" t="n">
        <v>0.0215889464594129</v>
      </c>
      <c r="E97" s="9" t="n">
        <v>-0.01154734411085451</v>
      </c>
      <c r="F97" s="9" t="n">
        <v>-0.01505117399157142</v>
      </c>
      <c r="G97" s="9" t="n">
        <v>-0.01643192488262912</v>
      </c>
      <c r="H97" s="9" t="n">
        <v>-0.01945945945945948</v>
      </c>
      <c r="I97" s="9" t="n">
        <v>-0.01987767584097861</v>
      </c>
      <c r="J97" s="9" t="n">
        <v>-0.01672240802675587</v>
      </c>
      <c r="K97" s="9" t="n">
        <v>-0.01661392405063284</v>
      </c>
      <c r="L97" s="9" t="n">
        <v>-0.006786233640329731</v>
      </c>
      <c r="M97" s="9" t="n">
        <v>-0.01631271160357031</v>
      </c>
      <c r="N97" s="9" t="n">
        <v>-0.006926406926406933</v>
      </c>
      <c r="O97" s="9" t="n">
        <v>0.009328358208955232</v>
      </c>
      <c r="P97" s="9" t="n">
        <v>0.0006793478260870325</v>
      </c>
      <c r="Q97" s="9" t="n">
        <v>-0.02623211446740852</v>
      </c>
      <c r="R97" s="9" t="n">
        <v>-0.01246882793017458</v>
      </c>
      <c r="S97" s="9" t="n">
        <v>-0.02023346303501947</v>
      </c>
      <c r="T97" s="9" t="n">
        <v>-0.01142857142857144</v>
      </c>
      <c r="U97" s="9" t="n">
        <v>0.03587009209888504</v>
      </c>
      <c r="V97" s="9" t="n">
        <v>0.04369594902139284</v>
      </c>
      <c r="W97" s="9" t="n">
        <v>-0.00530705079605754</v>
      </c>
      <c r="X97" s="9" t="n">
        <v>-0.01346801346801348</v>
      </c>
      <c r="Y97" s="9" t="n">
        <v>-0.01400862068965518</v>
      </c>
      <c r="Z97" s="9" t="n">
        <v>-0.01823708206686932</v>
      </c>
      <c r="AA97" s="9" t="n">
        <v>-0.01519756838905776</v>
      </c>
      <c r="AB97" s="9" t="n">
        <v>-0.01775956284153007</v>
      </c>
      <c r="AC97" s="9" t="n">
        <v>-0.006956521739130441</v>
      </c>
      <c r="AD97" s="9" t="n">
        <v>-0.0176026823134955</v>
      </c>
      <c r="AE97" s="9" t="n">
        <v>0.0157170923379175</v>
      </c>
      <c r="AF97" s="9" t="n">
        <v>0</v>
      </c>
      <c r="AG97" s="9" t="n">
        <v>-0.01391465677179974</v>
      </c>
      <c r="AH97" s="9" t="n">
        <v>-0.008313539192399057</v>
      </c>
      <c r="AI97" s="9" t="n">
        <v>0.0007898894154817456</v>
      </c>
      <c r="AJ97" s="9" t="n">
        <v>0.01030927835051552</v>
      </c>
      <c r="AK97" s="9" t="n">
        <v>0.02371541501976287</v>
      </c>
      <c r="AL97" s="279" t="n">
        <v>-0.001118132871407354</v>
      </c>
      <c r="AM97" s="279" t="n">
        <v>0.009280476411537855</v>
      </c>
      <c r="AN97" s="279" t="n">
        <v>0.01720746194095253</v>
      </c>
      <c r="AO97" s="279" t="n">
        <v>0.0103</v>
      </c>
      <c r="AP97" s="279" t="n">
        <v>-0.008392598095247105</v>
      </c>
      <c r="AQ97" s="279" t="n">
        <v>-0.00152903523347257</v>
      </c>
      <c r="AR97" s="279" t="n">
        <v>0.0120416955521921</v>
      </c>
      <c r="AS97" s="279" t="n">
        <v>0.01468922396559275</v>
      </c>
      <c r="AT97" s="279" t="n">
        <v>0.001402535331928623</v>
      </c>
      <c r="AU97" s="279" t="n">
        <v>0.0077</v>
      </c>
      <c r="AV97" s="279" t="n">
        <v>0.0101</v>
      </c>
      <c r="AW97" s="279" t="n">
        <v>0.0069</v>
      </c>
      <c r="AX97" s="279" t="n">
        <v>0.0031</v>
      </c>
      <c r="AY97" s="279" t="n">
        <v>-0.008999999999999999</v>
      </c>
      <c r="AZ97" s="279" t="n">
        <v>-0.0091</v>
      </c>
      <c r="BA97" s="279" t="n">
        <v>0.0015</v>
      </c>
      <c r="BB97" s="279" t="n">
        <v>-0.0033</v>
      </c>
      <c r="BD97" s="9">
        <f>AX97-AS97</f>
        <v/>
      </c>
    </row>
    <row r="98" hidden="1" s="386">
      <c r="A98" s="387" t="n">
        <v>20260617</v>
      </c>
      <c r="B98" s="9" t="n">
        <v>0.006451612903225758</v>
      </c>
      <c r="C98" s="9" t="n">
        <v>-0.002145922746781039</v>
      </c>
      <c r="D98" s="9" t="n">
        <v>-0.002535925612848786</v>
      </c>
      <c r="E98" s="9" t="n">
        <v>0.002336448598130843</v>
      </c>
      <c r="F98" s="9" t="n">
        <v>0.008557457212713945</v>
      </c>
      <c r="G98" s="9" t="n">
        <v>-0.01431980906921242</v>
      </c>
      <c r="H98" s="9" t="n">
        <v>-0.01874310915104743</v>
      </c>
      <c r="I98" s="9" t="n">
        <v>-0.009360374414976606</v>
      </c>
      <c r="J98" s="9" t="n">
        <v>-0.01360544217687076</v>
      </c>
      <c r="K98" s="9" t="n">
        <v>-0.01930812550281578</v>
      </c>
      <c r="L98" s="9" t="n">
        <v>-0.00195217179111762</v>
      </c>
      <c r="M98" s="9" t="n">
        <v>-0.01126408010012517</v>
      </c>
      <c r="N98" s="9" t="n">
        <v>0.02789886660854406</v>
      </c>
      <c r="O98" s="9" t="n">
        <v>-0.0009242144177450202</v>
      </c>
      <c r="P98" s="9" t="n">
        <v>-0.002715546503733879</v>
      </c>
      <c r="Q98" s="9" t="n">
        <v>-0.02448979591836737</v>
      </c>
      <c r="R98" s="9" t="n">
        <v>-0.008838383838383845</v>
      </c>
      <c r="S98" s="9" t="n">
        <v>-0.001588562351072281</v>
      </c>
      <c r="T98" s="9" t="n">
        <v>-0.01734104046242776</v>
      </c>
      <c r="U98" s="9" t="n">
        <v>0.001403837154890086</v>
      </c>
      <c r="V98" s="9" t="n">
        <v>0.001308329699084025</v>
      </c>
      <c r="W98" s="9" t="n">
        <v>-0.008384146341463507</v>
      </c>
      <c r="X98" s="9" t="n">
        <v>0.003412969283276454</v>
      </c>
      <c r="Y98" s="9" t="n">
        <v>-0.01420765027322405</v>
      </c>
      <c r="Z98" s="9" t="n">
        <v>0</v>
      </c>
      <c r="AA98" s="9" t="n">
        <v>-0.003086419753086423</v>
      </c>
      <c r="AB98" s="9" t="n">
        <v>-0.006954102920723233</v>
      </c>
      <c r="AC98" s="9" t="n">
        <v>-0.01050788091068302</v>
      </c>
      <c r="AD98" s="9" t="n">
        <v>-0.009385665529010153</v>
      </c>
      <c r="AE98" s="9" t="n">
        <v>-0.006769825918762203</v>
      </c>
      <c r="AF98" s="9" t="n">
        <v>-0.002840909090909094</v>
      </c>
      <c r="AG98" s="9" t="n">
        <v>-0.01787394167450603</v>
      </c>
      <c r="AH98" s="9" t="n">
        <v>-0.01556886227544912</v>
      </c>
      <c r="AI98" s="9" t="n">
        <v>0.01736385161799528</v>
      </c>
      <c r="AJ98" s="9" t="n">
        <v>0.05900621118012422</v>
      </c>
      <c r="AK98" s="9" t="n">
        <v>0.02934362934362937</v>
      </c>
      <c r="AL98" s="279" t="n">
        <v>0.003955187478066528</v>
      </c>
      <c r="AM98" s="279" t="n">
        <v>0.01312267427951704</v>
      </c>
      <c r="AN98" s="279" t="n">
        <v>0.01562437392485674</v>
      </c>
      <c r="AO98" s="279" t="n">
        <v>0.0027</v>
      </c>
      <c r="AP98" s="279" t="n">
        <v>0.007028208097087708</v>
      </c>
      <c r="AQ98" s="279" t="n">
        <v>0.009654373502323383</v>
      </c>
      <c r="AR98" s="279" t="n">
        <v>0.01399943511849297</v>
      </c>
      <c r="AS98" s="279" t="n">
        <v>0.006715486196976951</v>
      </c>
      <c r="AT98" s="279" t="n">
        <v>-0.02127443649182785</v>
      </c>
      <c r="AU98" s="279" t="n">
        <v>-0.0042</v>
      </c>
      <c r="AV98" s="279" t="n">
        <v>-0.0164</v>
      </c>
      <c r="AW98" s="279" t="n">
        <v>-0.0009</v>
      </c>
      <c r="AX98" s="279" t="n">
        <v>-0.0151</v>
      </c>
      <c r="AY98" s="279" t="n">
        <v>-0.0074</v>
      </c>
      <c r="AZ98" s="279" t="n">
        <v>-0.0175</v>
      </c>
      <c r="BA98" s="279" t="n">
        <v>-0.013</v>
      </c>
      <c r="BB98" s="279" t="n">
        <v>-0.0132</v>
      </c>
      <c r="BD98" s="9">
        <f>AX98-AS98</f>
        <v/>
      </c>
    </row>
    <row r="99" hidden="1" s="386">
      <c r="A99" s="387" t="n">
        <v>20260618</v>
      </c>
      <c r="B99" s="9" t="n">
        <v>-0.01183431952662723</v>
      </c>
      <c r="C99" s="9" t="n">
        <v>0.01003584229390682</v>
      </c>
      <c r="D99" s="9" t="n">
        <v>0.02711864406779664</v>
      </c>
      <c r="E99" s="9" t="n">
        <v>-0.01981351981351983</v>
      </c>
      <c r="F99" s="9" t="n">
        <v>-0.001212121212121213</v>
      </c>
      <c r="G99" s="9" t="n">
        <v>-0.02179176755447931</v>
      </c>
      <c r="H99" s="9" t="n">
        <v>-0.01123595505617979</v>
      </c>
      <c r="I99" s="9" t="n">
        <v>-0.01889763779527561</v>
      </c>
      <c r="J99" s="9" t="n">
        <v>-0.01896551724137933</v>
      </c>
      <c r="K99" s="9" t="n">
        <v>0</v>
      </c>
      <c r="L99" s="9" t="n">
        <v>0.002444987775061073</v>
      </c>
      <c r="M99" s="9" t="n">
        <v>-0.01962025316455705</v>
      </c>
      <c r="N99" s="9" t="n">
        <v>-0.01781170483460571</v>
      </c>
      <c r="O99" s="9" t="n">
        <v>-0.0286771507863089</v>
      </c>
      <c r="P99" s="9" t="n">
        <v>-0.005445881552076247</v>
      </c>
      <c r="Q99" s="9" t="n">
        <v>-0.03263598326359845</v>
      </c>
      <c r="R99" s="9" t="n">
        <v>-0.02420382165605097</v>
      </c>
      <c r="S99" s="9" t="n">
        <v>-0.01113762927605393</v>
      </c>
      <c r="T99" s="9" t="n">
        <v>-0.01568627450980394</v>
      </c>
      <c r="U99" s="9" t="n">
        <v>0.004672897196261582</v>
      </c>
      <c r="V99" s="9" t="n">
        <v>-0.001742160278745646</v>
      </c>
      <c r="W99" s="9" t="n">
        <v>-0.02997694081475782</v>
      </c>
      <c r="X99" s="9" t="n">
        <v>0.006802721088435381</v>
      </c>
      <c r="Y99" s="9" t="n">
        <v>-0.006651884700665195</v>
      </c>
      <c r="Z99" s="9" t="n">
        <v>0.009287925696594436</v>
      </c>
      <c r="AA99" s="9" t="n">
        <v>0.02476780185758517</v>
      </c>
      <c r="AB99" s="9" t="n">
        <v>0.03221288515406166</v>
      </c>
      <c r="AC99" s="9" t="n">
        <v>-0.03451327433628312</v>
      </c>
      <c r="AD99" s="9" t="n">
        <v>0</v>
      </c>
      <c r="AE99" s="9" t="n">
        <v>-0.009737098344693291</v>
      </c>
      <c r="AF99" s="9" t="n">
        <v>0.008547008547008555</v>
      </c>
      <c r="AG99" s="9" t="n">
        <v>0.001915708812260538</v>
      </c>
      <c r="AH99" s="9" t="n">
        <v>0.006082725060827257</v>
      </c>
      <c r="AI99" s="9" t="n">
        <v>0.0007757951900699084</v>
      </c>
      <c r="AJ99" s="9" t="n">
        <v>0.03937997486384577</v>
      </c>
      <c r="AK99" s="9" t="n">
        <v>0.03750937734433612</v>
      </c>
      <c r="AL99" s="279" t="n">
        <v>-0.004282978211698092</v>
      </c>
      <c r="AM99" s="279" t="n">
        <v>0.009429668880010308</v>
      </c>
      <c r="AN99" s="279" t="n">
        <v>0.02048022964938245</v>
      </c>
      <c r="AO99" s="279" t="n">
        <v>-0.0118</v>
      </c>
      <c r="AP99" s="279" t="n">
        <v>-0.001948633925218352</v>
      </c>
      <c r="AQ99" s="279" t="n">
        <v>0.002070939082846047</v>
      </c>
      <c r="AR99" s="279" t="n">
        <v>0.005332484224684954</v>
      </c>
      <c r="AS99" s="279" t="n">
        <v>0.007646234094949798</v>
      </c>
      <c r="AT99" s="279" t="n">
        <v>-0.00274746884313692</v>
      </c>
      <c r="AU99" s="279" t="n">
        <v>-0.0077</v>
      </c>
      <c r="AV99" s="279" t="n">
        <v>-0.0144</v>
      </c>
      <c r="AW99" s="279" t="n">
        <v>-0.0019</v>
      </c>
      <c r="AX99" s="279" t="n">
        <v>-0.008200000000000001</v>
      </c>
      <c r="AY99" s="279" t="n">
        <v>-0.0015</v>
      </c>
      <c r="AZ99" s="279" t="n">
        <v>-0.0057</v>
      </c>
      <c r="BA99" s="279" t="n">
        <v>-0.0045</v>
      </c>
      <c r="BB99" s="279" t="n">
        <v>-0.0102</v>
      </c>
      <c r="BD99" s="9">
        <f>AX99-AS99</f>
        <v/>
      </c>
    </row>
    <row r="100" hidden="1" s="386">
      <c r="A100" s="387" t="n">
        <v>20260622</v>
      </c>
      <c r="B100" s="9" t="n">
        <v>-0.007485029940119712</v>
      </c>
      <c r="C100" s="9" t="n">
        <v>-0.01703335699077361</v>
      </c>
      <c r="D100" s="9" t="n">
        <v>-0.0156765676567656</v>
      </c>
      <c r="E100" s="9" t="n">
        <v>0.06777645659928663</v>
      </c>
      <c r="F100" s="9" t="n">
        <v>0.01334951456310681</v>
      </c>
      <c r="G100" s="9" t="n">
        <v>0.007425742574257294</v>
      </c>
      <c r="H100" s="9" t="n">
        <v>0.02045454545454547</v>
      </c>
      <c r="I100" s="9" t="n">
        <v>0.006420545746388449</v>
      </c>
      <c r="J100" s="9" t="n">
        <v>-0.001757469244288227</v>
      </c>
      <c r="K100" s="9" t="n">
        <v>0.01066447908121403</v>
      </c>
      <c r="L100" s="9" t="n">
        <v>0.05121951219512196</v>
      </c>
      <c r="M100" s="9" t="n">
        <v>0.008715300193673382</v>
      </c>
      <c r="N100" s="9" t="n">
        <v>0.01295336787564778</v>
      </c>
      <c r="O100" s="9" t="n">
        <v>0.0771428571428571</v>
      </c>
      <c r="P100" s="9" t="n">
        <v>0.007529089664613209</v>
      </c>
      <c r="Q100" s="9" t="n">
        <v>0.02162629757785479</v>
      </c>
      <c r="R100" s="9" t="n">
        <v>0.006527415143603139</v>
      </c>
      <c r="S100" s="9" t="n">
        <v>-0.001609010458567982</v>
      </c>
      <c r="T100" s="9" t="n">
        <v>0.005976095617529886</v>
      </c>
      <c r="U100" s="9" t="n">
        <v>0.05023255813953493</v>
      </c>
      <c r="V100" s="9" t="n">
        <v>0.02879581151832473</v>
      </c>
      <c r="W100" s="9" t="n">
        <v>0.004754358161648182</v>
      </c>
      <c r="X100" s="9" t="n">
        <v>0.003378378378378382</v>
      </c>
      <c r="Y100" s="9" t="n">
        <v>0</v>
      </c>
      <c r="Z100" s="9" t="n">
        <v>0.02147239263803683</v>
      </c>
      <c r="AA100" s="9" t="n">
        <v>0.006042296072507558</v>
      </c>
      <c r="AB100" s="9" t="n">
        <v>0.008141112618724567</v>
      </c>
      <c r="AC100" s="9" t="n">
        <v>0.003666361136571955</v>
      </c>
      <c r="AD100" s="9" t="n">
        <v>-0.007751937984496227</v>
      </c>
      <c r="AE100" s="9" t="n">
        <v>0.02556538839724683</v>
      </c>
      <c r="AF100" s="9" t="n">
        <v>0.03813559322033902</v>
      </c>
      <c r="AG100" s="9" t="n">
        <v>0.03728489483747603</v>
      </c>
      <c r="AH100" s="9" t="n">
        <v>0.03143893591293836</v>
      </c>
      <c r="AI100" s="9" t="n">
        <v>0.006201550387596905</v>
      </c>
      <c r="AJ100" s="9" t="n">
        <v>0.02861749294639266</v>
      </c>
      <c r="AK100" s="9" t="n">
        <v>0.017353579175705</v>
      </c>
      <c r="AL100" s="279" t="n">
        <v>0.01775236213051713</v>
      </c>
      <c r="AM100" s="279" t="n">
        <v>0.02132152682041327</v>
      </c>
      <c r="AN100" s="279" t="n">
        <v>0.02516281432323933</v>
      </c>
      <c r="AO100" s="279" t="n">
        <v>0.005</v>
      </c>
      <c r="AP100" s="279" t="n">
        <v>0.02864862391711402</v>
      </c>
      <c r="AQ100" s="279" t="n">
        <v>0.02389089037779061</v>
      </c>
      <c r="AR100" s="279" t="n">
        <v>0.0225631464679831</v>
      </c>
      <c r="AS100" s="279" t="n">
        <v>0.01079141956515014</v>
      </c>
      <c r="AT100" s="279" t="n">
        <v>0.009069611356642733</v>
      </c>
      <c r="AU100" s="279" t="n">
        <v>-0.0004</v>
      </c>
      <c r="AV100" s="279" t="n">
        <v>-0.015</v>
      </c>
      <c r="AW100" s="279" t="n">
        <v>0.008500000000000001</v>
      </c>
      <c r="AX100" s="279" t="n">
        <v>-0.0003</v>
      </c>
      <c r="AY100" s="279" t="n">
        <v>0.0007</v>
      </c>
      <c r="AZ100" s="279" t="n">
        <v>-0.0011</v>
      </c>
      <c r="BA100" s="279" t="n">
        <v>0.0091</v>
      </c>
      <c r="BB100" s="279" t="n">
        <v>0.0109</v>
      </c>
      <c r="BD100" s="9">
        <f>AX100-AS100</f>
        <v/>
      </c>
    </row>
    <row r="101" hidden="1" s="386">
      <c r="A101" s="387" t="n">
        <v>20260623</v>
      </c>
      <c r="B101" s="9" t="n">
        <v>0.002513826043237755</v>
      </c>
      <c r="C101" s="9" t="n">
        <v>-0.0209386281588447</v>
      </c>
      <c r="D101" s="9" t="n">
        <v>-0.01508801341156749</v>
      </c>
      <c r="E101" s="9" t="n">
        <v>-0.03674832962138088</v>
      </c>
      <c r="F101" s="9" t="n">
        <v>-0.0365269461077844</v>
      </c>
      <c r="G101" s="9" t="n">
        <v>-0.01965601965601954</v>
      </c>
      <c r="H101" s="9" t="n">
        <v>-0.02338530066815147</v>
      </c>
      <c r="I101" s="9" t="n">
        <v>-0.01594896331738438</v>
      </c>
      <c r="J101" s="9" t="n">
        <v>-0.001760563380281692</v>
      </c>
      <c r="K101" s="9" t="n">
        <v>-0.02516233766233759</v>
      </c>
      <c r="L101" s="9" t="n">
        <v>-0.08306264501160085</v>
      </c>
      <c r="M101" s="9" t="n">
        <v>-0.006719999999999971</v>
      </c>
      <c r="N101" s="9" t="n">
        <v>-0.02301790281329935</v>
      </c>
      <c r="O101" s="9" t="n">
        <v>0</v>
      </c>
      <c r="P101" s="9" t="n">
        <v>-0.01494565217391306</v>
      </c>
      <c r="Q101" s="9" t="n">
        <v>-0.01354784081287046</v>
      </c>
      <c r="R101" s="9" t="n">
        <v>0.009079118028534379</v>
      </c>
      <c r="S101" s="9" t="n">
        <v>-0.006446414182111206</v>
      </c>
      <c r="T101" s="9" t="n">
        <v>-0.003960396039603964</v>
      </c>
      <c r="U101" s="9" t="n">
        <v>-0.02967227635075296</v>
      </c>
      <c r="V101" s="9" t="n">
        <v>-0.04156064461407986</v>
      </c>
      <c r="W101" s="9" t="n">
        <v>-0.01104100946372241</v>
      </c>
      <c r="X101" s="9" t="n">
        <v>0.003367003367003371</v>
      </c>
      <c r="Y101" s="9" t="n">
        <v>0.008928571428571437</v>
      </c>
      <c r="Z101" s="9" t="n">
        <v>0</v>
      </c>
      <c r="AA101" s="9" t="n">
        <v>0.009009009009009016</v>
      </c>
      <c r="AB101" s="9" t="n">
        <v>0.01211305518169584</v>
      </c>
      <c r="AC101" s="9" t="n">
        <v>-0.01187214611872137</v>
      </c>
      <c r="AD101" s="9" t="n">
        <v>-0.02430555555555539</v>
      </c>
      <c r="AE101" s="9" t="n">
        <v>-0.04314477468839879</v>
      </c>
      <c r="AF101" s="9" t="n">
        <v>-0.02585034013605444</v>
      </c>
      <c r="AG101" s="9" t="n">
        <v>-0.02396313364055302</v>
      </c>
      <c r="AH101" s="9" t="n">
        <v>-0.03282532239155923</v>
      </c>
      <c r="AI101" s="9" t="n">
        <v>-0.03543913713405242</v>
      </c>
      <c r="AJ101" s="9" t="n">
        <v>-0.01567398119122258</v>
      </c>
      <c r="AK101" s="9" t="n">
        <v>-0.04619758351101631</v>
      </c>
      <c r="AL101" s="279" t="n">
        <v>-0.01365461818449089</v>
      </c>
      <c r="AM101" s="279" t="n">
        <v>-0.03165696747595055</v>
      </c>
      <c r="AN101" s="279" t="n">
        <v>-0.03835344470054533</v>
      </c>
      <c r="AO101" s="279" t="n">
        <v>0.0077</v>
      </c>
      <c r="AP101" s="279" t="n">
        <v>-0.0284880469141318</v>
      </c>
      <c r="AQ101" s="279" t="n">
        <v>-0.02772357341148363</v>
      </c>
      <c r="AR101" s="279" t="n">
        <v>-0.02031724311184996</v>
      </c>
      <c r="AS101" s="279" t="n">
        <v>-0.02093883196272902</v>
      </c>
      <c r="AT101" s="279" t="n">
        <v>0.01760372546646757</v>
      </c>
      <c r="AU101" s="279" t="n">
        <v>-0.0074</v>
      </c>
      <c r="AV101" s="279" t="n">
        <v>0.0103</v>
      </c>
      <c r="AW101" s="279" t="n">
        <v>-0.0049</v>
      </c>
      <c r="AX101" s="279" t="n">
        <v>0.008699999999999999</v>
      </c>
      <c r="AY101" s="279" t="n">
        <v>0.0097</v>
      </c>
      <c r="AZ101" s="279" t="n">
        <v>0.0194</v>
      </c>
      <c r="BA101" s="279" t="n">
        <v>0.0055</v>
      </c>
      <c r="BB101" s="279" t="n">
        <v>0.0023</v>
      </c>
      <c r="BD101" s="9">
        <f>AX101-AS101</f>
        <v/>
      </c>
    </row>
    <row r="102" hidden="1" s="386">
      <c r="A102" s="387" t="n">
        <v>20260624</v>
      </c>
      <c r="B102" s="9" t="n">
        <v>0.003009027081243734</v>
      </c>
      <c r="C102" s="9" t="n">
        <v>0.00368731563421821</v>
      </c>
      <c r="D102" s="9" t="n">
        <v>0.009361702127659488</v>
      </c>
      <c r="E102" s="9" t="n">
        <v>0.03352601156069367</v>
      </c>
      <c r="F102" s="9" t="n">
        <v>-0.01926662523306396</v>
      </c>
      <c r="G102" s="9" t="n">
        <v>-0.02255639097744363</v>
      </c>
      <c r="H102" s="9" t="n">
        <v>-0.01368301026225771</v>
      </c>
      <c r="I102" s="9" t="n">
        <v>-0.01458670988654782</v>
      </c>
      <c r="J102" s="9" t="n">
        <v>-0.02116402116402099</v>
      </c>
      <c r="K102" s="9" t="n">
        <v>-0.002497918401332318</v>
      </c>
      <c r="L102" s="9" t="n">
        <v>0.00202429149797571</v>
      </c>
      <c r="M102" s="9" t="n">
        <v>-0.01804123711340208</v>
      </c>
      <c r="N102" s="9" t="n">
        <v>0.003490401396160562</v>
      </c>
      <c r="O102" s="9" t="n">
        <v>-0.01768346595932804</v>
      </c>
      <c r="P102" s="9" t="n">
        <v>-0.009655172413793113</v>
      </c>
      <c r="Q102" s="9" t="n">
        <v>-0.0309012875536481</v>
      </c>
      <c r="R102" s="9" t="n">
        <v>-0.02185089974293061</v>
      </c>
      <c r="S102" s="9" t="n">
        <v>-0.01703163017031641</v>
      </c>
      <c r="T102" s="9" t="n">
        <v>-0.02385685884691851</v>
      </c>
      <c r="U102" s="9" t="n">
        <v>-0.0009128251939752533</v>
      </c>
      <c r="V102" s="9" t="n">
        <v>0.004424778761062049</v>
      </c>
      <c r="W102" s="9" t="n">
        <v>-0.01913875598086126</v>
      </c>
      <c r="X102" s="9" t="n">
        <v>0.01342281879194632</v>
      </c>
      <c r="Y102" s="9" t="n">
        <v>-0.01327433628318585</v>
      </c>
      <c r="Z102" s="9" t="n">
        <v>0.02402402402402405</v>
      </c>
      <c r="AA102" s="9" t="n">
        <v>0.02083333333333335</v>
      </c>
      <c r="AB102" s="9" t="n">
        <v>0.02792553191489364</v>
      </c>
      <c r="AC102" s="9" t="n">
        <v>-0.02033271719038819</v>
      </c>
      <c r="AD102" s="9" t="n">
        <v>-0.01156583629893249</v>
      </c>
      <c r="AE102" s="9" t="n">
        <v>0</v>
      </c>
      <c r="AF102" s="9" t="n">
        <v>-0.01396648044692739</v>
      </c>
      <c r="AG102" s="9" t="n">
        <v>0.003777148253068937</v>
      </c>
      <c r="AH102" s="9" t="n">
        <v>-0.004848484848484853</v>
      </c>
      <c r="AI102" s="9" t="n">
        <v>0.007987220447284352</v>
      </c>
      <c r="AJ102" s="9" t="n">
        <v>0.05573248407643317</v>
      </c>
      <c r="AK102" s="9" t="n">
        <v>0.03353204172876299</v>
      </c>
      <c r="AL102" s="279" t="n">
        <v>0.001111110840520952</v>
      </c>
      <c r="AM102" s="279" t="n">
        <v>0.01243325427962297</v>
      </c>
      <c r="AN102" s="279" t="n">
        <v>0.01412871160065571</v>
      </c>
      <c r="AO102" s="279" t="n">
        <v>0.0115</v>
      </c>
      <c r="AP102" s="279" t="n">
        <v>0.005831500860316974</v>
      </c>
      <c r="AQ102" s="279" t="n">
        <v>0.004804156453671233</v>
      </c>
      <c r="AR102" s="279" t="n">
        <v>0.01776403843522182</v>
      </c>
      <c r="AS102" s="279" t="n">
        <v>0.01306990671355276</v>
      </c>
      <c r="AT102" s="279" t="n">
        <v>-0.03674272354812314</v>
      </c>
      <c r="AU102" s="279" t="n">
        <v>0.001</v>
      </c>
      <c r="AV102" s="279" t="n">
        <v>-0.0236</v>
      </c>
      <c r="AW102" s="279" t="n">
        <v>-0.0073</v>
      </c>
      <c r="AX102" s="279" t="n">
        <v>-0.0266</v>
      </c>
      <c r="AY102" s="279" t="n">
        <v>-0.007900000000000001</v>
      </c>
      <c r="AZ102" s="279" t="n">
        <v>-0.0291</v>
      </c>
      <c r="BA102" s="279" t="n">
        <v>-0.0296</v>
      </c>
      <c r="BB102" s="279" t="n">
        <v>-0.0227</v>
      </c>
      <c r="BD102" s="9">
        <f>AX102-AS102</f>
        <v/>
      </c>
    </row>
    <row r="103" hidden="1" s="386">
      <c r="A103" s="387" t="n">
        <v>20260625</v>
      </c>
      <c r="B103" s="9" t="n">
        <v>-0.001499999999999946</v>
      </c>
      <c r="C103" s="9" t="n">
        <v>-0.008082292432035194</v>
      </c>
      <c r="D103" s="9" t="n">
        <v>-0.005059021922428335</v>
      </c>
      <c r="E103" s="9" t="n">
        <v>-0.00335570469798658</v>
      </c>
      <c r="F103" s="9" t="n">
        <v>-0.008871989860583024</v>
      </c>
      <c r="G103" s="9" t="n">
        <v>0.0153846153846154</v>
      </c>
      <c r="H103" s="9" t="n">
        <v>-0.01502890173410406</v>
      </c>
      <c r="I103" s="9" t="n">
        <v>0.00328947368421053</v>
      </c>
      <c r="J103" s="9" t="n">
        <v>0.01801801801801783</v>
      </c>
      <c r="K103" s="9" t="n">
        <v>-0.01919866444073448</v>
      </c>
      <c r="L103" s="9" t="n">
        <v>-0.02929292929292932</v>
      </c>
      <c r="M103" s="9" t="n">
        <v>-0.0137795275590552</v>
      </c>
      <c r="N103" s="9" t="n">
        <v>-0.0008695652173912088</v>
      </c>
      <c r="O103" s="9" t="n">
        <v>0.03420342034203423</v>
      </c>
      <c r="P103" s="9" t="n">
        <v>0.0006963788300836435</v>
      </c>
      <c r="Q103" s="9" t="n">
        <v>-0.01682905225863588</v>
      </c>
      <c r="R103" s="9" t="n">
        <v>-0.01051248357424442</v>
      </c>
      <c r="S103" s="9" t="n">
        <v>-0.008250825082508259</v>
      </c>
      <c r="T103" s="9" t="n">
        <v>-0.008146639511201637</v>
      </c>
      <c r="U103" s="9" t="n">
        <v>0.0123343992690727</v>
      </c>
      <c r="V103" s="9" t="n">
        <v>0.004845814977973622</v>
      </c>
      <c r="W103" s="9" t="n">
        <v>-0.01869918699186985</v>
      </c>
      <c r="X103" s="9" t="n">
        <v>0</v>
      </c>
      <c r="Y103" s="9" t="n">
        <v>-0.01121076233183857</v>
      </c>
      <c r="Z103" s="9" t="n">
        <v>0</v>
      </c>
      <c r="AA103" s="9" t="n">
        <v>0.008746355685131041</v>
      </c>
      <c r="AB103" s="9" t="n">
        <v>0.006468305304010355</v>
      </c>
      <c r="AC103" s="9" t="n">
        <v>-0.01698113207547171</v>
      </c>
      <c r="AD103" s="9" t="n">
        <v>-0.004500450045004404</v>
      </c>
      <c r="AE103" s="9" t="n">
        <v>0.01002004008016033</v>
      </c>
      <c r="AF103" s="9" t="n">
        <v>-0.004249291784702553</v>
      </c>
      <c r="AG103" s="9" t="n">
        <v>0.03386641580432741</v>
      </c>
      <c r="AH103" s="9" t="n">
        <v>0.007308160779537156</v>
      </c>
      <c r="AI103" s="9" t="n">
        <v>-0.001584786053882727</v>
      </c>
      <c r="AJ103" s="9" t="n">
        <v>0.04600301659125184</v>
      </c>
      <c r="AK103" s="9" t="n">
        <v>0.03749098774333096</v>
      </c>
      <c r="AL103" s="279" t="n">
        <v>0.002303145387542647</v>
      </c>
      <c r="AM103" s="279" t="n">
        <v>0.01823918531310826</v>
      </c>
      <c r="AN103" s="279" t="n">
        <v>0.02835880401484308</v>
      </c>
      <c r="AO103" s="279" t="n">
        <v>-0.0141</v>
      </c>
      <c r="AP103" s="279" t="n">
        <v>0.01143844755385368</v>
      </c>
      <c r="AQ103" s="279" t="n">
        <v>0.01559451509401132</v>
      </c>
      <c r="AR103" s="279" t="n">
        <v>0.01075137018940979</v>
      </c>
      <c r="AS103" s="279" t="n">
        <v>0.003688400709343257</v>
      </c>
      <c r="AT103" s="279" t="n">
        <v>-0.02289896821423111</v>
      </c>
      <c r="AU103" s="279" t="n">
        <v>-0.011</v>
      </c>
      <c r="AV103" s="279" t="n">
        <v>-0.0361</v>
      </c>
      <c r="AW103" s="279" t="n">
        <v>-0.0108</v>
      </c>
      <c r="AX103" s="279" t="n">
        <v>-0.03</v>
      </c>
      <c r="AY103" s="279" t="n">
        <v>-0.0108</v>
      </c>
      <c r="AZ103" s="279" t="n">
        <v>-0.0165</v>
      </c>
      <c r="BA103" s="279" t="n">
        <v>-0.0195</v>
      </c>
      <c r="BB103" s="279" t="n">
        <v>-0.0132</v>
      </c>
      <c r="BD103" s="9">
        <f>AX103-AS103</f>
        <v/>
      </c>
    </row>
    <row r="104" hidden="1" s="386">
      <c r="A104" s="387" t="n">
        <v>20260626</v>
      </c>
      <c r="B104" s="9" t="n">
        <v>0.005007511266900354</v>
      </c>
      <c r="C104" s="9" t="n">
        <v>-0.04074074074074085</v>
      </c>
      <c r="D104" s="9" t="n">
        <v>-0.03983050847457621</v>
      </c>
      <c r="E104" s="9" t="n">
        <v>-0.03928170594837265</v>
      </c>
      <c r="F104" s="9" t="n">
        <v>-0.020460358056266</v>
      </c>
      <c r="G104" s="9" t="n">
        <v>-0.02020202020202022</v>
      </c>
      <c r="H104" s="9" t="n">
        <v>-0.01760563380281692</v>
      </c>
      <c r="I104" s="9" t="n">
        <v>-0.01147540983606558</v>
      </c>
      <c r="J104" s="9" t="n">
        <v>-0.02477876106194673</v>
      </c>
      <c r="K104" s="9" t="n">
        <v>-0.03148936170212778</v>
      </c>
      <c r="L104" s="9" t="n">
        <v>-0.04318418314255982</v>
      </c>
      <c r="M104" s="9" t="n">
        <v>-0.01729873586160998</v>
      </c>
      <c r="N104" s="9" t="n">
        <v>-0.01827676240208888</v>
      </c>
      <c r="O104" s="9" t="n">
        <v>-0.03655352480417758</v>
      </c>
      <c r="P104" s="9" t="n">
        <v>-0.01670146137787058</v>
      </c>
      <c r="Q104" s="9" t="n">
        <v>-0.02612612612612625</v>
      </c>
      <c r="R104" s="9" t="n">
        <v>-0.009296148738379823</v>
      </c>
      <c r="S104" s="9" t="n">
        <v>-0.009151414309484109</v>
      </c>
      <c r="T104" s="9" t="n">
        <v>0.004106776180698156</v>
      </c>
      <c r="U104" s="9" t="n">
        <v>-0.05956678700361016</v>
      </c>
      <c r="V104" s="9" t="n">
        <v>-0.04208680403331876</v>
      </c>
      <c r="W104" s="9" t="n">
        <v>-0.004142502071251131</v>
      </c>
      <c r="X104" s="9" t="n">
        <v>-0.01986754966887419</v>
      </c>
      <c r="Y104" s="9" t="n">
        <v>-0.02494331065759639</v>
      </c>
      <c r="Z104" s="9" t="n">
        <v>-0.01759530791788858</v>
      </c>
      <c r="AA104" s="9" t="n">
        <v>-0.02890173410404611</v>
      </c>
      <c r="AB104" s="9" t="n">
        <v>-0.03213367609254501</v>
      </c>
      <c r="AC104" s="9" t="n">
        <v>-0.009596928982725536</v>
      </c>
      <c r="AD104" s="9" t="n">
        <v>-0.02983725135623882</v>
      </c>
      <c r="AE104" s="9" t="n">
        <v>-0.004960317460317575</v>
      </c>
      <c r="AF104" s="9" t="n">
        <v>-0.05263157894736832</v>
      </c>
      <c r="AG104" s="9" t="n">
        <v>-0.03002729754322104</v>
      </c>
      <c r="AH104" s="9" t="n">
        <v>-0.03385731559854887</v>
      </c>
      <c r="AI104" s="9" t="n">
        <v>-0.01507936507936501</v>
      </c>
      <c r="AJ104" s="9" t="n">
        <v>-0.009733237202595578</v>
      </c>
      <c r="AK104" s="9" t="n">
        <v>-0.0555941626129257</v>
      </c>
      <c r="AL104" s="279" t="n">
        <v>-0.02257518358577967</v>
      </c>
      <c r="AM104" s="279" t="n">
        <v>-0.03437680799408713</v>
      </c>
      <c r="AN104" s="279" t="n">
        <v>-0.04066341429495814</v>
      </c>
      <c r="AO104" s="279" t="n">
        <v>-0.008399999999999999</v>
      </c>
      <c r="AP104" s="279" t="n">
        <v>-0.02371940877964251</v>
      </c>
      <c r="AQ104" s="279" t="n">
        <v>-0.03025501065316584</v>
      </c>
      <c r="AR104" s="279" t="n">
        <v>-0.02623028476578473</v>
      </c>
      <c r="AS104" s="279" t="n">
        <v>-0.02543789202712017</v>
      </c>
      <c r="AT104" s="279" t="n">
        <v>-0.02275646320262251</v>
      </c>
      <c r="AU104" s="279" t="n">
        <v>-0.0106</v>
      </c>
      <c r="AV104" s="279" t="n">
        <v>-0.0046</v>
      </c>
      <c r="AW104" s="279" t="n">
        <v>-0.0281</v>
      </c>
      <c r="AX104" s="279" t="n">
        <v>-0.0207</v>
      </c>
      <c r="AY104" s="279" t="n">
        <v>-0.0341</v>
      </c>
      <c r="AZ104" s="279" t="n">
        <v>-0.0204</v>
      </c>
      <c r="BA104" s="279" t="n">
        <v>-0.0163</v>
      </c>
      <c r="BB104" s="279" t="n">
        <v>-0.0041</v>
      </c>
      <c r="BD104" s="9">
        <f>AX104-AS104</f>
        <v/>
      </c>
    </row>
    <row r="105" hidden="1" s="386">
      <c r="A105" s="387" t="n">
        <v>20260629</v>
      </c>
      <c r="B105" s="9" t="n">
        <v>0.0004982561036372147</v>
      </c>
      <c r="C105" s="9" t="n">
        <v>-0.003088803088803092</v>
      </c>
      <c r="D105" s="9" t="n">
        <v>-0.005295675198587825</v>
      </c>
      <c r="E105" s="9" t="n">
        <v>0.008177570093457952</v>
      </c>
      <c r="F105" s="9" t="n">
        <v>-0.007832898172323766</v>
      </c>
      <c r="G105" s="9" t="n">
        <v>0.02061855670103094</v>
      </c>
      <c r="H105" s="9" t="n">
        <v>0.008363201911589017</v>
      </c>
      <c r="I105" s="9" t="n">
        <v>0.0315091210613599</v>
      </c>
      <c r="J105" s="9" t="n">
        <v>0</v>
      </c>
      <c r="K105" s="9" t="n">
        <v>0.008787346221441132</v>
      </c>
      <c r="L105" s="9" t="n">
        <v>0.013594344752583</v>
      </c>
      <c r="M105" s="9" t="n">
        <v>0.006093432633716925</v>
      </c>
      <c r="N105" s="9" t="n">
        <v>0.01063829787234044</v>
      </c>
      <c r="O105" s="9" t="n">
        <v>0.01445347786811203</v>
      </c>
      <c r="P105" s="9" t="n">
        <v>0.01273885350318472</v>
      </c>
      <c r="Q105" s="9" t="n">
        <v>0.01572617946345988</v>
      </c>
      <c r="R105" s="9" t="n">
        <v>0.005361930294906171</v>
      </c>
      <c r="S105" s="9" t="n">
        <v>-0.005877413937867436</v>
      </c>
      <c r="T105" s="9" t="n">
        <v>0.03476482617586915</v>
      </c>
      <c r="U105" s="9" t="n">
        <v>-0.01199616122840687</v>
      </c>
      <c r="V105" s="9" t="n">
        <v>0.01144164759725396</v>
      </c>
      <c r="W105" s="9" t="n">
        <v>0.003327787021630619</v>
      </c>
      <c r="X105" s="9" t="n">
        <v>0.05067567567567572</v>
      </c>
      <c r="Y105" s="9" t="n">
        <v>0.04883720930232562</v>
      </c>
      <c r="Z105" s="9" t="n">
        <v>0.06268656716417899</v>
      </c>
      <c r="AA105" s="9" t="n">
        <v>0.08333333333333323</v>
      </c>
      <c r="AB105" s="9" t="n">
        <v>0.0863213811420982</v>
      </c>
      <c r="AC105" s="9" t="n">
        <v>0.005813953488372098</v>
      </c>
      <c r="AD105" s="9" t="n">
        <v>0.01025163094128623</v>
      </c>
      <c r="AE105" s="9" t="n">
        <v>0.00797607178464607</v>
      </c>
      <c r="AF105" s="9" t="n">
        <v>0.006006006006006012</v>
      </c>
      <c r="AG105" s="9" t="n">
        <v>0.02345215759849898</v>
      </c>
      <c r="AH105" s="9" t="n">
        <v>0.0100125156445557</v>
      </c>
      <c r="AI105" s="9" t="n">
        <v>-0.005640612409347394</v>
      </c>
      <c r="AJ105" s="9" t="n">
        <v>0.05897342555515105</v>
      </c>
      <c r="AK105" s="9" t="n">
        <v>-0.01471670345842533</v>
      </c>
      <c r="AL105" s="279" t="n">
        <v>0.01158021635030232</v>
      </c>
      <c r="AM105" s="279" t="n">
        <v>0.001942128547187972</v>
      </c>
      <c r="AN105" s="279" t="n">
        <v>0.005362083768357772</v>
      </c>
      <c r="AO105" s="279" t="n">
        <v>-0.0327</v>
      </c>
      <c r="AP105" s="279" t="n">
        <v>0.02894338521829118</v>
      </c>
      <c r="AQ105" s="279" t="n">
        <v>0.01205777223342994</v>
      </c>
      <c r="AR105" s="279" t="n">
        <v>0.01350362753653234</v>
      </c>
      <c r="AS105" s="279" t="n">
        <v>-0.0004084680564470232</v>
      </c>
      <c r="AT105" s="279" t="n">
        <v>0.002351795283863208</v>
      </c>
      <c r="AU105" s="279" t="n">
        <v>-0.001</v>
      </c>
      <c r="AV105" s="279" t="n">
        <v>-0.0098</v>
      </c>
      <c r="AW105" s="279" t="n">
        <v>0.0013</v>
      </c>
      <c r="AX105" s="279" t="n">
        <v>0.0108</v>
      </c>
      <c r="AY105" s="279" t="n">
        <v>0.024</v>
      </c>
      <c r="AZ105" s="279" t="n">
        <v>0.0078</v>
      </c>
      <c r="BA105" s="279" t="n">
        <v>0.0067</v>
      </c>
      <c r="BB105" s="279" t="n">
        <v>0.0055</v>
      </c>
      <c r="BD105" s="9">
        <f>AX105-AS105</f>
        <v/>
      </c>
    </row>
    <row r="106" hidden="1" s="386">
      <c r="A106" s="387" t="n">
        <v>20260630</v>
      </c>
      <c r="B106" s="9" t="n">
        <v>-0.01145418326693223</v>
      </c>
      <c r="C106" s="9" t="n">
        <v>0.03175832687838896</v>
      </c>
      <c r="D106" s="9" t="n">
        <v>0.0532386867790595</v>
      </c>
      <c r="E106" s="9" t="n">
        <v>-0.001158748551564312</v>
      </c>
      <c r="F106" s="9" t="n">
        <v>-0.000657894736842179</v>
      </c>
      <c r="G106" s="9" t="n">
        <v>-0.007575757575757583</v>
      </c>
      <c r="H106" s="9" t="n">
        <v>-0.02014218009478675</v>
      </c>
      <c r="I106" s="9" t="n">
        <v>-0.01125401929260451</v>
      </c>
      <c r="J106" s="9" t="n">
        <v>-0.01451905626134302</v>
      </c>
      <c r="K106" s="9" t="n">
        <v>-0.002613240418118373</v>
      </c>
      <c r="L106" s="9" t="n">
        <v>-0.005364806866952794</v>
      </c>
      <c r="M106" s="9" t="n">
        <v>-0.01884253028263797</v>
      </c>
      <c r="N106" s="9" t="n">
        <v>-0.01140350877192974</v>
      </c>
      <c r="O106" s="9" t="n">
        <v>0.002671415850400616</v>
      </c>
      <c r="P106" s="9" t="n">
        <v>0.01747030048916835</v>
      </c>
      <c r="Q106" s="9" t="n">
        <v>-0.02823315118397098</v>
      </c>
      <c r="R106" s="9" t="n">
        <v>-0.02133333333333336</v>
      </c>
      <c r="S106" s="9" t="n">
        <v>0.001689189189189191</v>
      </c>
      <c r="T106" s="9" t="n">
        <v>-0.01185770750988143</v>
      </c>
      <c r="U106" s="9" t="n">
        <v>0.01408450704225348</v>
      </c>
      <c r="V106" s="9" t="n">
        <v>0.0266968325791856</v>
      </c>
      <c r="W106" s="9" t="n">
        <v>-0.004975124378109457</v>
      </c>
      <c r="X106" s="9" t="n">
        <v>-0.01607717041800644</v>
      </c>
      <c r="Y106" s="9" t="n">
        <v>-0.02660753880266078</v>
      </c>
      <c r="Z106" s="9" t="n">
        <v>-0.01685393258426968</v>
      </c>
      <c r="AA106" s="9" t="n">
        <v>-0.0164835164835165</v>
      </c>
      <c r="AB106" s="9" t="n">
        <v>-0.01711491442542775</v>
      </c>
      <c r="AC106" s="9" t="n">
        <v>-0.005780346820809253</v>
      </c>
      <c r="AD106" s="9" t="n">
        <v>0.01291512915129153</v>
      </c>
      <c r="AE106" s="9" t="n">
        <v>0.03066271018793288</v>
      </c>
      <c r="AF106" s="9" t="n">
        <v>0.02238805970149256</v>
      </c>
      <c r="AG106" s="9" t="n">
        <v>0.006416131989001025</v>
      </c>
      <c r="AH106" s="9" t="n">
        <v>0.01363073110284994</v>
      </c>
      <c r="AI106" s="9" t="n">
        <v>0.03727714748784444</v>
      </c>
      <c r="AJ106" s="9" t="n">
        <v>0.0330010312822276</v>
      </c>
      <c r="AK106" s="9" t="n">
        <v>0.04331590739357734</v>
      </c>
      <c r="AL106" s="279" t="n">
        <v>0.005030852484914914</v>
      </c>
      <c r="AM106" s="279" t="n">
        <v>0.0248333540970108</v>
      </c>
      <c r="AN106" s="279" t="n">
        <v>0.02988437163762477</v>
      </c>
      <c r="AO106" s="279" t="n">
        <v>0.021</v>
      </c>
      <c r="AP106" s="279" t="n">
        <v>-0.0005613020844304584</v>
      </c>
      <c r="AQ106" s="279" t="n">
        <v>0.01065809660840915</v>
      </c>
      <c r="AR106" s="279" t="n">
        <v>0.02383875244513299</v>
      </c>
      <c r="AS106" s="279" t="n">
        <v>0.02464465135299401</v>
      </c>
      <c r="AT106" s="279" t="n">
        <v>-0.004109425431447109</v>
      </c>
      <c r="AU106" s="279" t="n">
        <v>0.0174</v>
      </c>
      <c r="AV106" s="279" t="n">
        <v>0.0086</v>
      </c>
      <c r="AW106" s="279" t="n">
        <v>0.015</v>
      </c>
      <c r="AX106" s="279" t="n">
        <v>-0.001</v>
      </c>
      <c r="AY106" s="279" t="n">
        <v>-0.0005999999999999999</v>
      </c>
      <c r="AZ106" s="279" t="n">
        <v>-0.0063</v>
      </c>
      <c r="BA106" s="279" t="n">
        <v>-0.0003</v>
      </c>
      <c r="BB106" s="279" t="n">
        <v>-0.0029</v>
      </c>
      <c r="BD106" s="9">
        <f>AX106-AS106</f>
        <v/>
      </c>
    </row>
    <row r="107">
      <c r="A107" s="295" t="inlineStr">
        <is>
          <t>202607汇总</t>
        </is>
      </c>
      <c r="B107" s="347">
        <f>SUM(B108:B130)</f>
        <v/>
      </c>
      <c r="C107" s="347">
        <f>SUM(C108:C130)</f>
        <v/>
      </c>
      <c r="D107" s="347">
        <f>SUM(D108:D130)</f>
        <v/>
      </c>
      <c r="E107" s="347">
        <f>SUM(E108:E130)</f>
        <v/>
      </c>
      <c r="F107" s="347">
        <f>SUM(F108:F130)</f>
        <v/>
      </c>
      <c r="G107" s="347">
        <f>SUM(G108:G130)</f>
        <v/>
      </c>
      <c r="H107" s="347">
        <f>SUM(H108:H130)</f>
        <v/>
      </c>
      <c r="I107" s="347">
        <f>SUM(I108:I130)</f>
        <v/>
      </c>
      <c r="J107" s="347">
        <f>SUM(J108:J130)</f>
        <v/>
      </c>
      <c r="K107" s="347">
        <f>SUM(K108:K130)</f>
        <v/>
      </c>
      <c r="L107" s="347">
        <f>SUM(L108:L130)</f>
        <v/>
      </c>
      <c r="M107" s="347">
        <f>SUM(M108:M130)</f>
        <v/>
      </c>
      <c r="N107" s="347">
        <f>SUM(N108:N130)</f>
        <v/>
      </c>
      <c r="O107" s="347">
        <f>SUM(O108:O130)</f>
        <v/>
      </c>
      <c r="P107" s="347">
        <f>SUM(P108:P130)</f>
        <v/>
      </c>
      <c r="Q107" s="347">
        <f>SUM(Q108:Q130)</f>
        <v/>
      </c>
      <c r="R107" s="347">
        <f>SUM(R108:R130)</f>
        <v/>
      </c>
      <c r="S107" s="347">
        <f>SUM(S108:S130)</f>
        <v/>
      </c>
      <c r="T107" s="347">
        <f>SUM(T108:T130)</f>
        <v/>
      </c>
      <c r="U107" s="347">
        <f>SUM(U108:U130)</f>
        <v/>
      </c>
      <c r="V107" s="347">
        <f>SUM(V108:V130)</f>
        <v/>
      </c>
      <c r="W107" s="347">
        <f>SUM(W108:W130)</f>
        <v/>
      </c>
      <c r="X107" s="347">
        <f>SUM(X108:X130)</f>
        <v/>
      </c>
      <c r="Y107" s="347">
        <f>SUM(Y108:Y130)</f>
        <v/>
      </c>
      <c r="Z107" s="347">
        <f>SUM(Z108:Z130)</f>
        <v/>
      </c>
      <c r="AA107" s="347">
        <f>SUM(AA108:AA130)</f>
        <v/>
      </c>
      <c r="AB107" s="347">
        <f>SUM(AB108:AB130)</f>
        <v/>
      </c>
      <c r="AC107" s="347">
        <f>SUM(AC108:AC130)</f>
        <v/>
      </c>
      <c r="AD107" s="347">
        <f>SUM(AD108:AD130)</f>
        <v/>
      </c>
      <c r="AE107" s="347">
        <f>SUM(AE108:AE130)</f>
        <v/>
      </c>
      <c r="AF107" s="347">
        <f>SUM(AF108:AF130)</f>
        <v/>
      </c>
      <c r="AG107" s="347">
        <f>SUM(AG108:AG130)</f>
        <v/>
      </c>
      <c r="AH107" s="347">
        <f>SUM(AH108:AH130)</f>
        <v/>
      </c>
      <c r="AI107" s="347">
        <f>SUM(AI108:AI130)</f>
        <v/>
      </c>
      <c r="AJ107" s="347">
        <f>SUM(AJ108:AJ130)</f>
        <v/>
      </c>
      <c r="AK107" s="347">
        <f>SUM(AK108:AK130)</f>
        <v/>
      </c>
      <c r="AL107" s="347">
        <f>SUM(AL108:AL130)</f>
        <v/>
      </c>
      <c r="AM107" s="347">
        <f>SUM(AM108:AM130)</f>
        <v/>
      </c>
      <c r="AN107" s="347">
        <f>SUM(AN108:AN130)</f>
        <v/>
      </c>
      <c r="AO107" s="347">
        <f>SUM(AO108:AO130)</f>
        <v/>
      </c>
      <c r="AP107" s="347">
        <f>SUM(AP108:AP130)</f>
        <v/>
      </c>
      <c r="AQ107" s="347">
        <f>SUM(AQ108:AQ130)</f>
        <v/>
      </c>
      <c r="AR107" s="347">
        <f>SUM(AR108:AR130)</f>
        <v/>
      </c>
      <c r="AS107" s="347">
        <f>SUM(AS108:AS130)</f>
        <v/>
      </c>
      <c r="AT107" s="347">
        <f>SUM(AT108:AT130)</f>
        <v/>
      </c>
      <c r="AU107" s="347">
        <f>SUM(AU108:AU130)</f>
        <v/>
      </c>
      <c r="AV107" s="347">
        <f>SUM(AV108:AV130)</f>
        <v/>
      </c>
      <c r="AW107" s="347">
        <f>SUM(AW108:AW130)</f>
        <v/>
      </c>
      <c r="AX107" s="347">
        <f>SUM(AX108:AX130)</f>
        <v/>
      </c>
      <c r="AY107" s="347">
        <f>SUM(AY108:AY130)</f>
        <v/>
      </c>
      <c r="AZ107" s="347">
        <f>SUM(AZ108:AZ130)</f>
        <v/>
      </c>
      <c r="BA107" s="347">
        <f>SUM(BA108:BA130)</f>
        <v/>
      </c>
      <c r="BB107" s="347">
        <f>SUM(BB108:BB130)</f>
        <v/>
      </c>
      <c r="BD107" s="9">
        <f>AX107-AS107</f>
        <v/>
      </c>
    </row>
    <row r="108" hidden="1" s="386">
      <c r="A108" s="387" t="n">
        <v>20260701</v>
      </c>
      <c r="B108" s="9" t="n">
        <v>0.006045340050377839</v>
      </c>
      <c r="C108" s="9" t="n">
        <v>0.006006006006006012</v>
      </c>
      <c r="D108" s="9" t="n">
        <v>0.00252737994945231</v>
      </c>
      <c r="E108" s="9" t="n">
        <v>0.02900232018561488</v>
      </c>
      <c r="F108" s="9" t="n">
        <v>0.003291639236339774</v>
      </c>
      <c r="G108" s="9" t="n">
        <v>0.01272264631043258</v>
      </c>
      <c r="H108" s="9" t="n">
        <v>0.02539298669891175</v>
      </c>
      <c r="I108" s="9" t="n">
        <v>0.02439024390243905</v>
      </c>
      <c r="J108" s="9" t="n">
        <v>0.02762430939226522</v>
      </c>
      <c r="K108" s="9" t="n">
        <v>0.0235807860262008</v>
      </c>
      <c r="L108" s="9" t="n">
        <v>-0.003236245954692559</v>
      </c>
      <c r="M108" s="9" t="n">
        <v>0.01611796982167358</v>
      </c>
      <c r="N108" s="9" t="n">
        <v>0.01952085181898848</v>
      </c>
      <c r="O108" s="9" t="n">
        <v>0.04440497335701604</v>
      </c>
      <c r="P108" s="9" t="n">
        <v>-0.0006868131868131113</v>
      </c>
      <c r="Q108" s="9" t="n">
        <v>0.02717900656044999</v>
      </c>
      <c r="R108" s="9" t="n">
        <v>0.004087193460490467</v>
      </c>
      <c r="S108" s="9" t="n">
        <v>0.02360876897133223</v>
      </c>
      <c r="T108" s="9" t="n">
        <v>0.05400000000000005</v>
      </c>
      <c r="U108" s="9" t="n">
        <v>-0.03065134099616861</v>
      </c>
      <c r="V108" s="9" t="n">
        <v>-0.04627589246364036</v>
      </c>
      <c r="W108" s="9" t="n">
        <v>0.01583333333333344</v>
      </c>
      <c r="X108" s="9" t="n">
        <v>0.02614379084967323</v>
      </c>
      <c r="Y108" s="9" t="n">
        <v>0.03530751708428249</v>
      </c>
      <c r="Z108" s="9" t="n">
        <v>0.02571428571428574</v>
      </c>
      <c r="AA108" s="9" t="n">
        <v>0.03351955307262573</v>
      </c>
      <c r="AB108" s="9" t="n">
        <v>0.04353233830845762</v>
      </c>
      <c r="AC108" s="9" t="n">
        <v>0.01550387596899226</v>
      </c>
      <c r="AD108" s="9" t="n">
        <v>0.004553734061930686</v>
      </c>
      <c r="AE108" s="9" t="n">
        <v>-0.01727447216890596</v>
      </c>
      <c r="AF108" s="9" t="n">
        <v>0.0306569343065692</v>
      </c>
      <c r="AG108" s="9" t="n">
        <v>0.004553734061930686</v>
      </c>
      <c r="AH108" s="9" t="n">
        <v>0.007334963325183381</v>
      </c>
      <c r="AI108" s="9" t="n">
        <v>0.008593749999999921</v>
      </c>
      <c r="AJ108" s="9" t="n">
        <v>-0.02063227953410976</v>
      </c>
      <c r="AK108" s="9" t="n">
        <v>-0.04509663564781671</v>
      </c>
      <c r="AL108" s="279" t="n">
        <v>0.004408048364631076</v>
      </c>
      <c r="AM108" s="279" t="n">
        <v>-0.005331009850940037</v>
      </c>
      <c r="AN108" s="279" t="n">
        <v>-0.01888020665427516</v>
      </c>
      <c r="AO108" s="279" t="n">
        <v>0.011</v>
      </c>
      <c r="AP108" s="279" t="n">
        <v>-0.001392352049005105</v>
      </c>
      <c r="AQ108" s="279" t="n">
        <v>-0.004107997838308102</v>
      </c>
      <c r="AR108" s="279" t="n">
        <v>-0.0002708777917525908</v>
      </c>
      <c r="AS108" s="279" t="n">
        <v>0.007587460126727238</v>
      </c>
      <c r="AT108" s="279" t="n">
        <v>0.03217156787966542</v>
      </c>
      <c r="AU108" s="279" t="n">
        <v>0.0081</v>
      </c>
      <c r="AV108" s="279" t="n">
        <v>0.0299</v>
      </c>
      <c r="AW108" s="279" t="n">
        <v>0.0197</v>
      </c>
      <c r="AX108" s="279" t="n">
        <v>0.0313</v>
      </c>
      <c r="AY108" s="279" t="n">
        <v>0.0251</v>
      </c>
      <c r="AZ108" s="279" t="n">
        <v>0.0275</v>
      </c>
      <c r="BA108" s="279" t="n">
        <v>0.0286</v>
      </c>
      <c r="BB108" s="279" t="n">
        <v>0.0286</v>
      </c>
      <c r="BD108" s="9" t="n"/>
    </row>
    <row r="109" hidden="1" s="386">
      <c r="A109" s="387" t="n">
        <v>20260702</v>
      </c>
      <c r="B109" s="9" t="n">
        <v>0.03455182774161228</v>
      </c>
      <c r="C109" s="9" t="n">
        <v>-0.0007462686567165014</v>
      </c>
      <c r="D109" s="9" t="n">
        <v>-0.01848739495798321</v>
      </c>
      <c r="E109" s="9" t="n">
        <v>-0.009019165727170245</v>
      </c>
      <c r="F109" s="9" t="n">
        <v>0.01312335958005251</v>
      </c>
      <c r="G109" s="9" t="n">
        <v>-0.005025125628140708</v>
      </c>
      <c r="H109" s="9" t="n">
        <v>0.003537735849056607</v>
      </c>
      <c r="I109" s="9" t="n">
        <v>-0.003174603174603177</v>
      </c>
      <c r="J109" s="9" t="n">
        <v>-0.007168458781362014</v>
      </c>
      <c r="K109" s="9" t="n">
        <v>0.003412969283276454</v>
      </c>
      <c r="L109" s="9" t="n">
        <v>0.01731601731601721</v>
      </c>
      <c r="M109" s="9" t="n">
        <v>0.01012487343908195</v>
      </c>
      <c r="N109" s="9" t="n">
        <v>-0.02088772845953004</v>
      </c>
      <c r="O109" s="9" t="n">
        <v>-0.02210884353741499</v>
      </c>
      <c r="P109" s="9" t="n">
        <v>-0.008247422680412378</v>
      </c>
      <c r="Q109" s="9" t="n">
        <v>0.006386861313868517</v>
      </c>
      <c r="R109" s="9" t="n">
        <v>0.01492537313432837</v>
      </c>
      <c r="S109" s="9" t="n">
        <v>-0.0197693574958814</v>
      </c>
      <c r="T109" s="9" t="n">
        <v>0.005692599620493364</v>
      </c>
      <c r="U109" s="9" t="n">
        <v>-0.03952569169960478</v>
      </c>
      <c r="V109" s="9" t="n">
        <v>-0.03096118299445479</v>
      </c>
      <c r="W109" s="9" t="n">
        <v>-0.009023789991796653</v>
      </c>
      <c r="X109" s="9" t="n">
        <v>-0.009554140127388543</v>
      </c>
      <c r="Y109" s="9" t="n">
        <v>0.007700770077007708</v>
      </c>
      <c r="Z109" s="9" t="n">
        <v>-0.005571030640668529</v>
      </c>
      <c r="AA109" s="9" t="n">
        <v>-0.00540540540540541</v>
      </c>
      <c r="AB109" s="9" t="n">
        <v>0.001191895113230037</v>
      </c>
      <c r="AC109" s="9" t="n">
        <v>-0.009541984732824436</v>
      </c>
      <c r="AD109" s="9" t="n">
        <v>0.008159564823209536</v>
      </c>
      <c r="AE109" s="9" t="n">
        <v>-0.04394531250000003</v>
      </c>
      <c r="AF109" s="9" t="n">
        <v>-0.01841359773371106</v>
      </c>
      <c r="AG109" s="9" t="n">
        <v>-0.002719854941069712</v>
      </c>
      <c r="AH109" s="9" t="n">
        <v>0.00728155339805826</v>
      </c>
      <c r="AI109" s="9" t="n">
        <v>-0.02711076684740505</v>
      </c>
      <c r="AJ109" s="9" t="n">
        <v>-0.0825688073394495</v>
      </c>
      <c r="AK109" s="9" t="n">
        <v>-0.08395802098950532</v>
      </c>
      <c r="AL109" s="279" t="n">
        <v>-0.02031424128468579</v>
      </c>
      <c r="AM109" s="279" t="n">
        <v>-0.03848582154043915</v>
      </c>
      <c r="AN109" s="279" t="n">
        <v>-0.05713765346287625</v>
      </c>
      <c r="AO109" s="279" t="n">
        <v>0.001</v>
      </c>
      <c r="AP109" s="279" t="n">
        <v>-0.0244417199287159</v>
      </c>
      <c r="AQ109" s="279" t="n">
        <v>-0.02957909875784889</v>
      </c>
      <c r="AR109" s="279" t="n">
        <v>-0.0370760531726174</v>
      </c>
      <c r="AS109" s="279" t="n">
        <v>-0.02830984281196788</v>
      </c>
      <c r="AT109" s="279" t="n">
        <v>0.00137359700694817</v>
      </c>
      <c r="AU109" s="279" t="n">
        <v>-0.003</v>
      </c>
      <c r="AV109" s="279" t="n">
        <v>0.0226</v>
      </c>
      <c r="AW109" s="279" t="n">
        <v>-0.011</v>
      </c>
      <c r="AX109" s="279" t="n">
        <v>0.0075</v>
      </c>
      <c r="AY109" s="279" t="n">
        <v>-0.004</v>
      </c>
      <c r="AZ109" s="279" t="n">
        <v>0.01</v>
      </c>
      <c r="BA109" s="279" t="n">
        <v>-0.0004</v>
      </c>
      <c r="BB109" s="279" t="n">
        <v>-0.0004</v>
      </c>
      <c r="BD109" s="9" t="n"/>
    </row>
    <row r="110" hidden="1" s="386">
      <c r="A110" s="387" t="n">
        <v>20260703</v>
      </c>
      <c r="B110" s="9" t="n">
        <v>-0.0004840271055178557</v>
      </c>
      <c r="C110" s="9" t="n">
        <v>0.05451829723674381</v>
      </c>
      <c r="D110" s="9" t="n">
        <v>0.06592465753424673</v>
      </c>
      <c r="E110" s="9" t="n">
        <v>-0.012514220705347</v>
      </c>
      <c r="F110" s="9" t="n">
        <v>0.04015544041450781</v>
      </c>
      <c r="G110" s="9" t="n">
        <v>0</v>
      </c>
      <c r="H110" s="9" t="n">
        <v>0</v>
      </c>
      <c r="I110" s="9" t="n">
        <v>0</v>
      </c>
      <c r="J110" s="9" t="n">
        <v>0</v>
      </c>
      <c r="K110" s="9" t="n">
        <v>0.004251700680272207</v>
      </c>
      <c r="L110" s="9" t="n">
        <v>0.006382978723404261</v>
      </c>
      <c r="M110" s="9" t="n">
        <v>0.01035750083528237</v>
      </c>
      <c r="N110" s="9" t="n">
        <v>0.01244444444444446</v>
      </c>
      <c r="O110" s="9" t="n">
        <v>0.004347826086956622</v>
      </c>
      <c r="P110" s="9" t="n">
        <v>0.02841302841302836</v>
      </c>
      <c r="Q110" s="9" t="n">
        <v>0.01087941976427925</v>
      </c>
      <c r="R110" s="9" t="n">
        <v>-0.001336898395721926</v>
      </c>
      <c r="S110" s="9" t="n">
        <v>0</v>
      </c>
      <c r="T110" s="9" t="n">
        <v>-0.005660377358490571</v>
      </c>
      <c r="U110" s="9" t="n">
        <v>0.005658436213991832</v>
      </c>
      <c r="V110" s="9" t="n">
        <v>0.006676204101096918</v>
      </c>
      <c r="W110" s="9" t="n">
        <v>0.0008278145695365166</v>
      </c>
      <c r="X110" s="9" t="n">
        <v>0.01607717041800644</v>
      </c>
      <c r="Y110" s="9" t="n">
        <v>0.01200873362445416</v>
      </c>
      <c r="Z110" s="9" t="n">
        <v>0.01680672268907565</v>
      </c>
      <c r="AA110" s="9" t="n">
        <v>0.02173913043478263</v>
      </c>
      <c r="AB110" s="9" t="n">
        <v>0.02619047619047622</v>
      </c>
      <c r="AC110" s="9" t="n">
        <v>0.001926782273603085</v>
      </c>
      <c r="AD110" s="9" t="n">
        <v>0.05035971223021567</v>
      </c>
      <c r="AE110" s="9" t="n">
        <v>-0.02247191011235957</v>
      </c>
      <c r="AF110" s="9" t="n">
        <v>-0.002886002886002889</v>
      </c>
      <c r="AG110" s="9" t="n">
        <v>-0.00454545454545465</v>
      </c>
      <c r="AH110" s="9" t="n">
        <v>-0.01807228915662652</v>
      </c>
      <c r="AI110" s="9" t="n">
        <v>0.03582802547770695</v>
      </c>
      <c r="AJ110" s="9" t="n">
        <v>-0.01407407407407417</v>
      </c>
      <c r="AK110" s="9" t="n">
        <v>0.01636661211129298</v>
      </c>
      <c r="AL110" s="279" t="n">
        <v>0.003658389477634658</v>
      </c>
      <c r="AM110" s="279" t="n">
        <v>0.006368340537112179</v>
      </c>
      <c r="AN110" s="279" t="n">
        <v>0.0006624145284624185</v>
      </c>
      <c r="AO110" s="279" t="n">
        <v>0.0171</v>
      </c>
      <c r="AP110" s="279" t="n">
        <v>0.00652664788639537</v>
      </c>
      <c r="AQ110" s="279" t="n">
        <v>0.006208637207686164</v>
      </c>
      <c r="AR110" s="279" t="n">
        <v>0.005875737965277131</v>
      </c>
      <c r="AS110" s="279" t="n">
        <v>-0.0005269245225751003</v>
      </c>
      <c r="AT110" s="279" t="n">
        <v>0.02221803996556206</v>
      </c>
      <c r="AU110" s="279" t="n">
        <v>0.0083</v>
      </c>
      <c r="AV110" s="279" t="n">
        <v>0.0228</v>
      </c>
      <c r="AW110" s="279" t="n">
        <v>0.0101</v>
      </c>
      <c r="AX110" s="279" t="n">
        <v>0.0194</v>
      </c>
      <c r="AY110" s="279" t="n">
        <v>0.008800000000000001</v>
      </c>
      <c r="AZ110" s="279" t="n">
        <v>0.0267</v>
      </c>
      <c r="BA110" s="279" t="n">
        <v>0.0229</v>
      </c>
      <c r="BB110" s="279" t="n">
        <v>0.0124</v>
      </c>
      <c r="BD110" s="9" t="n"/>
    </row>
    <row r="111" hidden="1" s="386">
      <c r="A111" s="387" t="n">
        <v>20260706</v>
      </c>
      <c r="B111" s="9" t="n">
        <v>0.02905569007263925</v>
      </c>
      <c r="C111" s="9" t="n">
        <v>-0.03045325779036822</v>
      </c>
      <c r="D111" s="9" t="n">
        <v>-0.03855421686746991</v>
      </c>
      <c r="E111" s="9" t="n">
        <v>-0.008064516129032265</v>
      </c>
      <c r="F111" s="9" t="n">
        <v>-0.001867995018680021</v>
      </c>
      <c r="G111" s="9" t="n">
        <v>0.01262626262626264</v>
      </c>
      <c r="H111" s="9" t="n">
        <v>0.005875440658049359</v>
      </c>
      <c r="I111" s="9" t="n">
        <v>0.01910828025477709</v>
      </c>
      <c r="J111" s="9" t="n">
        <v>0.0072202166064982</v>
      </c>
      <c r="K111" s="9" t="n">
        <v>-0.009314140558848535</v>
      </c>
      <c r="L111" s="9" t="n">
        <v>-0.01427061310782237</v>
      </c>
      <c r="M111" s="9" t="n">
        <v>0.02149470899470898</v>
      </c>
      <c r="N111" s="9" t="n">
        <v>-0.008779631255487277</v>
      </c>
      <c r="O111" s="9" t="n">
        <v>0.004329004329004236</v>
      </c>
      <c r="P111" s="9" t="n">
        <v>-0.006064690026954108</v>
      </c>
      <c r="Q111" s="9" t="n">
        <v>0.04215246636771294</v>
      </c>
      <c r="R111" s="9" t="n">
        <v>0.0174029451137885</v>
      </c>
      <c r="S111" s="9" t="n">
        <v>0.005882352941176569</v>
      </c>
      <c r="T111" s="9" t="n">
        <v>0.03795066413662242</v>
      </c>
      <c r="U111" s="9" t="n">
        <v>-0.01892583120204611</v>
      </c>
      <c r="V111" s="9" t="n">
        <v>0.0009474182851727994</v>
      </c>
      <c r="W111" s="9" t="n">
        <v>-0.006617038875103396</v>
      </c>
      <c r="X111" s="9" t="n">
        <v>0.003164556962025319</v>
      </c>
      <c r="Y111" s="9" t="n">
        <v>0.01186623516720593</v>
      </c>
      <c r="Z111" s="9" t="n">
        <v>0.01101928374655649</v>
      </c>
      <c r="AA111" s="9" t="n">
        <v>0.01063829787234044</v>
      </c>
      <c r="AB111" s="9" t="n">
        <v>0.00928074245939676</v>
      </c>
      <c r="AC111" s="9" t="n">
        <v>-0.005769230769230775</v>
      </c>
      <c r="AD111" s="9" t="n">
        <v>-0.003424657534246579</v>
      </c>
      <c r="AE111" s="9" t="n">
        <v>-0.0219435736677115</v>
      </c>
      <c r="AF111" s="9" t="n">
        <v>-0.02315484804630956</v>
      </c>
      <c r="AG111" s="9" t="n">
        <v>0.005479452054794526</v>
      </c>
      <c r="AH111" s="9" t="n">
        <v>-0.00736196319018392</v>
      </c>
      <c r="AI111" s="9" t="n">
        <v>-0.01306687163720208</v>
      </c>
      <c r="AJ111" s="9" t="n">
        <v>0.002253944402704819</v>
      </c>
      <c r="AK111" s="9" t="n">
        <v>-0.03220611916264093</v>
      </c>
      <c r="AL111" s="279" t="n">
        <v>-0.0005946865240081897</v>
      </c>
      <c r="AM111" s="279" t="n">
        <v>-0.01158558641731917</v>
      </c>
      <c r="AN111" s="279" t="n">
        <v>-0.01768036490151339</v>
      </c>
      <c r="AO111" s="279" t="n">
        <v>-0.0325</v>
      </c>
      <c r="AP111" s="279" t="n">
        <v>0.009103692819833515</v>
      </c>
      <c r="AQ111" s="279" t="n">
        <v>-3.634731011326434e-05</v>
      </c>
      <c r="AR111" s="279" t="n">
        <v>-0.01076322364764194</v>
      </c>
      <c r="AS111" s="279" t="n">
        <v>-0.01718943590894056</v>
      </c>
      <c r="AT111" s="279" t="n">
        <v>-0.01197234385300916</v>
      </c>
      <c r="AU111" s="279" t="n">
        <v>-0.0005999999999999999</v>
      </c>
      <c r="AV111" s="279" t="n">
        <v>-0.0105</v>
      </c>
      <c r="AW111" s="279" t="n">
        <v>-0.0122</v>
      </c>
      <c r="AX111" s="279" t="n">
        <v>-0.0083</v>
      </c>
      <c r="AY111" s="279" t="n">
        <v>0.0008</v>
      </c>
      <c r="AZ111" s="279" t="n">
        <v>-0.003</v>
      </c>
      <c r="BA111" s="279" t="n">
        <v>-0.0153</v>
      </c>
      <c r="BB111" s="279" t="n">
        <v>0.0008</v>
      </c>
      <c r="BD111" s="9" t="n"/>
    </row>
    <row r="112" hidden="1" s="386">
      <c r="A112" s="387" t="n">
        <v>20260707</v>
      </c>
      <c r="B112" s="9" t="n">
        <v>0.01223529411764697</v>
      </c>
      <c r="C112" s="9" t="n">
        <v>-0.0248356464572681</v>
      </c>
      <c r="D112" s="9" t="n">
        <v>-0.01837928153717629</v>
      </c>
      <c r="E112" s="9" t="n">
        <v>-0.02555168408826948</v>
      </c>
      <c r="F112" s="9" t="n">
        <v>-0.002495321272613851</v>
      </c>
      <c r="G112" s="9" t="n">
        <v>-0.02743142144638406</v>
      </c>
      <c r="H112" s="9" t="n">
        <v>-0.02570093457943928</v>
      </c>
      <c r="I112" s="9" t="n">
        <v>-0.01562500000000001</v>
      </c>
      <c r="J112" s="9" t="n">
        <v>-0.02688172043010755</v>
      </c>
      <c r="K112" s="9" t="n">
        <v>-0.01367521367521369</v>
      </c>
      <c r="L112" s="9" t="n">
        <v>-0.03324396782841826</v>
      </c>
      <c r="M112" s="9" t="n">
        <v>-0.01456782130139202</v>
      </c>
      <c r="N112" s="9" t="n">
        <v>-0.02480070859167407</v>
      </c>
      <c r="O112" s="9" t="n">
        <v>-0.03189655172413786</v>
      </c>
      <c r="P112" s="9" t="n">
        <v>-0.0223728813559323</v>
      </c>
      <c r="Q112" s="9" t="n">
        <v>-0.02925989672977627</v>
      </c>
      <c r="R112" s="9" t="n">
        <v>-0.001315789473684212</v>
      </c>
      <c r="S112" s="9" t="n">
        <v>-0.02172096908939017</v>
      </c>
      <c r="T112" s="9" t="n">
        <v>-0.01279707495429617</v>
      </c>
      <c r="U112" s="9" t="n">
        <v>-0.03180396246089674</v>
      </c>
      <c r="V112" s="9" t="n">
        <v>-0.01845716990061531</v>
      </c>
      <c r="W112" s="9" t="n">
        <v>-0.01915070774354715</v>
      </c>
      <c r="X112" s="9" t="n">
        <v>-0.03470031545741328</v>
      </c>
      <c r="Y112" s="9" t="n">
        <v>-0.02558635394456281</v>
      </c>
      <c r="Z112" s="9" t="n">
        <v>-0.03542234332425071</v>
      </c>
      <c r="AA112" s="9" t="n">
        <v>-0.04473684210526321</v>
      </c>
      <c r="AB112" s="9" t="n">
        <v>-0.04482758620689659</v>
      </c>
      <c r="AC112" s="9" t="n">
        <v>-0.02224371373307556</v>
      </c>
      <c r="AD112" s="9" t="n">
        <v>-0.01975945017182123</v>
      </c>
      <c r="AE112" s="9" t="n">
        <v>-0.009615384615384623</v>
      </c>
      <c r="AF112" s="9" t="n">
        <v>-0.02518518518518521</v>
      </c>
      <c r="AG112" s="9" t="n">
        <v>0.01907356948228895</v>
      </c>
      <c r="AH112" s="9" t="n">
        <v>-0.00123609394313968</v>
      </c>
      <c r="AI112" s="9" t="n">
        <v>-0.03115264797507791</v>
      </c>
      <c r="AJ112" s="9" t="n">
        <v>0.001499250374812595</v>
      </c>
      <c r="AK112" s="9" t="n">
        <v>-0.002495840266222871</v>
      </c>
      <c r="AL112" s="279" t="n">
        <v>-0.01262053855773894</v>
      </c>
      <c r="AM112" s="279" t="n">
        <v>-0.01243362435784329</v>
      </c>
      <c r="AN112" s="279" t="n">
        <v>-0.009357764012905072</v>
      </c>
      <c r="AO112" s="279" t="n">
        <v>-0.007900000000000001</v>
      </c>
      <c r="AP112" s="279" t="n">
        <v>-0.01219823466709755</v>
      </c>
      <c r="AQ112" s="279" t="n">
        <v>-0.01027175145466799</v>
      </c>
      <c r="AR112" s="279" t="n">
        <v>-0.01645401631739842</v>
      </c>
      <c r="AS112" s="279" t="n">
        <v>-0.02015901134515553</v>
      </c>
      <c r="AT112" s="279" t="n">
        <v>-0.0303629830702259</v>
      </c>
      <c r="AU112" s="279" t="n">
        <v>-0.0106</v>
      </c>
      <c r="AV112" s="279" t="n">
        <v>-0.0452</v>
      </c>
      <c r="AW112" s="279" t="n">
        <v>-0.0247</v>
      </c>
      <c r="AX112" s="279" t="n">
        <v>-0.0371</v>
      </c>
      <c r="AY112" s="279" t="n">
        <v>-0.0323</v>
      </c>
      <c r="AZ112" s="279" t="n">
        <v>-0.0279</v>
      </c>
      <c r="BA112" s="279" t="n">
        <v>-0.0261</v>
      </c>
      <c r="BB112" s="279" t="n">
        <v>-0.0211</v>
      </c>
      <c r="BD112" s="9" t="n"/>
    </row>
    <row r="113" hidden="1" s="386">
      <c r="A113" s="387" t="n">
        <v>20260708</v>
      </c>
      <c r="B113" s="9" t="n">
        <v>0.0134821013482103</v>
      </c>
      <c r="C113" s="9" t="n">
        <v>-0.04419475655430707</v>
      </c>
      <c r="D113" s="9" t="n">
        <v>-0.04765957446808515</v>
      </c>
      <c r="E113" s="9" t="n">
        <v>-0.04052443384982112</v>
      </c>
      <c r="F113" s="9" t="n">
        <v>-0.04065040650406501</v>
      </c>
      <c r="G113" s="9" t="n">
        <v>0</v>
      </c>
      <c r="H113" s="9" t="n">
        <v>-0.01318944844124701</v>
      </c>
      <c r="I113" s="9" t="n">
        <v>-0.007936507936507943</v>
      </c>
      <c r="J113" s="9" t="n">
        <v>0.007366482504604059</v>
      </c>
      <c r="K113" s="9" t="n">
        <v>-0.01386481802426345</v>
      </c>
      <c r="L113" s="9" t="n">
        <v>-0.02939545202440374</v>
      </c>
      <c r="M113" s="9" t="n">
        <v>0.01182654402102498</v>
      </c>
      <c r="N113" s="9" t="n">
        <v>-0.004541326067211529</v>
      </c>
      <c r="O113" s="9" t="n">
        <v>-0.01068566340160286</v>
      </c>
      <c r="P113" s="9" t="n">
        <v>-0.01664355062413317</v>
      </c>
      <c r="Q113" s="9" t="n">
        <v>0.01152482269503557</v>
      </c>
      <c r="R113" s="9" t="n">
        <v>0.01449275362318842</v>
      </c>
      <c r="S113" s="9" t="n">
        <v>0.005123825789923148</v>
      </c>
      <c r="T113" s="9" t="n">
        <v>-0.02592592592592595</v>
      </c>
      <c r="U113" s="9" t="n">
        <v>-0.03446418955304257</v>
      </c>
      <c r="V113" s="9" t="n">
        <v>-0.03809064609450325</v>
      </c>
      <c r="W113" s="9" t="n">
        <v>-0.002546689303904832</v>
      </c>
      <c r="X113" s="9" t="n">
        <v>-0.006535947712418308</v>
      </c>
      <c r="Y113" s="9" t="n">
        <v>0.006564551422319482</v>
      </c>
      <c r="Z113" s="9" t="n">
        <v>-0.01412429378531075</v>
      </c>
      <c r="AA113" s="9" t="n">
        <v>-0.02203856749311297</v>
      </c>
      <c r="AB113" s="9" t="n">
        <v>-0.02286401925391084</v>
      </c>
      <c r="AC113" s="9" t="n">
        <v>-0.001978239366963405</v>
      </c>
      <c r="AD113" s="9" t="n">
        <v>-0.0236634531113058</v>
      </c>
      <c r="AE113" s="9" t="n">
        <v>-0.03020496224379722</v>
      </c>
      <c r="AF113" s="9" t="n">
        <v>0.03343465045592708</v>
      </c>
      <c r="AG113" s="9" t="n">
        <v>-0.01693404634581117</v>
      </c>
      <c r="AH113" s="9" t="n">
        <v>0</v>
      </c>
      <c r="AI113" s="9" t="n">
        <v>-0.02009646302250797</v>
      </c>
      <c r="AJ113" s="9" t="n">
        <v>0.002245508982035847</v>
      </c>
      <c r="AK113" s="9" t="n">
        <v>-0.00750625521267733</v>
      </c>
      <c r="AL113" s="279" t="n">
        <v>-0.004850691751237688</v>
      </c>
      <c r="AM113" s="279" t="n">
        <v>-0.01874425866217062</v>
      </c>
      <c r="AN113" s="279" t="n">
        <v>-0.01701362021131902</v>
      </c>
      <c r="AO113" s="279" t="n">
        <v>-0.0259</v>
      </c>
      <c r="AP113" s="279" t="n">
        <v>-0.0003577140389070565</v>
      </c>
      <c r="AQ113" s="279" t="n">
        <v>-0.007664084309246816</v>
      </c>
      <c r="AR113" s="279" t="n">
        <v>-0.01395833343127131</v>
      </c>
      <c r="AS113" s="279" t="n">
        <v>-0.02215701551132738</v>
      </c>
      <c r="AT113" s="279" t="n">
        <v>-0.01051826653030246</v>
      </c>
      <c r="AU113" s="279" t="n">
        <v>-0.0053</v>
      </c>
      <c r="AV113" s="279" t="n">
        <v>0.0137</v>
      </c>
      <c r="AW113" s="279" t="n">
        <v>-0.0169</v>
      </c>
      <c r="AX113" s="279" t="n">
        <v>-0.001</v>
      </c>
      <c r="AY113" s="279" t="n">
        <v>-0.0073</v>
      </c>
      <c r="AZ113" s="279" t="n">
        <v>-0.0034</v>
      </c>
      <c r="BA113" s="279" t="n">
        <v>-0.0044</v>
      </c>
      <c r="BB113" s="279" t="n">
        <v>-0.004</v>
      </c>
      <c r="BD113" s="9" t="n"/>
    </row>
    <row r="114" hidden="1" s="386">
      <c r="A114" s="387" t="n">
        <v>20260709</v>
      </c>
      <c r="B114" s="9" t="n">
        <v>-0.01055045871559639</v>
      </c>
      <c r="C114" s="9" t="n">
        <v>0.007836990595611291</v>
      </c>
      <c r="D114" s="9" t="n">
        <v>0.0250223413762288</v>
      </c>
      <c r="E114" s="9" t="n">
        <v>-0.004968944099378887</v>
      </c>
      <c r="F114" s="9" t="n">
        <v>-0.001303780964797915</v>
      </c>
      <c r="G114" s="9" t="n">
        <v>-0.01794871794871796</v>
      </c>
      <c r="H114" s="9" t="n">
        <v>-0.004860267314702313</v>
      </c>
      <c r="I114" s="9" t="n">
        <v>-0.01120000000000001</v>
      </c>
      <c r="J114" s="9" t="n">
        <v>-0.02010968921389398</v>
      </c>
      <c r="K114" s="9" t="n">
        <v>-0.02196836555360274</v>
      </c>
      <c r="L114" s="9" t="n">
        <v>-0.002857142857142796</v>
      </c>
      <c r="M114" s="9" t="n">
        <v>-0.012987012987013</v>
      </c>
      <c r="N114" s="9" t="n">
        <v>0.006386861313868517</v>
      </c>
      <c r="O114" s="9" t="n">
        <v>0.01890189018901882</v>
      </c>
      <c r="P114" s="9" t="n">
        <v>0.01269393511988718</v>
      </c>
      <c r="Q114" s="9" t="n">
        <v>-0.01928133216476776</v>
      </c>
      <c r="R114" s="9" t="n">
        <v>-0.0116883116883117</v>
      </c>
      <c r="S114" s="9" t="n">
        <v>0.01019541206457095</v>
      </c>
      <c r="T114" s="9" t="n">
        <v>-0.005703422053231944</v>
      </c>
      <c r="U114" s="9" t="n">
        <v>0.01282766313441167</v>
      </c>
      <c r="V114" s="9" t="n">
        <v>0.02406015037593987</v>
      </c>
      <c r="W114" s="9" t="n">
        <v>-0.002553191489361799</v>
      </c>
      <c r="X114" s="9" t="n">
        <v>0.009868421052631589</v>
      </c>
      <c r="Y114" s="9" t="n">
        <v>-0.001086956521739131</v>
      </c>
      <c r="Z114" s="9" t="n">
        <v>0.0200573065902579</v>
      </c>
      <c r="AA114" s="9" t="n">
        <v>0.01971830985915495</v>
      </c>
      <c r="AB114" s="9" t="n">
        <v>0.02093596059113289</v>
      </c>
      <c r="AC114" s="9" t="n">
        <v>-0.001982160555004958</v>
      </c>
      <c r="AD114" s="9" t="n">
        <v>-0.0008976660682227217</v>
      </c>
      <c r="AE114" s="9" t="n">
        <v>0.01557285873192437</v>
      </c>
      <c r="AF114" s="9" t="n">
        <v>0.02499999999999986</v>
      </c>
      <c r="AG114" s="9" t="n">
        <v>-0.0009066183136898367</v>
      </c>
      <c r="AH114" s="9" t="n">
        <v>0.008663366336633532</v>
      </c>
      <c r="AI114" s="9" t="n">
        <v>0.01968826907301068</v>
      </c>
      <c r="AJ114" s="9" t="n">
        <v>0.09858103061986566</v>
      </c>
      <c r="AK114" s="9" t="n">
        <v>0.07731092436974797</v>
      </c>
      <c r="AL114" s="279" t="n">
        <v>0.01654744036586345</v>
      </c>
      <c r="AM114" s="279" t="n">
        <v>0.03072334640585872</v>
      </c>
      <c r="AN114" s="279" t="n">
        <v>0.04494343949355989</v>
      </c>
      <c r="AO114" s="279" t="n">
        <v>0.0044</v>
      </c>
      <c r="AP114" s="279" t="n">
        <v>0.02565924483419499</v>
      </c>
      <c r="AQ114" s="279" t="n">
        <v>0.02539746325018397</v>
      </c>
      <c r="AR114" s="279" t="n">
        <v>0.03131900758281853</v>
      </c>
      <c r="AS114" s="279" t="n">
        <v>0.02244631929519372</v>
      </c>
      <c r="AT114" s="279" t="n">
        <v>-0.003590217641198628</v>
      </c>
      <c r="AU114" s="279" t="n">
        <v>0.0068</v>
      </c>
      <c r="AV114" s="279" t="n">
        <v>-0.0042</v>
      </c>
      <c r="AW114" s="279" t="n">
        <v>0.0078</v>
      </c>
      <c r="AX114" s="279" t="n">
        <v>-0.0014</v>
      </c>
      <c r="AY114" s="279" t="n">
        <v>-0.0059</v>
      </c>
      <c r="AZ114" s="279" t="n">
        <v>-0.0111</v>
      </c>
      <c r="BA114" s="279" t="n">
        <v>-0.0009</v>
      </c>
      <c r="BB114" s="279" t="n">
        <v>-0.008800000000000001</v>
      </c>
      <c r="BD114" s="9" t="n"/>
    </row>
    <row r="115" hidden="1" s="386">
      <c r="A115" s="387" t="n">
        <v>20260710</v>
      </c>
      <c r="B115" s="9" t="n">
        <v>-0.006026889197960084</v>
      </c>
      <c r="C115" s="9" t="n">
        <v>0.007776049766718513</v>
      </c>
      <c r="D115" s="9" t="n">
        <v>0.0008718395815169048</v>
      </c>
      <c r="E115" s="9" t="n">
        <v>-0.01872659176029964</v>
      </c>
      <c r="F115" s="9" t="n">
        <v>0.00718015665796338</v>
      </c>
      <c r="G115" s="9" t="n">
        <v>0.03655352480417758</v>
      </c>
      <c r="H115" s="9" t="n">
        <v>0.008547008547008555</v>
      </c>
      <c r="I115" s="9" t="n">
        <v>0.02265372168284792</v>
      </c>
      <c r="J115" s="9" t="n">
        <v>0.02052238805970151</v>
      </c>
      <c r="K115" s="9" t="n">
        <v>0.01257861635220127</v>
      </c>
      <c r="L115" s="9" t="n">
        <v>0.006303724928366704</v>
      </c>
      <c r="M115" s="9" t="n">
        <v>0.001644736842105228</v>
      </c>
      <c r="N115" s="9" t="n">
        <v>0.009066183136899374</v>
      </c>
      <c r="O115" s="9" t="n">
        <v>-0.01943462897526484</v>
      </c>
      <c r="P115" s="9" t="n">
        <v>0.003481894150417908</v>
      </c>
      <c r="Q115" s="9" t="n">
        <v>0</v>
      </c>
      <c r="R115" s="9" t="n">
        <v>0.007884362680683318</v>
      </c>
      <c r="S115" s="9" t="n">
        <v>0.02270815811606385</v>
      </c>
      <c r="T115" s="9" t="n">
        <v>0.02103250478011474</v>
      </c>
      <c r="U115" s="9" t="n">
        <v>-0.01211453744493393</v>
      </c>
      <c r="V115" s="9" t="n">
        <v>-0.03083700440528642</v>
      </c>
      <c r="W115" s="9" t="n">
        <v>0.009385665529010342</v>
      </c>
      <c r="X115" s="9" t="n">
        <v>0.02931596091205214</v>
      </c>
      <c r="Y115" s="9" t="n">
        <v>0.0174102285092492</v>
      </c>
      <c r="Z115" s="9" t="n">
        <v>0.01966292134831462</v>
      </c>
      <c r="AA115" s="9" t="n">
        <v>0.0386740331491713</v>
      </c>
      <c r="AB115" s="9" t="n">
        <v>0.03136308805790111</v>
      </c>
      <c r="AC115" s="9" t="n">
        <v>0.01489572989076477</v>
      </c>
      <c r="AD115" s="9" t="n">
        <v>0.01437556154537288</v>
      </c>
      <c r="AE115" s="9" t="n">
        <v>-0.01752464403066814</v>
      </c>
      <c r="AF115" s="9" t="n">
        <v>0.01578192252510762</v>
      </c>
      <c r="AG115" s="9" t="n">
        <v>0.02450090744101626</v>
      </c>
      <c r="AH115" s="9" t="n">
        <v>0.02822085889570555</v>
      </c>
      <c r="AI115" s="9" t="n">
        <v>0.03057119871279148</v>
      </c>
      <c r="AJ115" s="9" t="n">
        <v>-0.0693405846363019</v>
      </c>
      <c r="AK115" s="9" t="n">
        <v>-0.0460218408736349</v>
      </c>
      <c r="AL115" s="279" t="n">
        <v>-0.01001499286030684</v>
      </c>
      <c r="AM115" s="279" t="n">
        <v>-0.02286293090404201</v>
      </c>
      <c r="AN115" s="279" t="n">
        <v>-0.04366227047410089</v>
      </c>
      <c r="AO115" s="279" t="n">
        <v>-0.0002</v>
      </c>
      <c r="AP115" s="279" t="n">
        <v>-0.01344186790191173</v>
      </c>
      <c r="AQ115" s="279" t="n">
        <v>-0.01958988276593396</v>
      </c>
      <c r="AR115" s="279" t="n">
        <v>-0.01719865518473995</v>
      </c>
      <c r="AS115" s="279" t="n">
        <v>-0.01226125974493962</v>
      </c>
      <c r="AT115" s="279" t="n">
        <v>0.02379966967001615</v>
      </c>
      <c r="AU115" s="279" t="n">
        <v>-0.001</v>
      </c>
      <c r="AV115" s="279" t="n">
        <v>0.0083</v>
      </c>
      <c r="AW115" s="279" t="n">
        <v>0.0073</v>
      </c>
      <c r="AX115" s="279" t="n">
        <v>0.0208</v>
      </c>
      <c r="AY115" s="279" t="n">
        <v>0.0155</v>
      </c>
      <c r="AZ115" s="279" t="n">
        <v>0.0169</v>
      </c>
      <c r="BA115" s="279" t="n">
        <v>0.016</v>
      </c>
      <c r="BB115" s="279" t="n">
        <v>0.0165</v>
      </c>
      <c r="BD115" s="9" t="n"/>
    </row>
    <row r="116" hidden="1" s="386">
      <c r="A116" s="387" t="n">
        <v>20260713</v>
      </c>
      <c r="B116" s="9" t="n">
        <v>0.02891791044776111</v>
      </c>
      <c r="C116" s="9" t="n">
        <v>-0.04706790123456785</v>
      </c>
      <c r="D116" s="9" t="n">
        <v>-0.06097560975609743</v>
      </c>
      <c r="E116" s="9" t="n">
        <v>-0.04325699745547078</v>
      </c>
      <c r="F116" s="9" t="n">
        <v>-0.03564484769928707</v>
      </c>
      <c r="G116" s="9" t="n">
        <v>-0.01007556675062973</v>
      </c>
      <c r="H116" s="9" t="n">
        <v>-0.009685230024213084</v>
      </c>
      <c r="I116" s="9" t="n">
        <v>-0.00158227848101266</v>
      </c>
      <c r="J116" s="9" t="n">
        <v>-0.0274223034734918</v>
      </c>
      <c r="K116" s="9" t="n">
        <v>-0.02040816326530604</v>
      </c>
      <c r="L116" s="9" t="n">
        <v>-0.04384965831435077</v>
      </c>
      <c r="M116" s="9" t="n">
        <v>0.006896551724137901</v>
      </c>
      <c r="N116" s="9" t="n">
        <v>-0.02336028751123093</v>
      </c>
      <c r="O116" s="9" t="n">
        <v>-0.01081081081081082</v>
      </c>
      <c r="P116" s="9" t="n">
        <v>-0.009021512838306817</v>
      </c>
      <c r="Q116" s="9" t="n">
        <v>0.0008936550491511278</v>
      </c>
      <c r="R116" s="9" t="n">
        <v>0.01564537157757498</v>
      </c>
      <c r="S116" s="9" t="n">
        <v>-0.03125000000000003</v>
      </c>
      <c r="T116" s="9" t="n">
        <v>-0.003745318352059928</v>
      </c>
      <c r="U116" s="9" t="n">
        <v>-0.05685618729096995</v>
      </c>
      <c r="V116" s="9" t="n">
        <v>-0.04494949494949493</v>
      </c>
      <c r="W116" s="9" t="n">
        <v>-0.01606086221470848</v>
      </c>
      <c r="X116" s="9" t="n">
        <v>-0.0158227848101266</v>
      </c>
      <c r="Y116" s="9" t="n">
        <v>0.04171122994652398</v>
      </c>
      <c r="Z116" s="9" t="n">
        <v>-0.008264462809917363</v>
      </c>
      <c r="AA116" s="9" t="n">
        <v>-0.01329787234042555</v>
      </c>
      <c r="AB116" s="9" t="n">
        <v>-0.008187134502923984</v>
      </c>
      <c r="AC116" s="9" t="n">
        <v>-0.01565557729941293</v>
      </c>
      <c r="AD116" s="9" t="n">
        <v>-0.03454384410983164</v>
      </c>
      <c r="AE116" s="9" t="n">
        <v>-0.05351170568561878</v>
      </c>
      <c r="AF116" s="9" t="n">
        <v>-0.02401129943502827</v>
      </c>
      <c r="AG116" s="9" t="n">
        <v>-0.04871567759078826</v>
      </c>
      <c r="AH116" s="9" t="n">
        <v>-0.04653937947494025</v>
      </c>
      <c r="AI116" s="9" t="n">
        <v>-0.06947697111631536</v>
      </c>
      <c r="AJ116" s="9" t="n">
        <v>-0.05624543462381297</v>
      </c>
      <c r="AK116" s="9" t="n">
        <v>-0.05233033524121018</v>
      </c>
      <c r="AL116" s="279" t="n">
        <v>-0.02061180202404199</v>
      </c>
      <c r="AM116" s="279" t="n">
        <v>-0.03481271935916722</v>
      </c>
      <c r="AN116" s="279" t="n">
        <v>-0.0310233529227001</v>
      </c>
      <c r="AO116" s="279" t="n">
        <v>-0.0678</v>
      </c>
      <c r="AP116" s="279" t="n">
        <v>-0.01432313095495887</v>
      </c>
      <c r="AQ116" s="279" t="n">
        <v>-0.01786404623339211</v>
      </c>
      <c r="AR116" s="279" t="n">
        <v>-0.04301831462031082</v>
      </c>
      <c r="AS116" s="279" t="n">
        <v>-0.05006581845912605</v>
      </c>
      <c r="AT116" s="279" t="n">
        <v>-0.0358334722316777</v>
      </c>
      <c r="AU116" s="279" t="n">
        <v>-0.0175</v>
      </c>
      <c r="AV116" s="279" t="n">
        <v>-0.0289</v>
      </c>
      <c r="AW116" s="279" t="n">
        <v>-0.042</v>
      </c>
      <c r="AX116" s="279" t="n">
        <v>-0.0269</v>
      </c>
      <c r="AY116" s="279" t="n">
        <v>-0.0145</v>
      </c>
      <c r="AZ116" s="279" t="n">
        <v>-0.0233</v>
      </c>
      <c r="BA116" s="279" t="n">
        <v>-0.028</v>
      </c>
      <c r="BB116" s="279" t="n">
        <v>-0.0127</v>
      </c>
      <c r="BD116" s="9" t="n"/>
    </row>
    <row r="117" hidden="1" s="386">
      <c r="A117" s="387" t="n">
        <v>20260714</v>
      </c>
      <c r="B117" s="9" t="n">
        <v>-0.001359927470534957</v>
      </c>
      <c r="C117" s="9" t="n">
        <v>0.00404858299595133</v>
      </c>
      <c r="D117" s="9" t="n">
        <v>0.007421150278293142</v>
      </c>
      <c r="E117" s="9" t="n">
        <v>0.0319148936170213</v>
      </c>
      <c r="F117" s="9" t="n">
        <v>0.01881720430107529</v>
      </c>
      <c r="G117" s="9" t="n">
        <v>0.007633587786259549</v>
      </c>
      <c r="H117" s="9" t="n">
        <v>0.01466992665036676</v>
      </c>
      <c r="I117" s="9" t="n">
        <v>0.001584786053882727</v>
      </c>
      <c r="J117" s="9" t="n">
        <v>0.009398496240601512</v>
      </c>
      <c r="K117" s="9" t="n">
        <v>0.01992753623188387</v>
      </c>
      <c r="L117" s="9" t="n">
        <v>0.05658129839189993</v>
      </c>
      <c r="M117" s="9" t="n">
        <v>0.0234833659491194</v>
      </c>
      <c r="N117" s="9" t="n">
        <v>0.01011959521619146</v>
      </c>
      <c r="O117" s="9" t="n">
        <v>0.005464480874316944</v>
      </c>
      <c r="P117" s="9" t="n">
        <v>0.008403361344537823</v>
      </c>
      <c r="Q117" s="9" t="n">
        <v>0.04107142857142841</v>
      </c>
      <c r="R117" s="9" t="n">
        <v>0.002567394094993583</v>
      </c>
      <c r="S117" s="9" t="n">
        <v>0.007640067911714873</v>
      </c>
      <c r="T117" s="9" t="n">
        <v>-0.001879699248120302</v>
      </c>
      <c r="U117" s="9" t="n">
        <v>0.02541371158392444</v>
      </c>
      <c r="V117" s="9" t="n">
        <v>0.02432575356953995</v>
      </c>
      <c r="W117" s="9" t="n">
        <v>0.01116838487972519</v>
      </c>
      <c r="X117" s="9" t="n">
        <v>0.02572347266881031</v>
      </c>
      <c r="Y117" s="9" t="n">
        <v>0.01232032854209447</v>
      </c>
      <c r="Z117" s="9" t="n">
        <v>0.01944444444444446</v>
      </c>
      <c r="AA117" s="9" t="n">
        <v>0.03773584905660381</v>
      </c>
      <c r="AB117" s="9" t="n">
        <v>0.03537735849056607</v>
      </c>
      <c r="AC117" s="9" t="n">
        <v>0.01590457256461234</v>
      </c>
      <c r="AD117" s="9" t="n">
        <v>0.009174311926605512</v>
      </c>
      <c r="AE117" s="9" t="n">
        <v>0.005889281507656071</v>
      </c>
      <c r="AF117" s="9" t="n">
        <v>-0.02460202604920391</v>
      </c>
      <c r="AG117" s="9" t="n">
        <v>-0.01675977653631286</v>
      </c>
      <c r="AH117" s="9" t="n">
        <v>-0.01877346683354194</v>
      </c>
      <c r="AI117" s="9" t="n">
        <v>-0.02852348993288593</v>
      </c>
      <c r="AJ117" s="9" t="n">
        <v>0.01238390092879258</v>
      </c>
      <c r="AK117" s="9" t="n">
        <v>0.06557377049180334</v>
      </c>
      <c r="AL117" s="279" t="n">
        <v>0.01362672639387773</v>
      </c>
      <c r="AM117" s="279" t="n">
        <v>0.02768177045139215</v>
      </c>
      <c r="AN117" s="279" t="n">
        <v>0.0342741016087748</v>
      </c>
      <c r="AO117" s="279" t="n">
        <v>0.0225</v>
      </c>
      <c r="AP117" s="279" t="n">
        <v>0.01454238449423796</v>
      </c>
      <c r="AQ117" s="279" t="n">
        <v>0.02153583637373151</v>
      </c>
      <c r="AR117" s="279" t="n">
        <v>0.01693180694126238</v>
      </c>
      <c r="AS117" s="279" t="n">
        <v>0.01762616731466292</v>
      </c>
      <c r="AT117" s="279" t="n">
        <v>0.02500152176612524</v>
      </c>
      <c r="AU117" s="279" t="n">
        <v>0.0129</v>
      </c>
      <c r="AV117" s="279" t="n">
        <v>0.0075</v>
      </c>
      <c r="AW117" s="279" t="n">
        <v>0.015</v>
      </c>
      <c r="AX117" s="279" t="n">
        <v>0.015</v>
      </c>
      <c r="AY117" s="279" t="n">
        <v>0.0127</v>
      </c>
      <c r="AZ117" s="279" t="n">
        <v>0.0192</v>
      </c>
      <c r="BA117" s="279" t="n">
        <v>0.017</v>
      </c>
      <c r="BB117" s="279" t="n">
        <v>0.0204</v>
      </c>
      <c r="BD117" s="9" t="n"/>
    </row>
    <row r="118" hidden="1" s="386">
      <c r="A118" s="387" t="n">
        <v>20260715</v>
      </c>
      <c r="B118" s="9" t="n">
        <v>0.0127099409895597</v>
      </c>
      <c r="C118" s="9" t="n">
        <v>0.003225806451612907</v>
      </c>
      <c r="D118" s="9" t="n">
        <v>-0.003683241252302029</v>
      </c>
      <c r="E118" s="9" t="n">
        <v>-0.003865979381443302</v>
      </c>
      <c r="F118" s="9" t="n">
        <v>0.007255936675461675</v>
      </c>
      <c r="G118" s="9" t="n">
        <v>0.05050505050505041</v>
      </c>
      <c r="H118" s="9" t="n">
        <v>0.01325301204819278</v>
      </c>
      <c r="I118" s="9" t="n">
        <v>0.03797468354430383</v>
      </c>
      <c r="J118" s="9" t="n">
        <v>0.02793296089385477</v>
      </c>
      <c r="K118" s="9" t="n">
        <v>0.01687388987566619</v>
      </c>
      <c r="L118" s="9" t="n">
        <v>-0.01972942502818485</v>
      </c>
      <c r="M118" s="9" t="n">
        <v>0.01497769279796053</v>
      </c>
      <c r="N118" s="9" t="n">
        <v>0.00364298724954463</v>
      </c>
      <c r="O118" s="9" t="n">
        <v>0.02355072463768098</v>
      </c>
      <c r="P118" s="9" t="n">
        <v>0.01111111111111112</v>
      </c>
      <c r="Q118" s="9" t="n">
        <v>0.01715265866209264</v>
      </c>
      <c r="R118" s="9" t="n">
        <v>0.01152368758002562</v>
      </c>
      <c r="S118" s="9" t="n">
        <v>0.006739679865206408</v>
      </c>
      <c r="T118" s="9" t="n">
        <v>0.02448210922787196</v>
      </c>
      <c r="U118" s="9" t="n">
        <v>-0.0219020172910663</v>
      </c>
      <c r="V118" s="9" t="n">
        <v>-0.009808982963345446</v>
      </c>
      <c r="W118" s="9" t="n">
        <v>0.01019541206457095</v>
      </c>
      <c r="X118" s="9" t="n">
        <v>0.04075235109717872</v>
      </c>
      <c r="Y118" s="9" t="n">
        <v>0.02231237322515215</v>
      </c>
      <c r="Z118" s="9" t="n">
        <v>0.03269754768392374</v>
      </c>
      <c r="AA118" s="9" t="n">
        <v>0.0467532467532468</v>
      </c>
      <c r="AB118" s="9" t="n">
        <v>0.03872437357630983</v>
      </c>
      <c r="AC118" s="9" t="n">
        <v>0.005870841487279849</v>
      </c>
      <c r="AD118" s="9" t="n">
        <v>0.02272727272727264</v>
      </c>
      <c r="AE118" s="9" t="n">
        <v>-0.004683840749414524</v>
      </c>
      <c r="AF118" s="9" t="n">
        <v>0.01186943620178043</v>
      </c>
      <c r="AG118" s="9" t="n">
        <v>0.05776515151515146</v>
      </c>
      <c r="AH118" s="9" t="n">
        <v>0.04081632653061214</v>
      </c>
      <c r="AI118" s="9" t="n">
        <v>-0.01295336787564758</v>
      </c>
      <c r="AJ118" s="9" t="n">
        <v>-0.05810397553516825</v>
      </c>
      <c r="AK118" s="9" t="n">
        <v>-0.02914979757085023</v>
      </c>
      <c r="AL118" s="279" t="n">
        <v>-0.002910898216996391</v>
      </c>
      <c r="AM118" s="279" t="n">
        <v>-0.009747053073159099</v>
      </c>
      <c r="AN118" s="279" t="n">
        <v>-0.01205698472944489</v>
      </c>
      <c r="AO118" s="279" t="n">
        <v>0.0039</v>
      </c>
      <c r="AP118" s="279" t="n">
        <v>0.003896665023432275</v>
      </c>
      <c r="AQ118" s="279" t="n">
        <v>-0.002026330855277587</v>
      </c>
      <c r="AR118" s="279" t="n">
        <v>-0.01550995186285836</v>
      </c>
      <c r="AS118" s="279" t="n">
        <v>-0.01353814950253761</v>
      </c>
      <c r="AT118" s="279" t="n">
        <v>0.01301131278042016</v>
      </c>
      <c r="AU118" s="279" t="n">
        <v>-0.0027</v>
      </c>
      <c r="AV118" s="279" t="n">
        <v>0.0001</v>
      </c>
      <c r="AW118" s="279" t="n">
        <v>0.0004</v>
      </c>
      <c r="AX118" s="279" t="n">
        <v>0.0218</v>
      </c>
      <c r="AY118" s="279" t="n">
        <v>0.0219</v>
      </c>
      <c r="AZ118" s="279" t="n">
        <v>0.0158</v>
      </c>
      <c r="BA118" s="279" t="n">
        <v>0.0142</v>
      </c>
      <c r="BB118" s="279" t="n">
        <v>0.0187</v>
      </c>
      <c r="BD118" s="9" t="n"/>
    </row>
    <row r="119" hidden="1" s="386">
      <c r="A119" s="387" t="n">
        <v>20260716</v>
      </c>
      <c r="B119" s="9" t="n">
        <v>-0.03720304796055569</v>
      </c>
      <c r="C119" s="9" t="n">
        <v>-0.006430868167202578</v>
      </c>
      <c r="D119" s="9" t="n">
        <v>-0.0157116451016637</v>
      </c>
      <c r="E119" s="9" t="n">
        <v>-0.0310478654592497</v>
      </c>
      <c r="F119" s="9" t="n">
        <v>-0.01113294040602483</v>
      </c>
      <c r="G119" s="9" t="n">
        <v>0.009615384615384625</v>
      </c>
      <c r="H119" s="9" t="n">
        <v>-0.007134363852556487</v>
      </c>
      <c r="I119" s="9" t="n">
        <v>0.01371951219512196</v>
      </c>
      <c r="J119" s="9" t="n">
        <v>0.005434782608695656</v>
      </c>
      <c r="K119" s="9" t="n">
        <v>-0.009606986899563423</v>
      </c>
      <c r="L119" s="9" t="n">
        <v>-0.008050603795284652</v>
      </c>
      <c r="M119" s="9" t="n">
        <v>-0.01224489795918372</v>
      </c>
      <c r="N119" s="9" t="n">
        <v>-0.0163339382940109</v>
      </c>
      <c r="O119" s="9" t="n">
        <v>-0.01504424778761054</v>
      </c>
      <c r="P119" s="9" t="n">
        <v>-0.01785714285714287</v>
      </c>
      <c r="Q119" s="9" t="n">
        <v>-0.02276559865092741</v>
      </c>
      <c r="R119" s="9" t="n">
        <v>-0.01012658227848102</v>
      </c>
      <c r="S119" s="9" t="n">
        <v>0.01255230125523004</v>
      </c>
      <c r="T119" s="9" t="n">
        <v>0.01654411764705884</v>
      </c>
      <c r="U119" s="9" t="n">
        <v>-0.03712433706540964</v>
      </c>
      <c r="V119" s="9" t="n">
        <v>-0.02971845672575597</v>
      </c>
      <c r="W119" s="9" t="n">
        <v>-0.0142977291841885</v>
      </c>
      <c r="X119" s="9" t="n">
        <v>0.003012048192771087</v>
      </c>
      <c r="Y119" s="9" t="n">
        <v>0.02182539682539685</v>
      </c>
      <c r="Z119" s="9" t="n">
        <v>-0.002638522427440636</v>
      </c>
      <c r="AA119" s="9" t="n">
        <v>-0.004962779156327548</v>
      </c>
      <c r="AB119" s="9" t="n">
        <v>-0.00328947368421053</v>
      </c>
      <c r="AC119" s="9" t="n">
        <v>-0.01653696498054487</v>
      </c>
      <c r="AD119" s="9" t="n">
        <v>0.01066666666666668</v>
      </c>
      <c r="AE119" s="9" t="n">
        <v>-0.02823529411764708</v>
      </c>
      <c r="AF119" s="9" t="n">
        <v>0.00733137829912024</v>
      </c>
      <c r="AG119" s="9" t="n">
        <v>0.0026857654431514</v>
      </c>
      <c r="AH119" s="9" t="n">
        <v>0.01470588235294119</v>
      </c>
      <c r="AI119" s="9" t="n">
        <v>-0.02012248468941374</v>
      </c>
      <c r="AJ119" s="9" t="n">
        <v>-0.05925324675324672</v>
      </c>
      <c r="AK119" s="9" t="n">
        <v>-0.02335279399499585</v>
      </c>
      <c r="AL119" s="279" t="n">
        <v>-0.01849676583295788</v>
      </c>
      <c r="AM119" s="279" t="n">
        <v>-0.019672361530238</v>
      </c>
      <c r="AN119" s="279" t="n">
        <v>-0.0295020847876734</v>
      </c>
      <c r="AO119" s="279" t="n">
        <v>-0.0265</v>
      </c>
      <c r="AP119" s="279" t="n">
        <v>-0.02121675592419468</v>
      </c>
      <c r="AQ119" s="279" t="n">
        <v>-0.01845673806395668</v>
      </c>
      <c r="AR119" s="279" t="n">
        <v>-0.023554898946055</v>
      </c>
      <c r="AS119" s="279" t="n">
        <v>-0.02380069052392021</v>
      </c>
      <c r="AT119" s="279" t="n">
        <v>0.009439689194062812</v>
      </c>
      <c r="AU119" s="279" t="n">
        <v>-0.0047</v>
      </c>
      <c r="AV119" s="279" t="n">
        <v>0.002</v>
      </c>
      <c r="AW119" s="279" t="n">
        <v>-0.008800000000000001</v>
      </c>
      <c r="AX119" s="279" t="n">
        <v>0.0141</v>
      </c>
      <c r="AY119" s="279" t="n">
        <v>0.0067</v>
      </c>
      <c r="AZ119" s="279" t="n">
        <v>0.01</v>
      </c>
      <c r="BA119" s="279" t="n">
        <v>0.0094</v>
      </c>
      <c r="BB119" s="279" t="n">
        <v>0.0035</v>
      </c>
      <c r="BD119" s="9" t="n"/>
    </row>
    <row r="120" hidden="1" s="386">
      <c r="A120" s="387" t="n">
        <v>20260717</v>
      </c>
      <c r="B120" s="9" t="n">
        <v>-0.01163873370577277</v>
      </c>
      <c r="C120" s="9" t="n">
        <v>-0.04935275080906145</v>
      </c>
      <c r="D120" s="9" t="n">
        <v>-0.06103286384976521</v>
      </c>
      <c r="E120" s="9" t="n">
        <v>0</v>
      </c>
      <c r="F120" s="9" t="n">
        <v>-0.02913907284768215</v>
      </c>
      <c r="G120" s="9" t="n">
        <v>-0.01666666666666668</v>
      </c>
      <c r="H120" s="9" t="n">
        <v>-0.01796407185628744</v>
      </c>
      <c r="I120" s="9" t="n">
        <v>-0.0180451127819549</v>
      </c>
      <c r="J120" s="9" t="n">
        <v>-0.02162162162162164</v>
      </c>
      <c r="K120" s="9" t="n">
        <v>-0.01499118165784824</v>
      </c>
      <c r="L120" s="9" t="n">
        <v>-0.05159420289855083</v>
      </c>
      <c r="M120" s="9" t="n">
        <v>-0.003496503496503535</v>
      </c>
      <c r="N120" s="9" t="n">
        <v>-0.0267527675276754</v>
      </c>
      <c r="O120" s="9" t="n">
        <v>-0.01437556154537288</v>
      </c>
      <c r="P120" s="9" t="n">
        <v>-0.0265734265734266</v>
      </c>
      <c r="Q120" s="9" t="n">
        <v>-0.01811906816220891</v>
      </c>
      <c r="R120" s="9" t="n">
        <v>0.008951406649616377</v>
      </c>
      <c r="S120" s="9" t="n">
        <v>-0.04380165289256193</v>
      </c>
      <c r="T120" s="9" t="n">
        <v>-0.02712477396021702</v>
      </c>
      <c r="U120" s="9" t="n">
        <v>-0.04589963280293755</v>
      </c>
      <c r="V120" s="9" t="n">
        <v>-0.04567436861902201</v>
      </c>
      <c r="W120" s="9" t="n">
        <v>0.0187713310580205</v>
      </c>
      <c r="X120" s="9" t="n">
        <v>-0.04504504504504508</v>
      </c>
      <c r="Y120" s="9" t="n">
        <v>-0.03300970873786411</v>
      </c>
      <c r="Z120" s="9" t="n">
        <v>-0.03703703703703707</v>
      </c>
      <c r="AA120" s="9" t="n">
        <v>-0.06483790523690779</v>
      </c>
      <c r="AB120" s="9" t="n">
        <v>-0.07260726072607267</v>
      </c>
      <c r="AC120" s="9" t="n">
        <v>0.02176063303659745</v>
      </c>
      <c r="AD120" s="9" t="n">
        <v>-0.03254177660510107</v>
      </c>
      <c r="AE120" s="9" t="n">
        <v>-0.0351089588377723</v>
      </c>
      <c r="AF120" s="9" t="n">
        <v>-0.04366812227074239</v>
      </c>
      <c r="AG120" s="9" t="n">
        <v>-0.05267857142857157</v>
      </c>
      <c r="AH120" s="9" t="n">
        <v>-0.05555555555555548</v>
      </c>
      <c r="AI120" s="9" t="n">
        <v>-0.05178571428571432</v>
      </c>
      <c r="AJ120" s="9" t="n">
        <v>-0.07679033649698012</v>
      </c>
      <c r="AK120" s="9" t="n">
        <v>-0.09991460290350127</v>
      </c>
      <c r="AL120" s="279" t="n">
        <v>-0.03045997424797419</v>
      </c>
      <c r="AM120" s="279" t="n">
        <v>-0.0539571457658236</v>
      </c>
      <c r="AN120" s="279" t="n">
        <v>-0.07145028364582173</v>
      </c>
      <c r="AO120" s="279" t="n">
        <v>-0.0231</v>
      </c>
      <c r="AP120" s="279" t="n">
        <v>-0.0263235171573606</v>
      </c>
      <c r="AQ120" s="279" t="n">
        <v>-0.03604174581536206</v>
      </c>
      <c r="AR120" s="279" t="n">
        <v>-0.05554549563681919</v>
      </c>
      <c r="AS120" s="279" t="n">
        <v>-0.06076786723694994</v>
      </c>
      <c r="AT120" s="279" t="n">
        <v>-0.04412952851038678</v>
      </c>
      <c r="AU120" s="279" t="n">
        <v>-0.0118</v>
      </c>
      <c r="AV120" s="279" t="n">
        <v>-0.038</v>
      </c>
      <c r="AW120" s="279" t="n">
        <v>-0.0466</v>
      </c>
      <c r="AX120" s="279" t="n">
        <v>-0.0354</v>
      </c>
      <c r="AY120" s="279" t="n">
        <v>-0.0444</v>
      </c>
      <c r="AZ120" s="279" t="n">
        <v>-0.0263</v>
      </c>
      <c r="BA120" s="279" t="n">
        <v>-0.0253</v>
      </c>
      <c r="BB120" s="279" t="n">
        <v>-0.0224</v>
      </c>
      <c r="BD120" s="9" t="n"/>
    </row>
    <row r="121" hidden="1" s="386">
      <c r="A121" s="387" t="n">
        <v>20260720</v>
      </c>
      <c r="B121" s="9" t="n">
        <v>0.02684879886952423</v>
      </c>
      <c r="C121" s="9" t="n">
        <v>-0.02638297872340437</v>
      </c>
      <c r="D121" s="9" t="n">
        <v>-0.03300000000000003</v>
      </c>
      <c r="E121" s="9" t="n">
        <v>-0.01068090787716957</v>
      </c>
      <c r="F121" s="9" t="n">
        <v>0.006139154160982346</v>
      </c>
      <c r="G121" s="9" t="n">
        <v>0.04600484261501215</v>
      </c>
      <c r="H121" s="9" t="n">
        <v>0.006097560975609762</v>
      </c>
      <c r="I121" s="9" t="n">
        <v>0.03522205206738135</v>
      </c>
      <c r="J121" s="9" t="n">
        <v>0.01104972375690609</v>
      </c>
      <c r="K121" s="9" t="n">
        <v>0.0026857654431514</v>
      </c>
      <c r="L121" s="9" t="n">
        <v>-0.006723716381418031</v>
      </c>
      <c r="M121" s="9" t="n">
        <v>0.03413078149920262</v>
      </c>
      <c r="N121" s="9" t="n">
        <v>0.004739336492891105</v>
      </c>
      <c r="O121" s="9" t="n">
        <v>0.01914311759343676</v>
      </c>
      <c r="P121" s="9" t="n">
        <v>-0.01508620689655166</v>
      </c>
      <c r="Q121" s="9" t="n">
        <v>0.0659050966608086</v>
      </c>
      <c r="R121" s="9" t="n">
        <v>0.02408111533586821</v>
      </c>
      <c r="S121" s="9" t="n">
        <v>-0.009507346585998376</v>
      </c>
      <c r="T121" s="9" t="n">
        <v>0.01115241635687733</v>
      </c>
      <c r="U121" s="9" t="n">
        <v>-0.002565747273893524</v>
      </c>
      <c r="V121" s="9" t="n">
        <v>-0.02759009009009005</v>
      </c>
      <c r="W121" s="9" t="n">
        <v>0.0376884422110554</v>
      </c>
      <c r="X121" s="9" t="n">
        <v>0.02515723270440254</v>
      </c>
      <c r="Y121" s="9" t="n">
        <v>0.00903614457831315</v>
      </c>
      <c r="Z121" s="9" t="n">
        <v>0.032967032967033</v>
      </c>
      <c r="AA121" s="9" t="n">
        <v>0.02666666666666669</v>
      </c>
      <c r="AB121" s="9" t="n">
        <v>0.03202846975088971</v>
      </c>
      <c r="AC121" s="9" t="n">
        <v>0.04646660212971931</v>
      </c>
      <c r="AD121" s="9" t="n">
        <v>0.009090909090909097</v>
      </c>
      <c r="AE121" s="9" t="n">
        <v>-0.01505646173149311</v>
      </c>
      <c r="AF121" s="9" t="n">
        <v>0.03044140030441403</v>
      </c>
      <c r="AG121" s="9" t="n">
        <v>0.01319509896324224</v>
      </c>
      <c r="AH121" s="9" t="n">
        <v>0.010230179028133</v>
      </c>
      <c r="AI121" s="9" t="n">
        <v>-0.006591337099811787</v>
      </c>
      <c r="AJ121" s="9" t="n">
        <v>-0.02803738317757012</v>
      </c>
      <c r="AK121" s="9" t="n">
        <v>-0.03415559772296018</v>
      </c>
      <c r="AL121" s="279" t="n">
        <v>0.008534850451163634</v>
      </c>
      <c r="AM121" s="279" t="n">
        <v>-0.007051101344726052</v>
      </c>
      <c r="AN121" s="279" t="n">
        <v>0.004220811227808149</v>
      </c>
      <c r="AO121" s="279" t="n">
        <v>-0.029</v>
      </c>
      <c r="AP121" s="279" t="n">
        <v>0.03012454419202248</v>
      </c>
      <c r="AQ121" s="279" t="n">
        <v>0.01528468711740428</v>
      </c>
      <c r="AR121" s="279" t="n">
        <v>-0.01363491236015825</v>
      </c>
      <c r="AS121" s="279" t="n">
        <v>-0.02826738463581732</v>
      </c>
      <c r="AT121" s="279" t="n">
        <v>-0.03786586708415013</v>
      </c>
      <c r="AU121" s="279" t="n">
        <v>-0.0044</v>
      </c>
      <c r="AV121" s="279" t="n">
        <v>-0.05</v>
      </c>
      <c r="AW121" s="279" t="n">
        <v>-0.0207</v>
      </c>
      <c r="AX121" s="279" t="n">
        <v>-0.023</v>
      </c>
      <c r="AY121" s="279" t="n">
        <v>-0.0069</v>
      </c>
      <c r="AZ121" s="279" t="n">
        <v>-0.015</v>
      </c>
      <c r="BA121" s="279" t="n">
        <v>-0.017</v>
      </c>
      <c r="BB121" s="279" t="n">
        <v>0.0049</v>
      </c>
      <c r="BD121" s="9" t="n"/>
    </row>
    <row r="122" hidden="1" s="386">
      <c r="A122" s="387" t="n">
        <v>20260721</v>
      </c>
      <c r="B122" s="9" t="n">
        <v>0.007798165137614634</v>
      </c>
      <c r="C122" s="9" t="n">
        <v>0.03234265734265747</v>
      </c>
      <c r="D122" s="9" t="n">
        <v>0.04550155118924502</v>
      </c>
      <c r="E122" s="9" t="n">
        <v>0.02564102564102566</v>
      </c>
      <c r="F122" s="9" t="n">
        <v>0.02711864406779648</v>
      </c>
      <c r="G122" s="9" t="n">
        <v>-0.01620370370370372</v>
      </c>
      <c r="H122" s="9" t="n">
        <v>0</v>
      </c>
      <c r="I122" s="9" t="n">
        <v>-0.01035502958579883</v>
      </c>
      <c r="J122" s="9" t="n">
        <v>-0.001821493624772315</v>
      </c>
      <c r="K122" s="9" t="n">
        <v>0.001785714285714287</v>
      </c>
      <c r="L122" s="9" t="n">
        <v>0.05230769230769228</v>
      </c>
      <c r="M122" s="9" t="n">
        <v>-0.01141270820481182</v>
      </c>
      <c r="N122" s="9" t="n">
        <v>0.02169811320754708</v>
      </c>
      <c r="O122" s="9" t="n">
        <v>0.004472271914132284</v>
      </c>
      <c r="P122" s="9" t="n">
        <v>0.02479941648431804</v>
      </c>
      <c r="Q122" s="9" t="n">
        <v>-0.01813685078318221</v>
      </c>
      <c r="R122" s="9" t="n">
        <v>-0.0222772277227723</v>
      </c>
      <c r="S122" s="9" t="n">
        <v>-0.001745200698080281</v>
      </c>
      <c r="T122" s="9" t="n">
        <v>-0.01286764705882354</v>
      </c>
      <c r="U122" s="9" t="n">
        <v>0.03794212218649529</v>
      </c>
      <c r="V122" s="9" t="n">
        <v>0.05269253039953675</v>
      </c>
      <c r="W122" s="9" t="n">
        <v>-0.004842615012106541</v>
      </c>
      <c r="X122" s="9" t="n">
        <v>0.00613496932515338</v>
      </c>
      <c r="Y122" s="9" t="n">
        <v>-0.002985074626865564</v>
      </c>
      <c r="Z122" s="9" t="n">
        <v>0</v>
      </c>
      <c r="AA122" s="9" t="n">
        <v>0.012987012987013</v>
      </c>
      <c r="AB122" s="9" t="n">
        <v>0.01034482758620691</v>
      </c>
      <c r="AC122" s="9" t="n">
        <v>-0.007400555041628129</v>
      </c>
      <c r="AD122" s="9" t="n">
        <v>0.006306306306306212</v>
      </c>
      <c r="AE122" s="9" t="n">
        <v>0.03821656050955403</v>
      </c>
      <c r="AF122" s="9" t="n">
        <v>0.02363367799113723</v>
      </c>
      <c r="AG122" s="9" t="n">
        <v>0.01581395348837221</v>
      </c>
      <c r="AH122" s="9" t="n">
        <v>0.0139240506329114</v>
      </c>
      <c r="AI122" s="9" t="n">
        <v>0.0331753554502371</v>
      </c>
      <c r="AJ122" s="9" t="n">
        <v>0.09999999999999987</v>
      </c>
      <c r="AK122" s="9" t="n">
        <v>0.08840864440078593</v>
      </c>
      <c r="AL122" s="279" t="n">
        <v>0.01793497372823566</v>
      </c>
      <c r="AM122" s="279" t="n">
        <v>0.04805657215197684</v>
      </c>
      <c r="AN122" s="279" t="n">
        <v>0.07053712030604962</v>
      </c>
      <c r="AO122" s="279" t="n">
        <v>0.0324</v>
      </c>
      <c r="AP122" s="279" t="n">
        <v>0.02092793560128164</v>
      </c>
      <c r="AQ122" s="279" t="n">
        <v>0.03064325000364269</v>
      </c>
      <c r="AR122" s="279" t="n">
        <v>0.05252718377971622</v>
      </c>
      <c r="AS122" s="279" t="n">
        <v>0.04227881485203595</v>
      </c>
      <c r="AT122" s="279" t="n">
        <v>-0.009264607595550528</v>
      </c>
      <c r="AU122" s="279" t="n">
        <v>0.018</v>
      </c>
      <c r="AV122" s="279" t="n">
        <v>-0.0138</v>
      </c>
      <c r="AW122" s="279" t="n">
        <v>0.0217</v>
      </c>
      <c r="AX122" s="279" t="n">
        <v>-0.0094</v>
      </c>
      <c r="AY122" s="279" t="n">
        <v>-0.0025</v>
      </c>
      <c r="AZ122" s="279" t="n">
        <v>-0.007</v>
      </c>
      <c r="BA122" s="279" t="n">
        <v>0</v>
      </c>
      <c r="BB122" s="279" t="n">
        <v>-0.0066</v>
      </c>
      <c r="BD122" s="9" t="n"/>
    </row>
    <row r="123" hidden="1" s="386">
      <c r="A123" s="387" t="n">
        <v>20260722</v>
      </c>
      <c r="B123" s="9" t="n">
        <v>0.007282658170232142</v>
      </c>
      <c r="C123" s="9" t="n">
        <v>-0.01354784081287046</v>
      </c>
      <c r="D123" s="9" t="n">
        <v>-0.01780415430267053</v>
      </c>
      <c r="E123" s="9" t="n">
        <v>0.01710526315789475</v>
      </c>
      <c r="F123" s="9" t="n">
        <v>-0.002640264026402643</v>
      </c>
      <c r="G123" s="9" t="n">
        <v>0.01176470588235295</v>
      </c>
      <c r="H123" s="9" t="n">
        <v>0.01454545454545456</v>
      </c>
      <c r="I123" s="9" t="n">
        <v>0.005979073243647239</v>
      </c>
      <c r="J123" s="9" t="n">
        <v>0.009124087591240884</v>
      </c>
      <c r="K123" s="9" t="n">
        <v>0.006238859180035558</v>
      </c>
      <c r="L123" s="9" t="n">
        <v>0.03391812865497079</v>
      </c>
      <c r="M123" s="9" t="n">
        <v>0.01497659906396257</v>
      </c>
      <c r="N123" s="9" t="n">
        <v>0.003693444136657437</v>
      </c>
      <c r="O123" s="9" t="n">
        <v>-0.008014247551202046</v>
      </c>
      <c r="P123" s="9" t="n">
        <v>-0.005693950177935948</v>
      </c>
      <c r="Q123" s="9" t="n">
        <v>0.02770780856423167</v>
      </c>
      <c r="R123" s="9" t="n">
        <v>0.01139240506329115</v>
      </c>
      <c r="S123" s="9" t="n">
        <v>0.01223776223776225</v>
      </c>
      <c r="T123" s="9" t="n">
        <v>0.001862197392923651</v>
      </c>
      <c r="U123" s="9" t="n">
        <v>-0.02292441140024792</v>
      </c>
      <c r="V123" s="9" t="n">
        <v>-0.01430143014301432</v>
      </c>
      <c r="W123" s="9" t="n">
        <v>0.01703163017031623</v>
      </c>
      <c r="X123" s="9" t="n">
        <v>-0.003048780487804881</v>
      </c>
      <c r="Y123" s="9" t="n">
        <v>-0.0009980039920160797</v>
      </c>
      <c r="Z123" s="9" t="n">
        <v>0.002659574468085109</v>
      </c>
      <c r="AA123" s="9" t="n">
        <v>0</v>
      </c>
      <c r="AB123" s="9" t="n">
        <v>0.001137656427758818</v>
      </c>
      <c r="AC123" s="9" t="n">
        <v>0.0158434296365332</v>
      </c>
      <c r="AD123" s="9" t="n">
        <v>-0.0116383169203222</v>
      </c>
      <c r="AE123" s="9" t="n">
        <v>0.006134969325153381</v>
      </c>
      <c r="AF123" s="9" t="n">
        <v>-0.008658008658008505</v>
      </c>
      <c r="AG123" s="9" t="n">
        <v>-0.04029304029304033</v>
      </c>
      <c r="AH123" s="9" t="n">
        <v>-0.0262172284644195</v>
      </c>
      <c r="AI123" s="9" t="n">
        <v>-0.00642201834862396</v>
      </c>
      <c r="AJ123" s="9" t="n">
        <v>0.006993006993007001</v>
      </c>
      <c r="AK123" s="9" t="n">
        <v>-0.04241877256317703</v>
      </c>
      <c r="AL123" s="279" t="n">
        <v>0.0006900742087901496</v>
      </c>
      <c r="AM123" s="279" t="n">
        <v>-0.01422114244732835</v>
      </c>
      <c r="AN123" s="279" t="n">
        <v>-0.03234877992734073</v>
      </c>
      <c r="AO123" s="279" t="n">
        <v>-0.0043</v>
      </c>
      <c r="AP123" s="279" t="n">
        <v>0.005795387941339897</v>
      </c>
      <c r="AQ123" s="279" t="n">
        <v>-0.004638919115324535</v>
      </c>
      <c r="AR123" s="279" t="n">
        <v>-0.006274690383108575</v>
      </c>
      <c r="AS123" s="279" t="n">
        <v>-0.0139259928183218</v>
      </c>
      <c r="AT123" s="279" t="n">
        <v>-0.01963621567213725</v>
      </c>
      <c r="AU123" s="279" t="n">
        <v>-0.0054</v>
      </c>
      <c r="AV123" s="279" t="n">
        <v>-0.0053</v>
      </c>
      <c r="AW123" s="279" t="n">
        <v>-0.0089</v>
      </c>
      <c r="AX123" s="279" t="n">
        <v>-0.008</v>
      </c>
      <c r="AY123" s="279" t="n">
        <v>-0.0063</v>
      </c>
      <c r="AZ123" s="279" t="n">
        <v>-0.0142</v>
      </c>
      <c r="BA123" s="279" t="n">
        <v>-0.0127</v>
      </c>
      <c r="BB123" s="279" t="n">
        <v>-0.0083</v>
      </c>
      <c r="BD123" s="9" t="n"/>
    </row>
    <row r="124" hidden="1" s="386">
      <c r="A124" s="387" t="n">
        <v>20260723</v>
      </c>
      <c r="B124" s="9" t="n">
        <v>0.01355625847266146</v>
      </c>
      <c r="C124" s="9" t="n">
        <v>0.00858369098712447</v>
      </c>
      <c r="D124" s="9" t="n">
        <v>-0.003021148036253779</v>
      </c>
      <c r="E124" s="9" t="n">
        <v>0.02328589909443728</v>
      </c>
      <c r="F124" s="9" t="n">
        <v>0.02647253474520188</v>
      </c>
      <c r="G124" s="9" t="n">
        <v>-0.0116279069767442</v>
      </c>
      <c r="H124" s="9" t="n">
        <v>0.02270011947431304</v>
      </c>
      <c r="I124" s="9" t="n">
        <v>-0.00445765230312036</v>
      </c>
      <c r="J124" s="9" t="n">
        <v>0.007233273056057872</v>
      </c>
      <c r="K124" s="9" t="n">
        <v>0.02745792736935334</v>
      </c>
      <c r="L124" s="9" t="n">
        <v>0.03054298642533939</v>
      </c>
      <c r="M124" s="9" t="n">
        <v>0.008300030740854501</v>
      </c>
      <c r="N124" s="9" t="n">
        <v>0.004599816007359812</v>
      </c>
      <c r="O124" s="9" t="n">
        <v>0.01256732495511651</v>
      </c>
      <c r="P124" s="9" t="n">
        <v>-0.003579098067287126</v>
      </c>
      <c r="Q124" s="9" t="n">
        <v>0.01143790849673204</v>
      </c>
      <c r="R124" s="9" t="n">
        <v>0.005006257822277852</v>
      </c>
      <c r="S124" s="9" t="n">
        <v>-0.0008635578583764163</v>
      </c>
      <c r="T124" s="9" t="n">
        <v>0.005576208178438667</v>
      </c>
      <c r="U124" s="9" t="n">
        <v>0.05199746353836403</v>
      </c>
      <c r="V124" s="9" t="n">
        <v>0.03850446428571426</v>
      </c>
      <c r="W124" s="9" t="n">
        <v>0.006379585326953753</v>
      </c>
      <c r="X124" s="9" t="n">
        <v>-0.006116207951070342</v>
      </c>
      <c r="Y124" s="9" t="n">
        <v>-0.00799200799200789</v>
      </c>
      <c r="Z124" s="9" t="n">
        <v>0</v>
      </c>
      <c r="AA124" s="9" t="n">
        <v>-0.005128205128205133</v>
      </c>
      <c r="AB124" s="9" t="n">
        <v>-0.003409090909090912</v>
      </c>
      <c r="AC124" s="9" t="n">
        <v>0.008256880733944859</v>
      </c>
      <c r="AD124" s="9" t="n">
        <v>0.01358695652173904</v>
      </c>
      <c r="AE124" s="9" t="n">
        <v>0.02317073170731709</v>
      </c>
      <c r="AF124" s="9" t="n">
        <v>-0.01455604075691413</v>
      </c>
      <c r="AG124" s="9" t="n">
        <v>-0.02099236641221376</v>
      </c>
      <c r="AH124" s="9" t="n">
        <v>-0.01410256410256411</v>
      </c>
      <c r="AI124" s="9" t="n">
        <v>0.01662049861495846</v>
      </c>
      <c r="AJ124" s="9" t="n">
        <v>-0.0399305555555554</v>
      </c>
      <c r="AK124" s="9" t="n">
        <v>-0.003770028275212067</v>
      </c>
      <c r="AL124" s="279" t="n">
        <v>0.002519579605454746</v>
      </c>
      <c r="AM124" s="279" t="n">
        <v>0.004399734308861637</v>
      </c>
      <c r="AN124" s="279" t="n">
        <v>0.002463964211496732</v>
      </c>
      <c r="AO124" s="279" t="n">
        <v>0.0005</v>
      </c>
      <c r="AP124" s="279" t="n">
        <v>-0.004104415610988374</v>
      </c>
      <c r="AQ124" s="279" t="n">
        <v>0.002280568908456022</v>
      </c>
      <c r="AR124" s="279" t="n">
        <v>-0.002238474794179696</v>
      </c>
      <c r="AS124" s="279" t="n">
        <v>0.005131823072201616</v>
      </c>
      <c r="AT124" s="279" t="n">
        <v>0.03656340304953785</v>
      </c>
      <c r="AU124" s="279" t="n">
        <v>0.0056</v>
      </c>
      <c r="AV124" s="279" t="n">
        <v>0.0304</v>
      </c>
      <c r="AW124" s="279" t="n">
        <v>0.0144</v>
      </c>
      <c r="AX124" s="279" t="n">
        <v>0.0291</v>
      </c>
      <c r="AY124" s="279" t="n">
        <v>0.0073</v>
      </c>
      <c r="AZ124" s="279" t="n">
        <v>0.025</v>
      </c>
      <c r="BA124" s="279" t="n">
        <v>0.0253</v>
      </c>
      <c r="BB124" s="279" t="n">
        <v>0.0194</v>
      </c>
      <c r="BD124" s="9" t="n"/>
    </row>
    <row r="125" hidden="1" s="386">
      <c r="A125" s="387" t="n">
        <v>20260724</v>
      </c>
      <c r="B125" s="9" t="n">
        <v>0.02095407935800275</v>
      </c>
      <c r="C125" s="9" t="n">
        <v>-0.03148936170212778</v>
      </c>
      <c r="D125" s="9" t="n">
        <v>-0.03434343434343438</v>
      </c>
      <c r="E125" s="9" t="n">
        <v>-0.03160556257901393</v>
      </c>
      <c r="F125" s="9" t="n">
        <v>-0.0193423597678917</v>
      </c>
      <c r="G125" s="9" t="n">
        <v>-0.02117647058823531</v>
      </c>
      <c r="H125" s="9" t="n">
        <v>-0.03037383177570096</v>
      </c>
      <c r="I125" s="9" t="n">
        <v>-0.02089552238805972</v>
      </c>
      <c r="J125" s="9" t="n">
        <v>-0.03411131059245963</v>
      </c>
      <c r="K125" s="9" t="n">
        <v>-0.0284482758620689</v>
      </c>
      <c r="L125" s="9" t="n">
        <v>-0.04774972557628978</v>
      </c>
      <c r="M125" s="9" t="n">
        <v>-0.01737804878048779</v>
      </c>
      <c r="N125" s="9" t="n">
        <v>-0.02014652014652017</v>
      </c>
      <c r="O125" s="9" t="n">
        <v>-0.02570921985815596</v>
      </c>
      <c r="P125" s="9" t="n">
        <v>-0.0229885057471263</v>
      </c>
      <c r="Q125" s="9" t="n">
        <v>-0.0436187399030695</v>
      </c>
      <c r="R125" s="9" t="n">
        <v>0.001245330012453301</v>
      </c>
      <c r="S125" s="9" t="n">
        <v>-0.02938634399308559</v>
      </c>
      <c r="T125" s="9" t="n">
        <v>-0.02957486136783736</v>
      </c>
      <c r="U125" s="9" t="n">
        <v>-0.03616636528028936</v>
      </c>
      <c r="V125" s="9" t="n">
        <v>-0.02740462117141318</v>
      </c>
      <c r="W125" s="9" t="n">
        <v>-0.03882725832012673</v>
      </c>
      <c r="X125" s="9" t="n">
        <v>-0.0307692307692308</v>
      </c>
      <c r="Y125" s="9" t="n">
        <v>-0.02920443101711986</v>
      </c>
      <c r="Z125" s="9" t="n">
        <v>-0.03183023872679048</v>
      </c>
      <c r="AA125" s="9" t="n">
        <v>-0.03865979381443303</v>
      </c>
      <c r="AB125" s="9" t="n">
        <v>-0.04332953249714941</v>
      </c>
      <c r="AC125" s="9" t="n">
        <v>-0.0409463148316651</v>
      </c>
      <c r="AD125" s="9" t="n">
        <v>-0.02412868632707767</v>
      </c>
      <c r="AE125" s="9" t="n">
        <v>-0.0333730631704409</v>
      </c>
      <c r="AF125" s="9" t="n">
        <v>-0.05022156573116696</v>
      </c>
      <c r="AG125" s="9" t="n">
        <v>-0.03118908382066279</v>
      </c>
      <c r="AH125" s="9" t="n">
        <v>-0.0338101430429129</v>
      </c>
      <c r="AI125" s="9" t="n">
        <v>-0.02179836512261582</v>
      </c>
      <c r="AJ125" s="9" t="n">
        <v>0.006329113924050538</v>
      </c>
      <c r="AK125" s="9" t="n">
        <v>-0.02838221381267742</v>
      </c>
      <c r="AL125" s="279" t="n">
        <v>-0.01614206852754237</v>
      </c>
      <c r="AM125" s="279" t="n">
        <v>-0.02468502072106317</v>
      </c>
      <c r="AN125" s="279" t="n">
        <v>-0.02647164608224815</v>
      </c>
      <c r="AO125" s="279" t="n">
        <v>-0.0403</v>
      </c>
      <c r="AP125" s="279" t="n">
        <v>-0.007528373278778508</v>
      </c>
      <c r="AQ125" s="279" t="n">
        <v>-0.0166687958253826</v>
      </c>
      <c r="AR125" s="279" t="n">
        <v>-0.0260668760367764</v>
      </c>
      <c r="AS125" s="279" t="n">
        <v>-0.02776834132443888</v>
      </c>
      <c r="AT125" s="279" t="n">
        <v>-0.02326484695308618</v>
      </c>
      <c r="AU125" s="279" t="n">
        <v>-0.0073</v>
      </c>
      <c r="AV125" s="279" t="n">
        <v>-0.0141</v>
      </c>
      <c r="AW125" s="279" t="n">
        <v>-0.0282</v>
      </c>
      <c r="AX125" s="279" t="n">
        <v>-0.0242</v>
      </c>
      <c r="AY125" s="279" t="n">
        <v>-0.0267</v>
      </c>
      <c r="AZ125" s="279" t="n">
        <v>-0.0275</v>
      </c>
      <c r="BA125" s="279" t="n">
        <v>-0.0221</v>
      </c>
      <c r="BB125" s="279" t="n">
        <v>-0.0275</v>
      </c>
      <c r="BD125" s="9" t="n"/>
    </row>
    <row r="126" hidden="1" s="386">
      <c r="A126" s="387" t="n">
        <v>20260727</v>
      </c>
      <c r="B126" s="9" t="n">
        <v>-0.01572052401746726</v>
      </c>
      <c r="C126" s="9" t="n">
        <v>0.01933216168717049</v>
      </c>
      <c r="D126" s="9" t="n">
        <v>0.02301255230125525</v>
      </c>
      <c r="E126" s="9" t="n">
        <v>0.02219321148825067</v>
      </c>
      <c r="F126" s="9" t="n">
        <v>0.01249178172255104</v>
      </c>
      <c r="G126" s="9" t="n">
        <v>0.009615384615384625</v>
      </c>
      <c r="H126" s="9" t="n">
        <v>0.01445783132530122</v>
      </c>
      <c r="I126" s="9" t="n">
        <v>0.01067073170731708</v>
      </c>
      <c r="J126" s="9" t="n">
        <v>0.03159851301115244</v>
      </c>
      <c r="K126" s="9" t="n">
        <v>0.01863354037267072</v>
      </c>
      <c r="L126" s="9" t="n">
        <v>0.02363112391930831</v>
      </c>
      <c r="M126" s="9" t="n">
        <v>0.002792429413589929</v>
      </c>
      <c r="N126" s="9" t="n">
        <v>0.01869158878504674</v>
      </c>
      <c r="O126" s="9" t="n">
        <v>0.004549590536851789</v>
      </c>
      <c r="P126" s="9" t="n">
        <v>0.01985294117647052</v>
      </c>
      <c r="Q126" s="9" t="n">
        <v>0.00253378378378388</v>
      </c>
      <c r="R126" s="9" t="n">
        <v>0.001243781094527364</v>
      </c>
      <c r="S126" s="9" t="n">
        <v>0.01959038290293857</v>
      </c>
      <c r="T126" s="9" t="n">
        <v>0.01142857142857144</v>
      </c>
      <c r="U126" s="9" t="n">
        <v>0.03064415259537207</v>
      </c>
      <c r="V126" s="9" t="n">
        <v>0.03756906077348057</v>
      </c>
      <c r="W126" s="9" t="n">
        <v>0.006595218466611712</v>
      </c>
      <c r="X126" s="9" t="n">
        <v>0.02539682539682542</v>
      </c>
      <c r="Y126" s="9" t="n">
        <v>0.0311203319502075</v>
      </c>
      <c r="Z126" s="9" t="n">
        <v>0.008219178082191789</v>
      </c>
      <c r="AA126" s="9" t="n">
        <v>0.03217158176943703</v>
      </c>
      <c r="AB126" s="9" t="n">
        <v>0.02383790226460074</v>
      </c>
      <c r="AC126" s="9" t="n">
        <v>0.008538899430739939</v>
      </c>
      <c r="AD126" s="9" t="n">
        <v>0.01831501831501833</v>
      </c>
      <c r="AE126" s="9" t="n">
        <v>0.02342786683107264</v>
      </c>
      <c r="AF126" s="9" t="n">
        <v>0.02488335925349924</v>
      </c>
      <c r="AG126" s="9" t="n">
        <v>0.03018108651911472</v>
      </c>
      <c r="AH126" s="9" t="n">
        <v>0.02960969044414539</v>
      </c>
      <c r="AI126" s="9" t="n">
        <v>0.02506963788300848</v>
      </c>
      <c r="AJ126" s="9" t="n">
        <v>0.009883198562443954</v>
      </c>
      <c r="AK126" s="9" t="n">
        <v>0.03018500486854931</v>
      </c>
      <c r="AL126" s="279" t="n">
        <v>0.011548194404171</v>
      </c>
      <c r="AM126" s="279" t="n">
        <v>0.0271549320927963</v>
      </c>
      <c r="AN126" s="279" t="n">
        <v>0.03157747919342007</v>
      </c>
      <c r="AO126" s="279" t="n">
        <v>0.0235</v>
      </c>
      <c r="AP126" s="279" t="n">
        <v>-0.002000307135903531</v>
      </c>
      <c r="AQ126" s="279" t="n">
        <v>0.01145041977186575</v>
      </c>
      <c r="AR126" s="279" t="n">
        <v>0.02494413358501821</v>
      </c>
      <c r="AS126" s="279" t="n">
        <v>0.033319315184357</v>
      </c>
      <c r="AT126" s="279" t="n">
        <v>0.03380458598006251</v>
      </c>
      <c r="AU126" s="279" t="n">
        <v>0.0168</v>
      </c>
      <c r="AV126" s="279" t="n">
        <v>0.0273</v>
      </c>
      <c r="AW126" s="279" t="n">
        <v>0.0293</v>
      </c>
      <c r="AX126" s="279" t="n">
        <v>0.0317</v>
      </c>
      <c r="AY126" s="279" t="n">
        <v>0.039</v>
      </c>
      <c r="AZ126" s="279" t="n">
        <v>0.04</v>
      </c>
      <c r="BA126" s="279" t="n">
        <v>0.0221</v>
      </c>
      <c r="BB126" s="279" t="n">
        <v>0.021</v>
      </c>
      <c r="BD126" s="9" t="n"/>
    </row>
    <row r="127" hidden="1" s="386">
      <c r="A127" s="387" t="n">
        <v>20260728</v>
      </c>
      <c r="B127" s="9" t="n">
        <v>-0.05900621118012422</v>
      </c>
      <c r="C127" s="9" t="n">
        <v>-0.01293103448275854</v>
      </c>
      <c r="D127" s="9" t="n">
        <v>-0.02351738241308796</v>
      </c>
      <c r="E127" s="9" t="n">
        <v>-0.01149425287356323</v>
      </c>
      <c r="F127" s="9" t="n">
        <v>-0.01363636363636372</v>
      </c>
      <c r="G127" s="9" t="n">
        <v>0.02380952380952383</v>
      </c>
      <c r="H127" s="9" t="n">
        <v>0.004750593824228033</v>
      </c>
      <c r="I127" s="9" t="n">
        <v>0.01508295625942686</v>
      </c>
      <c r="J127" s="9" t="n">
        <v>0.00540540540540541</v>
      </c>
      <c r="K127" s="9" t="n">
        <v>-0.001742160278745646</v>
      </c>
      <c r="L127" s="9" t="n">
        <v>-0.02252252252252254</v>
      </c>
      <c r="M127" s="9" t="n">
        <v>0</v>
      </c>
      <c r="N127" s="9" t="n">
        <v>-0.004587155963302857</v>
      </c>
      <c r="O127" s="9" t="n">
        <v>-0.01721014492753635</v>
      </c>
      <c r="P127" s="9" t="n">
        <v>0.001441961067051191</v>
      </c>
      <c r="Q127" s="9" t="n">
        <v>-0.01095197978096051</v>
      </c>
      <c r="R127" s="9" t="n">
        <v>0.01614906832298124</v>
      </c>
      <c r="S127" s="9" t="n">
        <v>0.01222707423580787</v>
      </c>
      <c r="T127" s="9" t="n">
        <v>0.001883239171374766</v>
      </c>
      <c r="U127" s="9" t="n">
        <v>-0.04186893203883493</v>
      </c>
      <c r="V127" s="9" t="n">
        <v>-0.047923322683706</v>
      </c>
      <c r="W127" s="9" t="n">
        <v>-0.00409500409500419</v>
      </c>
      <c r="X127" s="9" t="n">
        <v>-0.009287925696594436</v>
      </c>
      <c r="Y127" s="9" t="n">
        <v>-0.009054325955734414</v>
      </c>
      <c r="Z127" s="9" t="n">
        <v>-0.005434782608695657</v>
      </c>
      <c r="AA127" s="9" t="n">
        <v>-0.0181818181818182</v>
      </c>
      <c r="AB127" s="9" t="n">
        <v>-0.0232828870779977</v>
      </c>
      <c r="AC127" s="9" t="n">
        <v>-0.008466603951081748</v>
      </c>
      <c r="AD127" s="9" t="n">
        <v>0.001798561151079138</v>
      </c>
      <c r="AE127" s="9" t="n">
        <v>-0.02048192771084339</v>
      </c>
      <c r="AF127" s="9" t="n">
        <v>-0.003034901365705617</v>
      </c>
      <c r="AG127" s="9" t="n">
        <v>-0.003906250000000003</v>
      </c>
      <c r="AH127" s="9" t="n">
        <v>0.007843137254901968</v>
      </c>
      <c r="AI127" s="9" t="n">
        <v>-0.02445652173913055</v>
      </c>
      <c r="AJ127" s="9" t="n">
        <v>-0.07384341637010691</v>
      </c>
      <c r="AK127" s="9" t="n">
        <v>-0.09735349716446134</v>
      </c>
      <c r="AL127" s="279" t="n">
        <v>-0.01164526876857224</v>
      </c>
      <c r="AM127" s="279" t="n">
        <v>-0.04516668987251854</v>
      </c>
      <c r="AN127" s="279" t="n">
        <v>-0.07345386958346457</v>
      </c>
      <c r="AO127" s="279" t="n">
        <v>-0.0005999999999999999</v>
      </c>
      <c r="AP127" s="279" t="n">
        <v>-0.009228106256981913</v>
      </c>
      <c r="AQ127" s="279" t="n">
        <v>-0.02826276729016733</v>
      </c>
      <c r="AR127" s="279" t="n">
        <v>-0.03589940831008165</v>
      </c>
      <c r="AS127" s="279" t="n">
        <v>-0.0280142651911767</v>
      </c>
      <c r="AT127" s="279" t="n">
        <v>0.00734564738725966</v>
      </c>
      <c r="AU127" s="279" t="n">
        <v>-0.0134</v>
      </c>
      <c r="AV127" s="279" t="n">
        <v>0.0095</v>
      </c>
      <c r="AW127" s="279" t="n">
        <v>-0.0115</v>
      </c>
      <c r="AX127" s="279" t="n">
        <v>0.0075</v>
      </c>
      <c r="AY127" s="279" t="n">
        <v>-0.0036</v>
      </c>
      <c r="AZ127" s="279" t="n">
        <v>0.004</v>
      </c>
      <c r="BA127" s="279" t="n">
        <v>-0.0014</v>
      </c>
      <c r="BB127" s="279" t="n">
        <v>0.0034</v>
      </c>
      <c r="BD127" s="9" t="n"/>
    </row>
    <row r="128" hidden="1" s="386">
      <c r="A128" s="387" t="n">
        <v>20260729</v>
      </c>
      <c r="B128" s="9" t="n">
        <v>0.004243281471004195</v>
      </c>
      <c r="C128" s="9" t="n">
        <v>0.01484716157205232</v>
      </c>
      <c r="D128" s="9" t="n">
        <v>0.006282722513089011</v>
      </c>
      <c r="E128" s="9" t="n">
        <v>0.01421188630490957</v>
      </c>
      <c r="F128" s="9" t="n">
        <v>0.02567478604344973</v>
      </c>
      <c r="G128" s="9" t="n">
        <v>0.01395348837209304</v>
      </c>
      <c r="H128" s="9" t="n">
        <v>0.01418439716312058</v>
      </c>
      <c r="I128" s="9" t="n">
        <v>0.00891530460624072</v>
      </c>
      <c r="J128" s="9" t="n">
        <v>0.01612903225806433</v>
      </c>
      <c r="K128" s="9" t="n">
        <v>0.02181500872600361</v>
      </c>
      <c r="L128" s="9" t="n">
        <v>0.01843317972350232</v>
      </c>
      <c r="M128" s="9" t="n">
        <v>0.01268564356435641</v>
      </c>
      <c r="N128" s="9" t="n">
        <v>0.004608294930875683</v>
      </c>
      <c r="O128" s="9" t="n">
        <v>0.01935483870967754</v>
      </c>
      <c r="P128" s="9" t="n">
        <v>0.0107991360691144</v>
      </c>
      <c r="Q128" s="9" t="n">
        <v>0.02214650766609883</v>
      </c>
      <c r="R128" s="9" t="n">
        <v>0.001222493887530563</v>
      </c>
      <c r="S128" s="9" t="n">
        <v>0.01639344262295074</v>
      </c>
      <c r="T128" s="9" t="n">
        <v>0.00751879699248121</v>
      </c>
      <c r="U128" s="9" t="n">
        <v>0.01456618112729584</v>
      </c>
      <c r="V128" s="9" t="n">
        <v>0.001118568232662193</v>
      </c>
      <c r="W128" s="9" t="n">
        <v>0.01398026315789484</v>
      </c>
      <c r="X128" s="9" t="n">
        <v>0.01875000000000002</v>
      </c>
      <c r="Y128" s="9" t="n">
        <v>0.01319796954314722</v>
      </c>
      <c r="Z128" s="9" t="n">
        <v>0.01912568306010931</v>
      </c>
      <c r="AA128" s="9" t="n">
        <v>0.01587301587301589</v>
      </c>
      <c r="AB128" s="9" t="n">
        <v>0.01311084624553041</v>
      </c>
      <c r="AC128" s="9" t="n">
        <v>0.01518026565464897</v>
      </c>
      <c r="AD128" s="9" t="n">
        <v>0.02154398563734273</v>
      </c>
      <c r="AE128" s="9" t="n">
        <v>0.003690036900369007</v>
      </c>
      <c r="AF128" s="9" t="n">
        <v>0.01826484018264842</v>
      </c>
      <c r="AG128" s="9" t="n">
        <v>0.05980392156862739</v>
      </c>
      <c r="AH128" s="9" t="n">
        <v>0.03112840466926073</v>
      </c>
      <c r="AI128" s="9" t="n">
        <v>0.0157845868152276</v>
      </c>
      <c r="AJ128" s="9" t="n">
        <v>-0.01344860710854948</v>
      </c>
      <c r="AK128" s="9" t="n">
        <v>0.001047120418848169</v>
      </c>
      <c r="AL128" s="279" t="n">
        <v>0.003973970154576791</v>
      </c>
      <c r="AM128" s="279" t="n">
        <v>0.01101161537504958</v>
      </c>
      <c r="AN128" s="279" t="n">
        <v>0.0155292558227608</v>
      </c>
      <c r="AO128" s="279" t="n">
        <v>0.008500000000000001</v>
      </c>
      <c r="AP128" s="279" t="n">
        <v>-0.002742537728281056</v>
      </c>
      <c r="AQ128" s="279" t="n">
        <v>0.006727004109619315</v>
      </c>
      <c r="AR128" s="279" t="n">
        <v>0.01089205746864387</v>
      </c>
      <c r="AS128" s="279" t="n">
        <v>0.009807542430727166</v>
      </c>
      <c r="AT128" s="279" t="n">
        <v>0.02101569132549745</v>
      </c>
      <c r="AU128" s="279" t="n">
        <v>0.0101</v>
      </c>
      <c r="AV128" s="279" t="n">
        <v>0.0141</v>
      </c>
      <c r="AW128" s="279" t="n">
        <v>0.0126</v>
      </c>
      <c r="AX128" s="279" t="n">
        <v>0.019</v>
      </c>
      <c r="AY128" s="279" t="n">
        <v>0.0196</v>
      </c>
      <c r="AZ128" s="279" t="n">
        <v>0.0263</v>
      </c>
      <c r="BA128" s="279" t="n">
        <v>0.0177</v>
      </c>
      <c r="BB128" s="279" t="n">
        <v>0.022</v>
      </c>
      <c r="BD128" s="9" t="n"/>
    </row>
    <row r="129" hidden="1" s="386">
      <c r="A129" s="387" t="n">
        <v>20260730</v>
      </c>
      <c r="B129" s="9" t="n">
        <v>-0.01971830985915484</v>
      </c>
      <c r="C129" s="9" t="n">
        <v>-0.004302925989672886</v>
      </c>
      <c r="D129" s="9" t="n">
        <v>-0.02705515088449523</v>
      </c>
      <c r="E129" s="9" t="n">
        <v>-0.003821656050955417</v>
      </c>
      <c r="F129" s="9" t="n">
        <v>-0.001283697047496792</v>
      </c>
      <c r="G129" s="9" t="n">
        <v>0.03669724770642205</v>
      </c>
      <c r="H129" s="9" t="n">
        <v>0.0104895104895105</v>
      </c>
      <c r="I129" s="9" t="n">
        <v>0.02945508100147261</v>
      </c>
      <c r="J129" s="9" t="n">
        <v>0.008818342151675493</v>
      </c>
      <c r="K129" s="9" t="n">
        <v>0.003415883859948765</v>
      </c>
      <c r="L129" s="9" t="n">
        <v>-0.01187782805429859</v>
      </c>
      <c r="M129" s="9" t="n">
        <v>0.01191567369385875</v>
      </c>
      <c r="N129" s="9" t="n">
        <v>-0.005504587155963307</v>
      </c>
      <c r="O129" s="9" t="n">
        <v>0</v>
      </c>
      <c r="P129" s="9" t="n">
        <v>-0.0007122507122506339</v>
      </c>
      <c r="Q129" s="9" t="n">
        <v>0.0008333333333334267</v>
      </c>
      <c r="R129" s="9" t="n">
        <v>0.02564102564102566</v>
      </c>
      <c r="S129" s="9" t="n">
        <v>-0.003395585738539902</v>
      </c>
      <c r="T129" s="9" t="n">
        <v>0.009328358208955232</v>
      </c>
      <c r="U129" s="9" t="n">
        <v>-0.02684144818976289</v>
      </c>
      <c r="V129" s="9" t="n">
        <v>-0.02681564245810059</v>
      </c>
      <c r="W129" s="9" t="n">
        <v>0</v>
      </c>
      <c r="X129" s="9" t="n">
        <v>-0.00306748466257669</v>
      </c>
      <c r="Y129" s="9" t="n">
        <v>0.006012024048096198</v>
      </c>
      <c r="Z129" s="9" t="n">
        <v>0.008042895442359256</v>
      </c>
      <c r="AA129" s="9" t="n">
        <v>-0.01302083333333334</v>
      </c>
      <c r="AB129" s="9" t="n">
        <v>-0.0235294117647059</v>
      </c>
      <c r="AC129" s="9" t="n">
        <v>0.001869158878504674</v>
      </c>
      <c r="AD129" s="9" t="n">
        <v>0.01142355008787357</v>
      </c>
      <c r="AE129" s="9" t="n">
        <v>-0.01470588235294105</v>
      </c>
      <c r="AF129" s="9" t="n">
        <v>0.00149476831091181</v>
      </c>
      <c r="AG129" s="9" t="n">
        <v>-0.01202590194264561</v>
      </c>
      <c r="AH129" s="9" t="n">
        <v>0</v>
      </c>
      <c r="AI129" s="9" t="n">
        <v>-0.01919561243144436</v>
      </c>
      <c r="AJ129" s="9" t="n">
        <v>-0.0671859785783836</v>
      </c>
      <c r="AK129" s="9" t="n">
        <v>-0.07845188284518824</v>
      </c>
      <c r="AL129" s="279" t="n">
        <v>-0.00621041988324842</v>
      </c>
      <c r="AM129" s="279" t="n">
        <v>-0.02728270578484802</v>
      </c>
      <c r="AN129" s="279" t="n">
        <v>-0.03968338672671342</v>
      </c>
      <c r="AO129" s="279" t="n">
        <v>-0.0143</v>
      </c>
      <c r="AP129" s="279" t="n">
        <v>0.003871825762180693</v>
      </c>
      <c r="AQ129" s="279" t="n">
        <v>-0.01098672206061306</v>
      </c>
      <c r="AR129" s="279" t="n">
        <v>-0.02856423683305756</v>
      </c>
      <c r="AS129" s="279" t="n">
        <v>-0.02741707864782143</v>
      </c>
      <c r="AT129" s="279" t="n">
        <v>-0.0110887039303345</v>
      </c>
      <c r="AU129" s="279" t="n">
        <v>-0.0054</v>
      </c>
      <c r="AV129" s="279" t="n">
        <v>-0.016</v>
      </c>
      <c r="AW129" s="279" t="n">
        <v>-0.0186</v>
      </c>
      <c r="AX129" s="279" t="n">
        <v>0</v>
      </c>
      <c r="AY129" s="279" t="n">
        <v>0.008</v>
      </c>
      <c r="AZ129" s="279" t="n">
        <v>0.0044</v>
      </c>
      <c r="BA129" s="279" t="n">
        <v>0.0017</v>
      </c>
      <c r="BB129" s="279" t="n">
        <v>0.008999999999999999</v>
      </c>
      <c r="BD129" s="9" t="n"/>
    </row>
    <row r="130" hidden="1" s="386">
      <c r="A130" s="387" t="n">
        <v>20260731</v>
      </c>
      <c r="B130" s="9" t="n">
        <v>-0.0004789272030650813</v>
      </c>
      <c r="C130" s="9" t="n">
        <v>0.02592912705272258</v>
      </c>
      <c r="D130" s="9" t="n">
        <v>0.05882352941176464</v>
      </c>
      <c r="E130" s="9" t="n">
        <v>-0.001278772378516625</v>
      </c>
      <c r="F130" s="9" t="n">
        <v>0.01670951156812341</v>
      </c>
      <c r="G130" s="9" t="n">
        <v>0.002212389380530975</v>
      </c>
      <c r="H130" s="9" t="n">
        <v>0.01038062283737025</v>
      </c>
      <c r="I130" s="9" t="n">
        <v>-0.00286123032904149</v>
      </c>
      <c r="J130" s="9" t="n">
        <v>0.01223776223776225</v>
      </c>
      <c r="K130" s="9" t="n">
        <v>0.004255319148936079</v>
      </c>
      <c r="L130" s="9" t="n">
        <v>0.02575844304522034</v>
      </c>
      <c r="M130" s="9" t="n">
        <v>-0.00241545893719807</v>
      </c>
      <c r="N130" s="9" t="n">
        <v>0.01845018450184503</v>
      </c>
      <c r="O130" s="9" t="n">
        <v>0.0009041591320071336</v>
      </c>
      <c r="P130" s="9" t="n">
        <v>0.01496792587312894</v>
      </c>
      <c r="Q130" s="9" t="n">
        <v>-0.001665278934221484</v>
      </c>
      <c r="R130" s="9" t="n">
        <v>-0.004761904761904767</v>
      </c>
      <c r="S130" s="9" t="n">
        <v>0.01192504258943783</v>
      </c>
      <c r="T130" s="9" t="n">
        <v>0.007393715341959341</v>
      </c>
      <c r="U130" s="9" t="n">
        <v>0.01796023091725467</v>
      </c>
      <c r="V130" s="9" t="n">
        <v>0.01664753157290466</v>
      </c>
      <c r="W130" s="9" t="n">
        <v>0.004055150040551413</v>
      </c>
      <c r="X130" s="9" t="n">
        <v>0.0153846153846154</v>
      </c>
      <c r="Y130" s="9" t="n">
        <v>0.008964143426294717</v>
      </c>
      <c r="Z130" s="9" t="n">
        <v>0.002659574468085109</v>
      </c>
      <c r="AA130" s="9" t="n">
        <v>0.01319261213720318</v>
      </c>
      <c r="AB130" s="9" t="n">
        <v>0.01566265060240965</v>
      </c>
      <c r="AC130" s="9" t="n">
        <v>0</v>
      </c>
      <c r="AD130" s="9" t="n">
        <v>0.01303214596003467</v>
      </c>
      <c r="AE130" s="9" t="n">
        <v>0.01492537313432823</v>
      </c>
      <c r="AF130" s="9" t="n">
        <v>0.06268656716417899</v>
      </c>
      <c r="AG130" s="9" t="n">
        <v>0.04400749063670405</v>
      </c>
      <c r="AH130" s="9" t="n">
        <v>0.06918238993710683</v>
      </c>
      <c r="AI130" s="9" t="n">
        <v>0.01863932898415659</v>
      </c>
      <c r="AJ130" s="9" t="n">
        <v>0.03549060542797498</v>
      </c>
      <c r="AK130" s="9" t="n">
        <v>0.04426787741203182</v>
      </c>
      <c r="AL130" s="279" t="n">
        <v>0.007246182543506035</v>
      </c>
      <c r="AM130" s="279" t="n">
        <v>0.02206338346204228</v>
      </c>
      <c r="AN130" s="279" t="n">
        <v>0.03061873539504503</v>
      </c>
      <c r="AO130" s="279" t="n">
        <v>0.0326</v>
      </c>
      <c r="AP130" s="279" t="n">
        <v>-0.001198609248327805</v>
      </c>
      <c r="AQ130" s="279" t="n">
        <v>0.008456959988746441</v>
      </c>
      <c r="AR130" s="279" t="n">
        <v>0.02522853927895953</v>
      </c>
      <c r="AS130" s="279" t="n">
        <v>0.02533791705080873</v>
      </c>
      <c r="AT130" s="279" t="n">
        <v>0.02957174585772492</v>
      </c>
      <c r="AU130" s="279" t="n">
        <v>0.0137</v>
      </c>
      <c r="AV130" s="279" t="n">
        <v>0.0269</v>
      </c>
      <c r="AW130" s="279" t="n">
        <v>0.0254</v>
      </c>
      <c r="AX130" s="279" t="n">
        <v>0.0225</v>
      </c>
      <c r="AY130" s="279" t="n">
        <v>0.014</v>
      </c>
      <c r="AZ130" s="279" t="n">
        <v>0.0191</v>
      </c>
      <c r="BA130" s="279" t="n">
        <v>0.0204</v>
      </c>
      <c r="BB130" s="279" t="n">
        <v>0.0081</v>
      </c>
      <c r="BD130" s="9" t="n"/>
    </row>
    <row r="131">
      <c r="A131" s="295" t="inlineStr">
        <is>
          <t>202608汇总</t>
        </is>
      </c>
      <c r="B131" s="347">
        <f>SUM(B132:B152)</f>
        <v/>
      </c>
      <c r="C131" s="347">
        <f>SUM(C132:C152)</f>
        <v/>
      </c>
      <c r="D131" s="347">
        <f>SUM(D132:D152)</f>
        <v/>
      </c>
      <c r="E131" s="347">
        <f>SUM(E132:E152)</f>
        <v/>
      </c>
      <c r="F131" s="347">
        <f>SUM(F132:F152)</f>
        <v/>
      </c>
      <c r="G131" s="347">
        <f>SUM(G132:G152)</f>
        <v/>
      </c>
      <c r="H131" s="347">
        <f>SUM(H132:H152)</f>
        <v/>
      </c>
      <c r="I131" s="347">
        <f>SUM(I132:I152)</f>
        <v/>
      </c>
      <c r="J131" s="347">
        <f>SUM(J132:J152)</f>
        <v/>
      </c>
      <c r="K131" s="347">
        <f>SUM(K132:K152)</f>
        <v/>
      </c>
      <c r="L131" s="347">
        <f>SUM(L132:L152)</f>
        <v/>
      </c>
      <c r="M131" s="347">
        <f>SUM(M132:M152)</f>
        <v/>
      </c>
      <c r="N131" s="347">
        <f>SUM(N132:N152)</f>
        <v/>
      </c>
      <c r="O131" s="347">
        <f>SUM(O132:O152)</f>
        <v/>
      </c>
      <c r="P131" s="347">
        <f>SUM(P132:P152)</f>
        <v/>
      </c>
      <c r="Q131" s="347">
        <f>SUM(Q132:Q152)</f>
        <v/>
      </c>
      <c r="R131" s="347">
        <f>SUM(R132:R152)</f>
        <v/>
      </c>
      <c r="S131" s="347">
        <f>SUM(S132:S152)</f>
        <v/>
      </c>
      <c r="T131" s="347">
        <f>SUM(T132:T152)</f>
        <v/>
      </c>
      <c r="U131" s="347">
        <f>SUM(U132:U152)</f>
        <v/>
      </c>
      <c r="V131" s="347">
        <f>SUM(V132:V152)</f>
        <v/>
      </c>
      <c r="W131" s="347">
        <f>SUM(W132:W152)</f>
        <v/>
      </c>
      <c r="X131" s="347">
        <f>SUM(X132:X152)</f>
        <v/>
      </c>
      <c r="Y131" s="347">
        <f>SUM(Y132:Y152)</f>
        <v/>
      </c>
      <c r="Z131" s="347">
        <f>SUM(Z132:Z152)</f>
        <v/>
      </c>
      <c r="AA131" s="347">
        <f>SUM(AA132:AA152)</f>
        <v/>
      </c>
      <c r="AB131" s="347">
        <f>SUM(AB132:AB152)</f>
        <v/>
      </c>
      <c r="AC131" s="347">
        <f>SUM(AC132:AC152)</f>
        <v/>
      </c>
      <c r="AD131" s="347">
        <f>SUM(AD132:AD152)</f>
        <v/>
      </c>
      <c r="AE131" s="347">
        <f>SUM(AE132:AE152)</f>
        <v/>
      </c>
      <c r="AF131" s="347">
        <f>SUM(AF132:AF152)</f>
        <v/>
      </c>
      <c r="AG131" s="347">
        <f>SUM(AG132:AG152)</f>
        <v/>
      </c>
      <c r="AH131" s="347">
        <f>SUM(AH132:AH152)</f>
        <v/>
      </c>
      <c r="AI131" s="347">
        <f>SUM(AI132:AI152)</f>
        <v/>
      </c>
      <c r="AJ131" s="347">
        <f>SUM(AJ132:AJ152)</f>
        <v/>
      </c>
      <c r="AK131" s="347">
        <f>SUM(AK132:AK152)</f>
        <v/>
      </c>
      <c r="AL131" s="347">
        <f>SUM(AL132:AL152)</f>
        <v/>
      </c>
      <c r="AM131" s="347">
        <f>SUM(AM132:AM152)</f>
        <v/>
      </c>
      <c r="AN131" s="347">
        <f>SUM(AN132:AN152)</f>
        <v/>
      </c>
      <c r="AO131" s="347">
        <f>SUM(AO132:AO152)</f>
        <v/>
      </c>
      <c r="AP131" s="347">
        <f>SUM(AP132:AP152)</f>
        <v/>
      </c>
      <c r="AQ131" s="347">
        <f>SUM(AQ132:AQ152)</f>
        <v/>
      </c>
      <c r="AR131" s="347">
        <f>SUM(AR132:AR152)</f>
        <v/>
      </c>
      <c r="AS131" s="347">
        <f>SUM(AS132:AS152)</f>
        <v/>
      </c>
      <c r="AT131" s="347">
        <f>SUM(AT132:AT152)</f>
        <v/>
      </c>
      <c r="AU131" s="347">
        <f>SUM(AU132:AU152)</f>
        <v/>
      </c>
      <c r="AV131" s="347">
        <f>SUM(AV132:AV152)</f>
        <v/>
      </c>
      <c r="AW131" s="347">
        <f>SUM(AW132:AW152)</f>
        <v/>
      </c>
      <c r="AX131" s="347">
        <f>SUM(AX132:AX152)</f>
        <v/>
      </c>
      <c r="AY131" s="347">
        <f>SUM(AY132:AY152)</f>
        <v/>
      </c>
      <c r="AZ131" s="347">
        <f>SUM(AZ132:AZ152)</f>
        <v/>
      </c>
      <c r="BA131" s="347">
        <f>SUM(BA132:BA152)</f>
        <v/>
      </c>
      <c r="BB131" s="347">
        <f>SUM(BB132:BB152)</f>
        <v/>
      </c>
      <c r="BD131" s="9">
        <f>AX131-AS131</f>
        <v/>
      </c>
    </row>
    <row r="132">
      <c r="A132" s="387" t="n">
        <v>20260803</v>
      </c>
      <c r="B132" s="9" t="n">
        <v>0.003354096789650059</v>
      </c>
      <c r="C132" s="9" t="n">
        <v>0.004212299915753912</v>
      </c>
      <c r="D132" s="9" t="n">
        <v>0.01111111111111101</v>
      </c>
      <c r="E132" s="9" t="n">
        <v>-0.003841229193341873</v>
      </c>
      <c r="F132" s="9" t="n">
        <v>-0.004424778761062021</v>
      </c>
      <c r="G132" s="9" t="n">
        <v>-0.01103752759381899</v>
      </c>
      <c r="H132" s="9" t="n">
        <v>0.01027397260273974</v>
      </c>
      <c r="I132" s="9" t="n">
        <v>-0.01004304160688667</v>
      </c>
      <c r="J132" s="9" t="n">
        <v>0.003454231433506048</v>
      </c>
      <c r="K132" s="9" t="n">
        <v>0.01101694915254248</v>
      </c>
      <c r="L132" s="9" t="n">
        <v>-0.007812500000000007</v>
      </c>
      <c r="M132" s="9" t="n">
        <v>-0.005750605326876418</v>
      </c>
      <c r="N132" s="9" t="n">
        <v>0.002717391304347728</v>
      </c>
      <c r="O132" s="9" t="n">
        <v>-0.001806684733514003</v>
      </c>
      <c r="P132" s="9" t="n">
        <v>-0.01123595505617979</v>
      </c>
      <c r="Q132" s="9" t="n">
        <v>-0.01918265221017525</v>
      </c>
      <c r="R132" s="9" t="n">
        <v>-0.005980861244019145</v>
      </c>
      <c r="S132" s="9" t="n">
        <v>0.005050505050505055</v>
      </c>
      <c r="T132" s="9" t="n">
        <v>0.00733944954128441</v>
      </c>
      <c r="U132" s="9" t="n">
        <v>0.01701323251417778</v>
      </c>
      <c r="V132" s="9" t="n">
        <v>-0.003952569169960415</v>
      </c>
      <c r="W132" s="9" t="n">
        <v>0.01130856219709209</v>
      </c>
      <c r="X132" s="9" t="n">
        <v>-0.006060606060606067</v>
      </c>
      <c r="Y132" s="9" t="n">
        <v>-0.002961500493583309</v>
      </c>
      <c r="Z132" s="9" t="n">
        <v>-0.00795755968169762</v>
      </c>
      <c r="AA132" s="9" t="n">
        <v>-0.01041666666666668</v>
      </c>
      <c r="AB132" s="9" t="n">
        <v>-0.01660735468564652</v>
      </c>
      <c r="AC132" s="9" t="n">
        <v>0.01305970149253733</v>
      </c>
      <c r="AD132" s="9" t="n">
        <v>-0.006003430531732329</v>
      </c>
      <c r="AE132" s="9" t="n">
        <v>0.01960784313725492</v>
      </c>
      <c r="AF132" s="9" t="n">
        <v>0.002808988764044946</v>
      </c>
      <c r="AG132" s="9" t="n">
        <v>0.01165919282511202</v>
      </c>
      <c r="AH132" s="9" t="n">
        <v>0.003529411764705886</v>
      </c>
      <c r="AI132" s="9" t="n">
        <v>0.007319304666056731</v>
      </c>
      <c r="AJ132" s="9" t="n">
        <v>-0.07157258064516124</v>
      </c>
      <c r="AK132" s="9" t="n">
        <v>-0.01630434782608697</v>
      </c>
      <c r="AL132" s="9" t="n">
        <v>-0.005897091587161866</v>
      </c>
      <c r="AM132" s="9" t="n">
        <v>-0.009620853778611447</v>
      </c>
      <c r="AN132" s="9" t="n">
        <v>-0.012383656044144</v>
      </c>
      <c r="AO132" s="9" t="n">
        <v>-0.0066</v>
      </c>
      <c r="AP132" s="9" t="n">
        <v>-0.01228648835241726</v>
      </c>
      <c r="AQ132" s="9" t="n">
        <v>-0.00981187163497989</v>
      </c>
      <c r="AR132" s="9" t="n">
        <v>-0.01060350401021615</v>
      </c>
      <c r="AS132" s="9" t="n">
        <v>0.0006034762743469265</v>
      </c>
      <c r="AT132" s="9" t="n">
        <v>0.03618259899874257</v>
      </c>
      <c r="AU132" s="9" t="n">
        <v>-0.0021</v>
      </c>
      <c r="AV132" s="9" t="n">
        <v>0.0252</v>
      </c>
      <c r="AW132" s="9" t="n">
        <v>0.0078</v>
      </c>
      <c r="AX132" s="9" t="n">
        <v>0.022</v>
      </c>
      <c r="AY132" s="9" t="n">
        <v>0.0143</v>
      </c>
      <c r="AZ132" s="9" t="n">
        <v>0.0211</v>
      </c>
      <c r="BA132" s="9" t="n">
        <v>0.027</v>
      </c>
      <c r="BB132" s="9" t="n">
        <v>0.0152</v>
      </c>
    </row>
    <row r="133">
      <c r="A133" s="387" t="n">
        <v>20260804</v>
      </c>
      <c r="B133" s="9" t="n">
        <v>0.00525310410697236</v>
      </c>
      <c r="C133" s="9" t="n">
        <v>0.01174496644295303</v>
      </c>
      <c r="D133" s="9" t="n">
        <v>0.02497502497502511</v>
      </c>
      <c r="E133" s="9" t="n">
        <v>0.006426735218509004</v>
      </c>
      <c r="F133" s="9" t="n">
        <v>-0.01333333333333328</v>
      </c>
      <c r="G133" s="9" t="n">
        <v>-0.01562500000000001</v>
      </c>
      <c r="H133" s="9" t="n">
        <v>-0.01242937853107346</v>
      </c>
      <c r="I133" s="9" t="n">
        <v>-0.0159420289855071</v>
      </c>
      <c r="J133" s="9" t="n">
        <v>-0.01204819277108435</v>
      </c>
      <c r="K133" s="9" t="n">
        <v>-0.01257334450963967</v>
      </c>
      <c r="L133" s="9" t="n">
        <v>0.01743532058492684</v>
      </c>
      <c r="M133" s="9" t="n">
        <v>-0.01461187214611873</v>
      </c>
      <c r="N133" s="9" t="n">
        <v>-0.003613369467028007</v>
      </c>
      <c r="O133" s="9" t="n">
        <v>-0.0009049773755655113</v>
      </c>
      <c r="P133" s="9" t="n">
        <v>0.001420454545454547</v>
      </c>
      <c r="Q133" s="9" t="n">
        <v>-0.00340136054421769</v>
      </c>
      <c r="R133" s="9" t="n">
        <v>-0.02406738868832721</v>
      </c>
      <c r="S133" s="9" t="n">
        <v>-0.006700167504187611</v>
      </c>
      <c r="T133" s="9" t="n">
        <v>-0.01639344262295083</v>
      </c>
      <c r="U133" s="9" t="n">
        <v>0.01982651796778179</v>
      </c>
      <c r="V133" s="9" t="n">
        <v>0.02380952380952383</v>
      </c>
      <c r="W133" s="9" t="n">
        <v>-0.006389776357827482</v>
      </c>
      <c r="X133" s="9" t="n">
        <v>0.01829268292682928</v>
      </c>
      <c r="Y133" s="9" t="n">
        <v>-0.002970297029703083</v>
      </c>
      <c r="Z133" s="9" t="n">
        <v>0.02406417112299467</v>
      </c>
      <c r="AA133" s="9" t="n">
        <v>0.03157894736842108</v>
      </c>
      <c r="AB133" s="9" t="n">
        <v>0.03377563329312428</v>
      </c>
      <c r="AC133" s="9" t="n">
        <v>-0.009208103130755072</v>
      </c>
      <c r="AD133" s="9" t="n">
        <v>-0.01294219154443496</v>
      </c>
      <c r="AE133" s="9" t="n">
        <v>0.01201923076923078</v>
      </c>
      <c r="AF133" s="9" t="n">
        <v>0.01960784313725492</v>
      </c>
      <c r="AG133" s="9" t="n">
        <v>0.02570921985815615</v>
      </c>
      <c r="AH133" s="9" t="n">
        <v>0.03165298944900355</v>
      </c>
      <c r="AI133" s="9" t="n">
        <v>0.01362397820163499</v>
      </c>
      <c r="AJ133" s="9" t="n">
        <v>0.05211726384364813</v>
      </c>
      <c r="AK133" s="9" t="n">
        <v>0.08950276243093919</v>
      </c>
      <c r="AL133" s="9" t="n">
        <v>0.003313075198514973</v>
      </c>
      <c r="AM133" s="9" t="n">
        <v>0.03252613529303719</v>
      </c>
      <c r="AN133" s="9" t="n">
        <v>0.05644521072031249</v>
      </c>
      <c r="AO133" s="9" t="n">
        <v>0.0162</v>
      </c>
      <c r="AP133" s="9" t="n">
        <v>-0.002904275430941114</v>
      </c>
      <c r="AQ133" s="9" t="n">
        <v>0.01271185060325611</v>
      </c>
      <c r="AR133" s="9" t="n">
        <v>0.02602525152666615</v>
      </c>
      <c r="AS133" s="9" t="n">
        <v>0.02816711997667726</v>
      </c>
      <c r="AT133" s="9" t="n">
        <v>0.01552954548889242</v>
      </c>
      <c r="AU133" s="9" t="n">
        <v>0.0127</v>
      </c>
      <c r="AV133" s="9" t="n">
        <v>0.008200000000000001</v>
      </c>
      <c r="AW133" s="9" t="n">
        <v>0.0199</v>
      </c>
      <c r="AX133" s="9" t="n">
        <v>0.0017</v>
      </c>
      <c r="AY133" s="9" t="n">
        <v>0.0027</v>
      </c>
      <c r="AZ133" s="9" t="n">
        <v>0.0005</v>
      </c>
      <c r="BA133" s="9" t="n">
        <v>0.0036</v>
      </c>
      <c r="BB133" s="9" t="n">
        <v>-0.0053</v>
      </c>
    </row>
    <row r="134">
      <c r="A134" s="387" t="n">
        <v>20260805</v>
      </c>
      <c r="B134" s="9" t="n">
        <v>-0.003800475059382426</v>
      </c>
      <c r="C134" s="9" t="n">
        <v>0.01990049751243783</v>
      </c>
      <c r="D134" s="9" t="n">
        <v>0.02631578947368413</v>
      </c>
      <c r="E134" s="9" t="n">
        <v>0.0319284802043423</v>
      </c>
      <c r="F134" s="9" t="n">
        <v>0.01415701415701417</v>
      </c>
      <c r="G134" s="9" t="n">
        <v>-0.009070294784580506</v>
      </c>
      <c r="H134" s="9" t="n">
        <v>0.005720823798627007</v>
      </c>
      <c r="I134" s="9" t="n">
        <v>-0.007363770250368194</v>
      </c>
      <c r="J134" s="9" t="n">
        <v>0</v>
      </c>
      <c r="K134" s="9" t="n">
        <v>0.003395585738539902</v>
      </c>
      <c r="L134" s="9" t="n">
        <v>0.05196241017136544</v>
      </c>
      <c r="M134" s="9" t="n">
        <v>-0.002780352177942507</v>
      </c>
      <c r="N134" s="9" t="n">
        <v>0.01178603807796929</v>
      </c>
      <c r="O134" s="9" t="n">
        <v>0.00452898550724628</v>
      </c>
      <c r="P134" s="9" t="n">
        <v>0.009929078014184406</v>
      </c>
      <c r="Q134" s="9" t="n">
        <v>0.001706484641638227</v>
      </c>
      <c r="R134" s="9" t="n">
        <v>-0.01233045622688041</v>
      </c>
      <c r="S134" s="9" t="n">
        <v>0.01770657672849927</v>
      </c>
      <c r="T134" s="9" t="n">
        <v>0.003703703703703707</v>
      </c>
      <c r="U134" s="9" t="n">
        <v>0.02369380315917384</v>
      </c>
      <c r="V134" s="9" t="n">
        <v>0.0276854928017719</v>
      </c>
      <c r="W134" s="9" t="n">
        <v>-0.009646302250803868</v>
      </c>
      <c r="X134" s="9" t="n">
        <v>0.008982035928143719</v>
      </c>
      <c r="Y134" s="9" t="n">
        <v>-0.01290963257199593</v>
      </c>
      <c r="Z134" s="9" t="n">
        <v>0.01044386422976502</v>
      </c>
      <c r="AA134" s="9" t="n">
        <v>0.007653061224489803</v>
      </c>
      <c r="AB134" s="9" t="n">
        <v>0.01050175029171529</v>
      </c>
      <c r="AC134" s="9" t="n">
        <v>-0.007434944237918222</v>
      </c>
      <c r="AD134" s="9" t="n">
        <v>0.004370629370629472</v>
      </c>
      <c r="AE134" s="9" t="n">
        <v>0.01543942992874111</v>
      </c>
      <c r="AF134" s="9" t="n">
        <v>0.02609890109890113</v>
      </c>
      <c r="AG134" s="9" t="n">
        <v>-0.0008643042350908487</v>
      </c>
      <c r="AH134" s="9" t="n">
        <v>0.001136363636363637</v>
      </c>
      <c r="AI134" s="9" t="n">
        <v>0.01792114695340483</v>
      </c>
      <c r="AJ134" s="9" t="n">
        <v>0.06604747162022698</v>
      </c>
      <c r="AK134" s="9" t="n">
        <v>0.01622718052738338</v>
      </c>
      <c r="AL134" s="9" t="n">
        <v>0.01468877909418065</v>
      </c>
      <c r="AM134" s="9" t="n">
        <v>0.0186158359925421</v>
      </c>
      <c r="AN134" s="9" t="n">
        <v>0.01323518199948061</v>
      </c>
      <c r="AO134" s="9" t="n">
        <v>0.0237</v>
      </c>
      <c r="AP134" s="9" t="n">
        <v>0.01576898907099082</v>
      </c>
      <c r="AQ134" s="9" t="n">
        <v>0.01243765934278504</v>
      </c>
      <c r="AR134" s="9" t="n">
        <v>0.02651591780570905</v>
      </c>
      <c r="AS134" s="9" t="n">
        <v>0.02937898473086236</v>
      </c>
      <c r="AT134" s="9" t="n">
        <v>0.003631462149646263</v>
      </c>
      <c r="AU134" s="9" t="n">
        <v>0.0113</v>
      </c>
      <c r="AV134" s="9" t="n">
        <v>0.0078</v>
      </c>
      <c r="AW134" s="9" t="n">
        <v>0.0199</v>
      </c>
      <c r="AX134" s="9" t="n">
        <v>0.002</v>
      </c>
      <c r="AY134" s="9" t="n">
        <v>-0.0017</v>
      </c>
      <c r="AZ134" s="9" t="n">
        <v>0.001</v>
      </c>
      <c r="BA134" s="9" t="n">
        <v>0.0038</v>
      </c>
      <c r="BB134" s="9" t="n">
        <v>-0.0029</v>
      </c>
    </row>
    <row r="135">
      <c r="A135" s="387" t="n">
        <v>20260806</v>
      </c>
      <c r="B135" s="9" t="n">
        <v>0.01049117787315224</v>
      </c>
      <c r="C135" s="9" t="n">
        <v>-0.007317073170731624</v>
      </c>
      <c r="D135" s="9" t="n">
        <v>-0.005698005698005703</v>
      </c>
      <c r="E135" s="9" t="n">
        <v>0.01237623762376225</v>
      </c>
      <c r="F135" s="9" t="n">
        <v>-0.009517766497462008</v>
      </c>
      <c r="G135" s="9" t="n">
        <v>-0.006864988558352409</v>
      </c>
      <c r="H135" s="9" t="n">
        <v>0.01137656427758818</v>
      </c>
      <c r="I135" s="9" t="n">
        <v>-0.007418397626112766</v>
      </c>
      <c r="J135" s="9" t="n">
        <v>-0.005226480836236939</v>
      </c>
      <c r="K135" s="9" t="n">
        <v>-0.007614213197969458</v>
      </c>
      <c r="L135" s="9" t="n">
        <v>0.007356805044666323</v>
      </c>
      <c r="M135" s="9" t="n">
        <v>0.01858736059479542</v>
      </c>
      <c r="N135" s="9" t="n">
        <v>-0.0008960573476703511</v>
      </c>
      <c r="O135" s="9" t="n">
        <v>-0.01172227231740298</v>
      </c>
      <c r="P135" s="9" t="n">
        <v>-0.003511235955056105</v>
      </c>
      <c r="Q135" s="9" t="n">
        <v>0.05877342419080083</v>
      </c>
      <c r="R135" s="9" t="n">
        <v>0.004993757802746571</v>
      </c>
      <c r="S135" s="9" t="n">
        <v>0</v>
      </c>
      <c r="T135" s="9" t="n">
        <v>-0.003690036900369007</v>
      </c>
      <c r="U135" s="9" t="n">
        <v>-0.005341246290801257</v>
      </c>
      <c r="V135" s="9" t="n">
        <v>-0.01400862068965518</v>
      </c>
      <c r="W135" s="9" t="n">
        <v>-0.008928571428571347</v>
      </c>
      <c r="X135" s="9" t="n">
        <v>-0.01780415430267064</v>
      </c>
      <c r="Y135" s="9" t="n">
        <v>-0.007042253521126767</v>
      </c>
      <c r="Z135" s="9" t="n">
        <v>-0.02067183462532301</v>
      </c>
      <c r="AA135" s="9" t="n">
        <v>-0.01772151898734179</v>
      </c>
      <c r="AB135" s="9" t="n">
        <v>-0.01385681293302542</v>
      </c>
      <c r="AC135" s="9" t="n">
        <v>-0.008426966292134942</v>
      </c>
      <c r="AD135" s="9" t="n">
        <v>-0.01218450826805919</v>
      </c>
      <c r="AE135" s="9" t="n">
        <v>-0.01169590643274855</v>
      </c>
      <c r="AF135" s="9" t="n">
        <v>-0.01204819277108435</v>
      </c>
      <c r="AG135" s="9" t="n">
        <v>-0.01816608996539784</v>
      </c>
      <c r="AH135" s="9" t="n">
        <v>-0.018161180476731</v>
      </c>
      <c r="AI135" s="9" t="n">
        <v>-0.0008802816901407482</v>
      </c>
      <c r="AJ135" s="9" t="n">
        <v>0.01355275895450147</v>
      </c>
      <c r="AK135" s="9" t="n">
        <v>0.01197604790419163</v>
      </c>
      <c r="AL135" s="9" t="n">
        <v>0.005652364487692231</v>
      </c>
      <c r="AM135" s="9" t="n">
        <v>-0.002409390421515563</v>
      </c>
      <c r="AN135" s="9" t="n">
        <v>-0.005539436452782796</v>
      </c>
      <c r="AO135" s="9" t="n">
        <v>0.0031</v>
      </c>
      <c r="AP135" s="9" t="n">
        <v>-0.001343404707764603</v>
      </c>
      <c r="AQ135" s="9" t="n">
        <v>-0.001469551786061253</v>
      </c>
      <c r="AR135" s="9" t="n">
        <v>0.002580838233638734</v>
      </c>
      <c r="AS135" s="9" t="n">
        <v>0.004988263787980553</v>
      </c>
      <c r="AT135" s="9" t="n">
        <v>0.01209698943457872</v>
      </c>
      <c r="AU135" s="9" t="n">
        <v>-0.0018</v>
      </c>
      <c r="AV135" s="9" t="n">
        <v>0.0091</v>
      </c>
      <c r="AW135" s="9" t="n">
        <v>0.0037</v>
      </c>
      <c r="AX135" s="9" t="n">
        <v>0.0036</v>
      </c>
      <c r="AY135" s="9" t="n">
        <v>-0.0102</v>
      </c>
      <c r="AZ135" s="9" t="n">
        <v>0</v>
      </c>
      <c r="BA135" s="9" t="n">
        <v>0.0012</v>
      </c>
      <c r="BB135" s="9" t="n">
        <v>-0.0021</v>
      </c>
    </row>
    <row r="136">
      <c r="A136" s="387" t="n">
        <v>20260807</v>
      </c>
      <c r="B136" s="9" t="n">
        <v>0.002831524303916839</v>
      </c>
      <c r="C136" s="9" t="n">
        <v>0.005733005733005648</v>
      </c>
      <c r="D136" s="9" t="n">
        <v>0.01050620821394472</v>
      </c>
      <c r="E136" s="9" t="n">
        <v>0.009779951100244507</v>
      </c>
      <c r="F136" s="9" t="n">
        <v>0.001921844971172398</v>
      </c>
      <c r="G136" s="9" t="n">
        <v>0.00230414746543779</v>
      </c>
      <c r="H136" s="9" t="n">
        <v>-0.006749156355455575</v>
      </c>
      <c r="I136" s="9" t="n">
        <v>0.004484304932735429</v>
      </c>
      <c r="J136" s="9" t="n">
        <v>-0.005253940455341511</v>
      </c>
      <c r="K136" s="9" t="n">
        <v>-0.005967604433077678</v>
      </c>
      <c r="L136" s="9" t="n">
        <v>0.03547209181012001</v>
      </c>
      <c r="M136" s="9" t="n">
        <v>-0.001824817518248109</v>
      </c>
      <c r="N136" s="9" t="n">
        <v>0.0008968609865471856</v>
      </c>
      <c r="O136" s="9" t="n">
        <v>0</v>
      </c>
      <c r="P136" s="9" t="n">
        <v>-0.0007047216349542719</v>
      </c>
      <c r="Q136" s="9" t="n">
        <v>-0.007240547063556009</v>
      </c>
      <c r="R136" s="9" t="n">
        <v>-0.008695652173913051</v>
      </c>
      <c r="S136" s="9" t="n">
        <v>0</v>
      </c>
      <c r="T136" s="9" t="n">
        <v>0</v>
      </c>
      <c r="U136" s="9" t="n">
        <v>0.01312649164677806</v>
      </c>
      <c r="V136" s="9" t="n">
        <v>0.02185792349726778</v>
      </c>
      <c r="W136" s="9" t="n">
        <v>-0.0008190008190009106</v>
      </c>
      <c r="X136" s="9" t="n">
        <v>0.04531722054380653</v>
      </c>
      <c r="Y136" s="9" t="n">
        <v>0.01621073961499483</v>
      </c>
      <c r="Z136" s="9" t="n">
        <v>0.04485488126649081</v>
      </c>
      <c r="AA136" s="9" t="n">
        <v>0.05927835051546382</v>
      </c>
      <c r="AB136" s="9" t="n">
        <v>0.06557377049180334</v>
      </c>
      <c r="AC136" s="9" t="n">
        <v>0</v>
      </c>
      <c r="AD136" s="9" t="n">
        <v>-0.002643171806167501</v>
      </c>
      <c r="AE136" s="9" t="n">
        <v>0.02485207100591719</v>
      </c>
      <c r="AF136" s="9" t="n">
        <v>-0.01084010840108402</v>
      </c>
      <c r="AG136" s="9" t="n">
        <v>-0.003524229074889871</v>
      </c>
      <c r="AH136" s="9" t="n">
        <v>0.002312138728323701</v>
      </c>
      <c r="AI136" s="9" t="n">
        <v>0.01674008810572679</v>
      </c>
      <c r="AJ136" s="9" t="n">
        <v>0.03438395415472783</v>
      </c>
      <c r="AK136" s="9" t="n">
        <v>0.02859960552268236</v>
      </c>
      <c r="AL136" s="9" t="n">
        <v>0.01017474833040714</v>
      </c>
      <c r="AM136" s="9" t="n">
        <v>0.01423714327022014</v>
      </c>
      <c r="AN136" s="9" t="n">
        <v>0.01352743232941555</v>
      </c>
      <c r="AO136" s="9" t="n">
        <v>0.0101</v>
      </c>
      <c r="AP136" s="9" t="n">
        <v>0.01379706760132662</v>
      </c>
      <c r="AQ136" s="9" t="n">
        <v>0.009271904044236869</v>
      </c>
      <c r="AR136" s="9" t="n">
        <v>0.01925616918162287</v>
      </c>
      <c r="AS136" s="9" t="n">
        <v>0.01980011752324733</v>
      </c>
      <c r="AT136" s="9" t="n">
        <v>0.00226674095498963</v>
      </c>
      <c r="AU136" s="9" t="n">
        <v>0.0001</v>
      </c>
      <c r="AV136" s="9" t="n">
        <v>-0.0038</v>
      </c>
      <c r="AW136" s="9" t="n">
        <v>0.0118</v>
      </c>
      <c r="AX136" s="9" t="n">
        <v>0.0015</v>
      </c>
      <c r="AY136" s="9" t="n">
        <v>0.0142</v>
      </c>
      <c r="AZ136" s="9" t="n">
        <v>0.004</v>
      </c>
      <c r="BA136" s="9" t="n">
        <v>-0.002</v>
      </c>
      <c r="BB136" s="9" t="n">
        <v>-0.0037</v>
      </c>
    </row>
    <row r="137">
      <c r="A137" s="387" t="n">
        <v>20260810</v>
      </c>
      <c r="B137" s="9" t="n">
        <v>0.003764705882352945</v>
      </c>
      <c r="C137" s="9" t="n">
        <v>0</v>
      </c>
      <c r="D137" s="9" t="n">
        <v>-0.01134215500945181</v>
      </c>
      <c r="E137" s="9" t="n">
        <v>0.01937046004842617</v>
      </c>
      <c r="F137" s="9" t="n">
        <v>0.01726342710997437</v>
      </c>
      <c r="G137" s="9" t="n">
        <v>0.02298850574712646</v>
      </c>
      <c r="H137" s="9" t="n">
        <v>0.01585503963759911</v>
      </c>
      <c r="I137" s="9" t="n">
        <v>0.02678571428571414</v>
      </c>
      <c r="J137" s="9" t="n">
        <v>0.01408450704225354</v>
      </c>
      <c r="K137" s="9" t="n">
        <v>0.01372212692967411</v>
      </c>
      <c r="L137" s="9" t="n">
        <v>0.01662468513853889</v>
      </c>
      <c r="M137" s="9" t="n">
        <v>0.01127361365021326</v>
      </c>
      <c r="N137" s="9" t="n">
        <v>0.008064516129032164</v>
      </c>
      <c r="O137" s="9" t="n">
        <v>0.002737226277372164</v>
      </c>
      <c r="P137" s="9" t="n">
        <v>0.006346967559943667</v>
      </c>
      <c r="Q137" s="9" t="n">
        <v>0.02269043760129662</v>
      </c>
      <c r="R137" s="9" t="n">
        <v>0.006265664160401008</v>
      </c>
      <c r="S137" s="9" t="n">
        <v>0.01657000828500416</v>
      </c>
      <c r="T137" s="9" t="n">
        <v>0.03333333333333336</v>
      </c>
      <c r="U137" s="9" t="n">
        <v>0.004711425206124857</v>
      </c>
      <c r="V137" s="9" t="n">
        <v>-0.003208556149732623</v>
      </c>
      <c r="W137" s="9" t="n">
        <v>0.006557377049180334</v>
      </c>
      <c r="X137" s="9" t="n">
        <v>0.02023121387283239</v>
      </c>
      <c r="Y137" s="9" t="n">
        <v>0.002991026919242387</v>
      </c>
      <c r="Z137" s="9" t="n">
        <v>0.02272727272727275</v>
      </c>
      <c r="AA137" s="9" t="n">
        <v>0.01703163017031632</v>
      </c>
      <c r="AB137" s="9" t="n">
        <v>0.009890109890109898</v>
      </c>
      <c r="AC137" s="9" t="n">
        <v>0.004721435316336275</v>
      </c>
      <c r="AD137" s="9" t="n">
        <v>0.009717314487632616</v>
      </c>
      <c r="AE137" s="9" t="n">
        <v>-0.004618937644341806</v>
      </c>
      <c r="AF137" s="9" t="n">
        <v>-0.002739726027397263</v>
      </c>
      <c r="AG137" s="9" t="n">
        <v>0.01945181255526085</v>
      </c>
      <c r="AH137" s="9" t="n">
        <v>0.013840830449827</v>
      </c>
      <c r="AI137" s="9" t="n">
        <v>0.01559792027729638</v>
      </c>
      <c r="AJ137" s="9" t="n">
        <v>-0.001846722068328718</v>
      </c>
      <c r="AK137" s="9" t="n">
        <v>-0.02301054650047941</v>
      </c>
      <c r="AL137" s="9" t="n">
        <v>0.006740165130429014</v>
      </c>
      <c r="AM137" s="9" t="n">
        <v>0.0004158266956699646</v>
      </c>
      <c r="AN137" s="9" t="n">
        <v>-0.007269592121053579</v>
      </c>
      <c r="AO137" s="9" t="n">
        <v>-0.01</v>
      </c>
      <c r="AP137" s="9" t="n">
        <v>0.002468970660959426</v>
      </c>
      <c r="AQ137" s="9" t="n">
        <v>0.00161635995967151</v>
      </c>
      <c r="AR137" s="9" t="n">
        <v>0.006368722294450252</v>
      </c>
      <c r="AS137" s="9" t="n">
        <v>0.007080044502735063</v>
      </c>
      <c r="AT137" s="9" t="n">
        <v>0.0327307293482301</v>
      </c>
      <c r="AU137" s="9" t="n">
        <v>-0.002</v>
      </c>
      <c r="AV137" s="9" t="n">
        <v>0.0102</v>
      </c>
      <c r="AW137" s="9" t="n">
        <v>0.0107</v>
      </c>
      <c r="AX137" s="9" t="n">
        <v>0.0257</v>
      </c>
      <c r="AY137" s="9" t="n">
        <v>0.02</v>
      </c>
      <c r="AZ137" s="9" t="n">
        <v>0.0253</v>
      </c>
      <c r="BA137" s="9" t="n">
        <v>0.0167</v>
      </c>
      <c r="BB137" s="9" t="n">
        <v>0.0201</v>
      </c>
    </row>
    <row r="138">
      <c r="A138" s="387" t="n">
        <v>20260811</v>
      </c>
      <c r="B138" s="9" t="n">
        <v>-0.004219409282700374</v>
      </c>
      <c r="C138" s="9" t="n">
        <v>0.007328990228013126</v>
      </c>
      <c r="D138" s="9" t="n">
        <v>0.01051625239005726</v>
      </c>
      <c r="E138" s="9" t="n">
        <v>-0.02731591448931119</v>
      </c>
      <c r="F138" s="9" t="n">
        <v>-0.01571338780641101</v>
      </c>
      <c r="G138" s="9" t="n">
        <v>-0.008988764044943828</v>
      </c>
      <c r="H138" s="9" t="n">
        <v>-0.02118171683389077</v>
      </c>
      <c r="I138" s="9" t="n">
        <v>-0.01304347826086942</v>
      </c>
      <c r="J138" s="9" t="n">
        <v>-0.01215277777777779</v>
      </c>
      <c r="K138" s="9" t="n">
        <v>-0.01607445008460229</v>
      </c>
      <c r="L138" s="9" t="n">
        <v>-0.04757185332011887</v>
      </c>
      <c r="M138" s="9" t="n">
        <v>-0.003012955709551006</v>
      </c>
      <c r="N138" s="9" t="n">
        <v>-0.005333333333333339</v>
      </c>
      <c r="O138" s="9" t="n">
        <v>-0.005459508644222024</v>
      </c>
      <c r="P138" s="9" t="n">
        <v>0.003503854239663555</v>
      </c>
      <c r="Q138" s="9" t="n">
        <v>-0.0007923930269414517</v>
      </c>
      <c r="R138" s="9" t="n">
        <v>-0.003735990037359904</v>
      </c>
      <c r="S138" s="9" t="n">
        <v>-0.005704971475142719</v>
      </c>
      <c r="T138" s="9" t="n">
        <v>-0.01075268817204302</v>
      </c>
      <c r="U138" s="9" t="n">
        <v>-0.01113716295427896</v>
      </c>
      <c r="V138" s="9" t="n">
        <v>0.01448497854077248</v>
      </c>
      <c r="W138" s="9" t="n">
        <v>0.004885993485342024</v>
      </c>
      <c r="X138" s="9" t="n">
        <v>-0.005665722379603405</v>
      </c>
      <c r="Y138" s="9" t="n">
        <v>-0.002982107355864924</v>
      </c>
      <c r="Z138" s="9" t="n">
        <v>-0.004938271604938276</v>
      </c>
      <c r="AA138" s="9" t="n">
        <v>0.004784688995215315</v>
      </c>
      <c r="AB138" s="9" t="n">
        <v>0.003264417845484225</v>
      </c>
      <c r="AC138" s="9" t="n">
        <v>0.004699248120300652</v>
      </c>
      <c r="AD138" s="9" t="n">
        <v>-0.004374453193350932</v>
      </c>
      <c r="AE138" s="9" t="n">
        <v>0.00696055684454757</v>
      </c>
      <c r="AF138" s="9" t="n">
        <v>-0.00274725274725275</v>
      </c>
      <c r="AG138" s="9" t="n">
        <v>-0.01734605377276671</v>
      </c>
      <c r="AH138" s="9" t="n">
        <v>-0.01023890784982936</v>
      </c>
      <c r="AI138" s="9" t="n">
        <v>-0.02047781569965872</v>
      </c>
      <c r="AJ138" s="9" t="n">
        <v>-0.01017576318223857</v>
      </c>
      <c r="AK138" s="9" t="n">
        <v>-0.001962708537782141</v>
      </c>
      <c r="AL138" s="9" t="n">
        <v>-0.008193679514465107</v>
      </c>
      <c r="AM138" s="9" t="n">
        <v>-0.004017584738659578</v>
      </c>
      <c r="AN138" s="9" t="n">
        <v>0.003378393277873497</v>
      </c>
      <c r="AO138" s="9" t="n">
        <v>-0.0086</v>
      </c>
      <c r="AP138" s="9" t="n">
        <v>-0.01273827530980723</v>
      </c>
      <c r="AQ138" s="9" t="n">
        <v>-0.008131900617287186</v>
      </c>
      <c r="AR138" s="9" t="n">
        <v>-0.007895630752434265</v>
      </c>
      <c r="AS138" s="9" t="n">
        <v>-0.004635579026827318</v>
      </c>
      <c r="AT138" s="9" t="n">
        <v>-0.002618632596234723</v>
      </c>
      <c r="AU138" s="9" t="n">
        <v>-0.0067</v>
      </c>
      <c r="AV138" s="9" t="n">
        <v>0.004</v>
      </c>
      <c r="AW138" s="9" t="n">
        <v>-0.0053</v>
      </c>
      <c r="AX138" s="9" t="n">
        <v>-0.0015</v>
      </c>
      <c r="AY138" s="9" t="n">
        <v>-0.0038</v>
      </c>
      <c r="AZ138" s="9" t="n">
        <v>-0.005</v>
      </c>
      <c r="BA138" s="9" t="n">
        <v>-0.0043</v>
      </c>
      <c r="BB138" s="9" t="n">
        <v>-0.008399999999999999</v>
      </c>
    </row>
    <row r="139">
      <c r="A139" s="387" t="n">
        <v>20260812</v>
      </c>
      <c r="B139" s="9" t="n">
        <v>-0.003766478342749533</v>
      </c>
      <c r="C139" s="9" t="n">
        <v>0.00565885206143888</v>
      </c>
      <c r="D139" s="9" t="n">
        <v>-0.004730368968779464</v>
      </c>
      <c r="E139" s="9" t="n">
        <v>0</v>
      </c>
      <c r="F139" s="9" t="n">
        <v>0.004469987228607851</v>
      </c>
      <c r="G139" s="9" t="n">
        <v>0.01133786848072564</v>
      </c>
      <c r="H139" s="9" t="n">
        <v>0</v>
      </c>
      <c r="I139" s="9" t="n">
        <v>0.002936857562408226</v>
      </c>
      <c r="J139" s="9" t="n">
        <v>0.007029876977152907</v>
      </c>
      <c r="K139" s="9" t="n">
        <v>0.008598452278589861</v>
      </c>
      <c r="L139" s="9" t="n">
        <v>0.009365244536940695</v>
      </c>
      <c r="M139" s="9" t="n">
        <v>-0.001813236627379942</v>
      </c>
      <c r="N139" s="9" t="n">
        <v>0.006255585344057101</v>
      </c>
      <c r="O139" s="9" t="n">
        <v>0.003659652333028366</v>
      </c>
      <c r="P139" s="9" t="n">
        <v>-0.001396648044692739</v>
      </c>
      <c r="Q139" s="9" t="n">
        <v>-0.01030927835051539</v>
      </c>
      <c r="R139" s="9" t="n">
        <v>0</v>
      </c>
      <c r="S139" s="9" t="n">
        <v>0.04180327868852454</v>
      </c>
      <c r="T139" s="9" t="n">
        <v>0.001811594202898552</v>
      </c>
      <c r="U139" s="9" t="n">
        <v>0.01185536455246</v>
      </c>
      <c r="V139" s="9" t="n">
        <v>0.01427815970386035</v>
      </c>
      <c r="W139" s="9" t="n">
        <v>-0.005672609400324065</v>
      </c>
      <c r="X139" s="9" t="n">
        <v>-0.002849002849002852</v>
      </c>
      <c r="Y139" s="9" t="n">
        <v>-0.005982053838484442</v>
      </c>
      <c r="Z139" s="9" t="n">
        <v>-0.004962779156327548</v>
      </c>
      <c r="AA139" s="9" t="n">
        <v>-0.002380952380952383</v>
      </c>
      <c r="AB139" s="9" t="n">
        <v>-0.003253796095444688</v>
      </c>
      <c r="AC139" s="9" t="n">
        <v>-0.00654817586529457</v>
      </c>
      <c r="AD139" s="9" t="n">
        <v>0.002636203866432438</v>
      </c>
      <c r="AE139" s="9" t="n">
        <v>0.01612903225806453</v>
      </c>
      <c r="AF139" s="9" t="n">
        <v>-0.006887052341597802</v>
      </c>
      <c r="AG139" s="9" t="n">
        <v>0.006178287731685697</v>
      </c>
      <c r="AH139" s="9" t="n">
        <v>0.006896551724137937</v>
      </c>
      <c r="AI139" s="9" t="n">
        <v>0.006968641114982585</v>
      </c>
      <c r="AJ139" s="9" t="n">
        <v>0.01682242990654207</v>
      </c>
      <c r="AK139" s="9" t="n">
        <v>0.03048180924287133</v>
      </c>
      <c r="AL139" s="9" t="n">
        <v>0.003198272130323313</v>
      </c>
      <c r="AM139" s="9" t="n">
        <v>0.0108690663868987</v>
      </c>
      <c r="AN139" s="9" t="n">
        <v>0.01491041270563997</v>
      </c>
      <c r="AO139" s="9" t="n">
        <v>0.0024</v>
      </c>
      <c r="AP139" s="9" t="n">
        <v>0.0028860767615871</v>
      </c>
      <c r="AQ139" s="9" t="n">
        <v>0.005816622492998828</v>
      </c>
      <c r="AR139" s="9" t="n">
        <v>0.009760993953088895</v>
      </c>
      <c r="AS139" s="9" t="n">
        <v>0.01242760502402691</v>
      </c>
      <c r="AT139" s="9" t="n">
        <v>0.01139981912625867</v>
      </c>
      <c r="AU139" s="9" t="n">
        <v>-0.0034</v>
      </c>
      <c r="AV139" s="9" t="n">
        <v>0.0116</v>
      </c>
      <c r="AW139" s="9" t="n">
        <v>0.0114</v>
      </c>
      <c r="AX139" s="9" t="n">
        <v>0.0086</v>
      </c>
      <c r="AY139" s="9" t="n">
        <v>0.0051</v>
      </c>
      <c r="AZ139" s="9" t="n">
        <v>0.008999999999999999</v>
      </c>
      <c r="BA139" s="9" t="n">
        <v>0.006</v>
      </c>
      <c r="BB139" s="9" t="n">
        <v>0.0056</v>
      </c>
    </row>
    <row r="140">
      <c r="A140" s="387" t="n">
        <v>20260813</v>
      </c>
      <c r="B140" s="9" t="n">
        <v>0.004725897920604814</v>
      </c>
      <c r="C140" s="9" t="n">
        <v>-0.01125401929260451</v>
      </c>
      <c r="D140" s="9" t="n">
        <v>-0.01711026615969583</v>
      </c>
      <c r="E140" s="9" t="n">
        <v>-0.02197802197802186</v>
      </c>
      <c r="F140" s="9" t="n">
        <v>-0.01716465352828984</v>
      </c>
      <c r="G140" s="9" t="n">
        <v>0.006726457399103145</v>
      </c>
      <c r="H140" s="9" t="n">
        <v>-0.01366742596810935</v>
      </c>
      <c r="I140" s="9" t="n">
        <v>0.001464128843338215</v>
      </c>
      <c r="J140" s="9" t="n">
        <v>-0.01047120418848168</v>
      </c>
      <c r="K140" s="9" t="n">
        <v>-0.01619778346121068</v>
      </c>
      <c r="L140" s="9" t="n">
        <v>-0.03659793814432987</v>
      </c>
      <c r="M140" s="9" t="n">
        <v>-0.009082652134423193</v>
      </c>
      <c r="N140" s="9" t="n">
        <v>-0.01154529307282407</v>
      </c>
      <c r="O140" s="9" t="n">
        <v>0.003646308113035555</v>
      </c>
      <c r="P140" s="9" t="n">
        <v>-0.0041958041958042</v>
      </c>
      <c r="Q140" s="9" t="n">
        <v>-0.006410256410256416</v>
      </c>
      <c r="R140" s="9" t="n">
        <v>0.003750000000000003</v>
      </c>
      <c r="S140" s="9" t="n">
        <v>-0.02439024390243896</v>
      </c>
      <c r="T140" s="9" t="n">
        <v>-0.003616636528028936</v>
      </c>
      <c r="U140" s="9" t="n">
        <v>-0.008787346221441197</v>
      </c>
      <c r="V140" s="9" t="n">
        <v>-0.004692387904066683</v>
      </c>
      <c r="W140" s="9" t="n">
        <v>0.003259983700081502</v>
      </c>
      <c r="X140" s="9" t="n">
        <v>0.0142857142857143</v>
      </c>
      <c r="Y140" s="9" t="n">
        <v>0.009027081243731201</v>
      </c>
      <c r="Z140" s="9" t="n">
        <v>0</v>
      </c>
      <c r="AA140" s="9" t="n">
        <v>0.01431980906921242</v>
      </c>
      <c r="AB140" s="9" t="n">
        <v>0.01088139281828075</v>
      </c>
      <c r="AC140" s="9" t="n">
        <v>0.005649717514124298</v>
      </c>
      <c r="AD140" s="9" t="n">
        <v>-0.01139351446099923</v>
      </c>
      <c r="AE140" s="9" t="n">
        <v>-0.0215419501133787</v>
      </c>
      <c r="AF140" s="9" t="n">
        <v>-0.01525658807212207</v>
      </c>
      <c r="AG140" s="9" t="n">
        <v>-0.01403508771929806</v>
      </c>
      <c r="AH140" s="9" t="n">
        <v>-0.01940639269406394</v>
      </c>
      <c r="AI140" s="9" t="n">
        <v>-0.006920415224913501</v>
      </c>
      <c r="AJ140" s="9" t="n">
        <v>-0.01838235294117649</v>
      </c>
      <c r="AK140" s="9" t="n">
        <v>-0.002862595419847437</v>
      </c>
      <c r="AL140" s="9" t="n">
        <v>-0.004994127968479792</v>
      </c>
      <c r="AM140" s="9" t="n">
        <v>-0.008671005374475465</v>
      </c>
      <c r="AN140" s="9" t="n">
        <v>-0.00445306229756508</v>
      </c>
      <c r="AO140" s="9" t="n">
        <v>-0.0162</v>
      </c>
      <c r="AP140" s="9" t="n">
        <v>-0.003493211406946341</v>
      </c>
      <c r="AQ140" s="9" t="n">
        <v>-0.0057485135635527</v>
      </c>
      <c r="AR140" s="9" t="n">
        <v>-0.009561980831068073</v>
      </c>
      <c r="AS140" s="9" t="n">
        <v>-0.009985159839029291</v>
      </c>
      <c r="AT140" s="9" t="n">
        <v>-0.01261229276224032</v>
      </c>
      <c r="AU140" s="9" t="n">
        <v>-0.0121</v>
      </c>
      <c r="AV140" s="9" t="n">
        <v>-0.0086</v>
      </c>
      <c r="AW140" s="9" t="n">
        <v>-0.01</v>
      </c>
      <c r="AX140" s="9" t="n">
        <v>-0.0128</v>
      </c>
      <c r="AY140" s="9" t="n">
        <v>-0.0017</v>
      </c>
      <c r="AZ140" s="9" t="n">
        <v>-0.008999999999999999</v>
      </c>
      <c r="BA140" s="9" t="n">
        <v>-0.012</v>
      </c>
      <c r="BB140" s="9" t="n">
        <v>-0.0045</v>
      </c>
    </row>
    <row r="141">
      <c r="A141" s="387" t="n">
        <v>20260814</v>
      </c>
      <c r="B141" s="9" t="n">
        <v>0.00611476952022573</v>
      </c>
      <c r="C141" s="9" t="n">
        <v>-0.004065040650406418</v>
      </c>
      <c r="D141" s="9" t="n">
        <v>0.002901353965183648</v>
      </c>
      <c r="E141" s="9" t="n">
        <v>0.001248439450686643</v>
      </c>
      <c r="F141" s="9" t="n">
        <v>-0.003880983182406213</v>
      </c>
      <c r="G141" s="9" t="n">
        <v>-0.01781737193763921</v>
      </c>
      <c r="H141" s="9" t="n">
        <v>-0.01154734411085451</v>
      </c>
      <c r="I141" s="9" t="n">
        <v>-0.01608187134502925</v>
      </c>
      <c r="J141" s="9" t="n">
        <v>-0.01234567901234549</v>
      </c>
      <c r="K141" s="9" t="n">
        <v>0.005199306759098792</v>
      </c>
      <c r="L141" s="9" t="n">
        <v>0.01123595505617973</v>
      </c>
      <c r="M141" s="9" t="n">
        <v>0.007027192178429479</v>
      </c>
      <c r="N141" s="9" t="n">
        <v>0.0008984725965859048</v>
      </c>
      <c r="O141" s="9" t="n">
        <v>-0.01271571298819256</v>
      </c>
      <c r="P141" s="9" t="n">
        <v>-0.001404494382022473</v>
      </c>
      <c r="Q141" s="9" t="n">
        <v>0.01612903225806453</v>
      </c>
      <c r="R141" s="9" t="n">
        <v>-0.007471980074719807</v>
      </c>
      <c r="S141" s="9" t="n">
        <v>-0.01209677419354831</v>
      </c>
      <c r="T141" s="9" t="n">
        <v>-0.01451905626134302</v>
      </c>
      <c r="U141" s="9" t="n">
        <v>0.01300236406619387</v>
      </c>
      <c r="V141" s="9" t="n">
        <v>-0.00104766893661603</v>
      </c>
      <c r="W141" s="9" t="n">
        <v>-0.01624695369618198</v>
      </c>
      <c r="X141" s="9" t="n">
        <v>-0.01126760563380283</v>
      </c>
      <c r="Y141" s="9" t="n">
        <v>-0.008946322067594442</v>
      </c>
      <c r="Z141" s="9" t="n">
        <v>-0.01496259351620949</v>
      </c>
      <c r="AA141" s="9" t="n">
        <v>-0.009411764705882361</v>
      </c>
      <c r="AB141" s="9" t="n">
        <v>-0.01184068891280948</v>
      </c>
      <c r="AC141" s="9" t="n">
        <v>-0.01872659176029964</v>
      </c>
      <c r="AD141" s="9" t="n">
        <v>-0.008865248226950166</v>
      </c>
      <c r="AE141" s="9" t="n">
        <v>0.002317497103128623</v>
      </c>
      <c r="AF141" s="9" t="n">
        <v>0.002816901408450707</v>
      </c>
      <c r="AG141" s="9" t="n">
        <v>0.02046263345195721</v>
      </c>
      <c r="AH141" s="9" t="n">
        <v>0.001164144353899885</v>
      </c>
      <c r="AI141" s="9" t="n">
        <v>0.003484320557491293</v>
      </c>
      <c r="AJ141" s="9" t="n">
        <v>0.008426966292134734</v>
      </c>
      <c r="AK141" s="9" t="n">
        <v>0.02775119617224894</v>
      </c>
      <c r="AL141" s="9" t="n">
        <v>5.385838682032746e-05</v>
      </c>
      <c r="AM141" s="9" t="n">
        <v>0.004539415120536584</v>
      </c>
      <c r="AN141" s="9" t="n">
        <v>0.01122501877417534</v>
      </c>
      <c r="AO141" s="9" t="n">
        <v>-0.0094</v>
      </c>
      <c r="AP141" s="9" t="n">
        <v>-0.004095834837426507</v>
      </c>
      <c r="AQ141" s="9" t="n">
        <v>0.0004138765608815334</v>
      </c>
      <c r="AR141" s="9" t="n">
        <v>0.002754210673410233</v>
      </c>
      <c r="AS141" s="9" t="n">
        <v>0.006988858713085116</v>
      </c>
      <c r="AT141" s="9" t="n">
        <v>0.003380895477397782</v>
      </c>
      <c r="AU141" s="9" t="n">
        <v>-0.0007</v>
      </c>
      <c r="AV141" s="9" t="n">
        <v>0.0008</v>
      </c>
      <c r="AW141" s="9" t="n">
        <v>0.0014</v>
      </c>
      <c r="AX141" s="9" t="n">
        <v>-0.0019</v>
      </c>
      <c r="AY141" s="9" t="n">
        <v>-0.0073</v>
      </c>
      <c r="AZ141" s="9" t="n">
        <v>0.001</v>
      </c>
      <c r="BA141" s="9" t="n">
        <v>-0.0005999999999999999</v>
      </c>
      <c r="BB141" s="9" t="n">
        <v>-0.0047</v>
      </c>
    </row>
    <row r="142">
      <c r="A142" s="387" t="n">
        <v>20260817</v>
      </c>
      <c r="B142" s="9" t="n">
        <v>0.004675081813931852</v>
      </c>
      <c r="C142" s="9" t="n">
        <v>0.02040816326530605</v>
      </c>
      <c r="D142" s="9" t="n">
        <v>0.02314368370298942</v>
      </c>
      <c r="E142" s="9" t="n">
        <v>0.01745635910224427</v>
      </c>
      <c r="F142" s="9" t="n">
        <v>0.01363636363636358</v>
      </c>
      <c r="G142" s="9" t="n">
        <v>-0.02494331065759639</v>
      </c>
      <c r="H142" s="9" t="n">
        <v>0.03738317757009349</v>
      </c>
      <c r="I142" s="9" t="n">
        <v>-0.00891530460624072</v>
      </c>
      <c r="J142" s="9" t="n">
        <v>0.001785714285714287</v>
      </c>
      <c r="K142" s="9" t="n">
        <v>0.008620689655172422</v>
      </c>
      <c r="L142" s="9" t="n">
        <v>0.03068783068783072</v>
      </c>
      <c r="M142" s="9" t="n">
        <v>0.00242718446601942</v>
      </c>
      <c r="N142" s="9" t="n">
        <v>0.01077199281867126</v>
      </c>
      <c r="O142" s="9" t="n">
        <v>0.005519779208831651</v>
      </c>
      <c r="P142" s="9" t="n">
        <v>0.009845288326300994</v>
      </c>
      <c r="Q142" s="9" t="n">
        <v>-0.00396825396825406</v>
      </c>
      <c r="R142" s="9" t="n">
        <v>-0.001254705144291093</v>
      </c>
      <c r="S142" s="9" t="n">
        <v>0.006530612244897965</v>
      </c>
      <c r="T142" s="9" t="n">
        <v>0.001841620626151015</v>
      </c>
      <c r="U142" s="9" t="n">
        <v>0.02625437572928817</v>
      </c>
      <c r="V142" s="9" t="n">
        <v>0.0251704247509177</v>
      </c>
      <c r="W142" s="9" t="n">
        <v>-0.003303055326176717</v>
      </c>
      <c r="X142" s="9" t="n">
        <v>0.005698005698005703</v>
      </c>
      <c r="Y142" s="9" t="n">
        <v>-0.002006018054162489</v>
      </c>
      <c r="Z142" s="9" t="n">
        <v>0.01518987341772153</v>
      </c>
      <c r="AA142" s="9" t="n">
        <v>0.004750593824228033</v>
      </c>
      <c r="AB142" s="9" t="n">
        <v>0.00980392156862746</v>
      </c>
      <c r="AC142" s="9" t="n">
        <v>-0.001908396946564887</v>
      </c>
      <c r="AD142" s="9" t="n">
        <v>0.008944543828264567</v>
      </c>
      <c r="AE142" s="9" t="n">
        <v>0.02427745664739887</v>
      </c>
      <c r="AF142" s="9" t="n">
        <v>0.001404494382022473</v>
      </c>
      <c r="AG142" s="9" t="n">
        <v>-0.02005231037489094</v>
      </c>
      <c r="AH142" s="9" t="n">
        <v>-0.009302325581395357</v>
      </c>
      <c r="AI142" s="9" t="n">
        <v>0.01736111111111113</v>
      </c>
      <c r="AJ142" s="9" t="n">
        <v>0.05106778087279475</v>
      </c>
      <c r="AK142" s="9" t="n">
        <v>0.0400372439478584</v>
      </c>
      <c r="AL142" s="9" t="n">
        <v>0.01412633044041559</v>
      </c>
      <c r="AM142" s="9" t="n">
        <v>0.02438044043914342</v>
      </c>
      <c r="AN142" s="9" t="n">
        <v>0.03139862272688169</v>
      </c>
      <c r="AO142" s="9" t="n">
        <v>0.0191</v>
      </c>
      <c r="AP142" s="9" t="n">
        <v>0.01004194603254718</v>
      </c>
      <c r="AQ142" s="9" t="n">
        <v>0.01612066402893684</v>
      </c>
      <c r="AR142" s="9" t="n">
        <v>0.02431847603752928</v>
      </c>
      <c r="AS142" s="9" t="n">
        <v>0.02555564993783648</v>
      </c>
      <c r="AT142" s="9" t="n">
        <v>0.02150354752377168</v>
      </c>
      <c r="AU142" s="9" t="n">
        <v>0.011</v>
      </c>
      <c r="AV142" s="9" t="n">
        <v>0.0053</v>
      </c>
      <c r="AW142" s="9" t="n">
        <v>0.0186</v>
      </c>
      <c r="AX142" s="9" t="n">
        <v>0.0126</v>
      </c>
      <c r="AY142" s="9" t="n">
        <v>-0.0005</v>
      </c>
      <c r="AZ142" s="9" t="n">
        <v>0.016</v>
      </c>
      <c r="BA142" s="9" t="n">
        <v>0.0128</v>
      </c>
      <c r="BB142" s="9" t="n">
        <v>0.0064</v>
      </c>
    </row>
    <row r="143">
      <c r="A143" s="387" t="n">
        <v>20260818</v>
      </c>
      <c r="B143" s="9" t="n">
        <v>0.02605863192182413</v>
      </c>
      <c r="C143" s="9" t="n">
        <v>0.002399999999999913</v>
      </c>
      <c r="D143" s="9" t="n">
        <v>0.01319509896324224</v>
      </c>
      <c r="E143" s="9" t="n">
        <v>0.002450980392156865</v>
      </c>
      <c r="F143" s="9" t="n">
        <v>-0.001281229980781551</v>
      </c>
      <c r="G143" s="9" t="n">
        <v>0.006976744186046518</v>
      </c>
      <c r="H143" s="9" t="n">
        <v>0.07770270270270264</v>
      </c>
      <c r="I143" s="9" t="n">
        <v>0.00599700149925038</v>
      </c>
      <c r="J143" s="9" t="n">
        <v>-0.005347593582887705</v>
      </c>
      <c r="K143" s="9" t="n">
        <v>0.004273504273504373</v>
      </c>
      <c r="L143" s="9" t="n">
        <v>-0.007700205338808985</v>
      </c>
      <c r="M143" s="9" t="n">
        <v>0.01089588377723972</v>
      </c>
      <c r="N143" s="9" t="n">
        <v>-0.004440497335701505</v>
      </c>
      <c r="O143" s="9" t="n">
        <v>-0.01463860933211346</v>
      </c>
      <c r="P143" s="9" t="n">
        <v>0.00487465181058504</v>
      </c>
      <c r="Q143" s="9" t="n">
        <v>0.01115537848605579</v>
      </c>
      <c r="R143" s="9" t="n">
        <v>0.007537688442211063</v>
      </c>
      <c r="S143" s="9" t="n">
        <v>0</v>
      </c>
      <c r="T143" s="9" t="n">
        <v>0.02389705882352943</v>
      </c>
      <c r="U143" s="9" t="n">
        <v>-0.005685048322910624</v>
      </c>
      <c r="V143" s="9" t="n">
        <v>-0.007672634271099808</v>
      </c>
      <c r="W143" s="9" t="n">
        <v>-0.004142502071251131</v>
      </c>
      <c r="X143" s="9" t="n">
        <v>0</v>
      </c>
      <c r="Y143" s="9" t="n">
        <v>-0.01105527638190956</v>
      </c>
      <c r="Z143" s="9" t="n">
        <v>0</v>
      </c>
      <c r="AA143" s="9" t="n">
        <v>-0.00472813238770686</v>
      </c>
      <c r="AB143" s="9" t="n">
        <v>-0.008629989212513492</v>
      </c>
      <c r="AC143" s="9" t="n">
        <v>-0.00764818355640536</v>
      </c>
      <c r="AD143" s="9" t="n">
        <v>0.001773049645390073</v>
      </c>
      <c r="AE143" s="9" t="n">
        <v>0.004514672686230252</v>
      </c>
      <c r="AF143" s="9" t="n">
        <v>-0.007012622720897622</v>
      </c>
      <c r="AG143" s="9" t="n">
        <v>-0.01334519572953748</v>
      </c>
      <c r="AH143" s="9" t="n">
        <v>-0.01643192488262912</v>
      </c>
      <c r="AI143" s="9" t="n">
        <v>-0.002559726962457245</v>
      </c>
      <c r="AJ143" s="9" t="n">
        <v>0</v>
      </c>
      <c r="AK143" s="9" t="n">
        <v>-0.0143240823634736</v>
      </c>
      <c r="AL143" s="9" t="n">
        <v>0.001920754351244155</v>
      </c>
      <c r="AM143" s="9" t="n">
        <v>-0.005561302941254502</v>
      </c>
      <c r="AN143" s="9" t="n">
        <v>-0.009248943293022244</v>
      </c>
      <c r="AO143" s="9" t="n">
        <v>0.0267</v>
      </c>
      <c r="AP143" s="9" t="n">
        <v>-0.001599538536544272</v>
      </c>
      <c r="AQ143" s="9" t="n">
        <v>-0.003223831272840121</v>
      </c>
      <c r="AR143" s="9" t="n">
        <v>-0.0009120375591305152</v>
      </c>
      <c r="AS143" s="9" t="n">
        <v>-0.002813444082695318</v>
      </c>
      <c r="AT143" s="9" t="n">
        <v>-0.0002362425378574361</v>
      </c>
      <c r="AU143" s="9" t="n">
        <v>-0.0046</v>
      </c>
      <c r="AV143" s="9" t="n">
        <v>-0.0069</v>
      </c>
      <c r="AW143" s="9" t="n">
        <v>-0.0003</v>
      </c>
      <c r="AX143" s="9" t="n">
        <v>0</v>
      </c>
      <c r="AY143" s="9" t="n">
        <v>-0.0035</v>
      </c>
      <c r="AZ143" s="9" t="n">
        <v>-0.0038</v>
      </c>
      <c r="BA143" s="9" t="n">
        <v>-0.0063</v>
      </c>
      <c r="BB143" s="9" t="n">
        <v>-0.0056</v>
      </c>
    </row>
    <row r="144">
      <c r="A144" s="387" t="n">
        <v>20260819</v>
      </c>
      <c r="B144" s="9" t="n">
        <v>0.004081632653061178</v>
      </c>
      <c r="C144" s="9" t="n">
        <v>-0.05666400638467674</v>
      </c>
      <c r="D144" s="9" t="n">
        <v>-0.07906976744186044</v>
      </c>
      <c r="E144" s="9" t="n">
        <v>-0.01955990220048888</v>
      </c>
      <c r="F144" s="9" t="n">
        <v>-0.03078896728672229</v>
      </c>
      <c r="G144" s="9" t="n">
        <v>-0.01847575057736722</v>
      </c>
      <c r="H144" s="9" t="n">
        <v>-0.0271682340647857</v>
      </c>
      <c r="I144" s="9" t="n">
        <v>-0.01043219076005962</v>
      </c>
      <c r="J144" s="9" t="n">
        <v>-0.01433691756272403</v>
      </c>
      <c r="K144" s="9" t="n">
        <v>-0.02042553191489363</v>
      </c>
      <c r="L144" s="9" t="n">
        <v>-0.03569580962234865</v>
      </c>
      <c r="M144" s="9" t="n">
        <v>0.005988023952095814</v>
      </c>
      <c r="N144" s="9" t="n">
        <v>-0.02854594112399646</v>
      </c>
      <c r="O144" s="9" t="n">
        <v>-0.01392757660167122</v>
      </c>
      <c r="P144" s="9" t="n">
        <v>-0.01940401940401942</v>
      </c>
      <c r="Q144" s="9" t="n">
        <v>0.003152088258471241</v>
      </c>
      <c r="R144" s="9" t="n">
        <v>0.01620947630922681</v>
      </c>
      <c r="S144" s="9" t="n">
        <v>-0.02027575020275761</v>
      </c>
      <c r="T144" s="9" t="n">
        <v>-0.02513464991023341</v>
      </c>
      <c r="U144" s="9" t="n">
        <v>-0.05088622069754156</v>
      </c>
      <c r="V144" s="9" t="n">
        <v>-0.05360824742268035</v>
      </c>
      <c r="W144" s="9" t="n">
        <v>-0.01081530782029942</v>
      </c>
      <c r="X144" s="9" t="n">
        <v>-0.02549575070821532</v>
      </c>
      <c r="Y144" s="9" t="n">
        <v>-0.01016260162601627</v>
      </c>
      <c r="Z144" s="9" t="n">
        <v>-0.01246882793017458</v>
      </c>
      <c r="AA144" s="9" t="n">
        <v>-0.02612826603325418</v>
      </c>
      <c r="AB144" s="9" t="n">
        <v>-0.02393906420021765</v>
      </c>
      <c r="AC144" s="9" t="n">
        <v>-0.009633911368015422</v>
      </c>
      <c r="AD144" s="9" t="n">
        <v>-0.02477876106194673</v>
      </c>
      <c r="AE144" s="9" t="n">
        <v>-0.05056179775280904</v>
      </c>
      <c r="AF144" s="9" t="n">
        <v>-0.04237288135593208</v>
      </c>
      <c r="AG144" s="9" t="n">
        <v>-0.03516681695220913</v>
      </c>
      <c r="AH144" s="9" t="n">
        <v>-0.04176610978520277</v>
      </c>
      <c r="AI144" s="9" t="n">
        <v>-0.05218135158254913</v>
      </c>
      <c r="AJ144" s="9" t="n">
        <v>-0.07685512367491164</v>
      </c>
      <c r="AK144" s="9" t="n">
        <v>-0.08083560399636693</v>
      </c>
      <c r="AL144" s="9" t="n">
        <v>-0.02402864543653821</v>
      </c>
      <c r="AM144" s="9" t="n">
        <v>-0.05008361771242949</v>
      </c>
      <c r="AN144" s="9" t="n">
        <v>-0.06262765937924698</v>
      </c>
      <c r="AO144" s="9" t="n">
        <v>-0.049</v>
      </c>
      <c r="AP144" s="9" t="n">
        <v>-0.01534814318082667</v>
      </c>
      <c r="AQ144" s="9" t="n">
        <v>-0.02901462668962987</v>
      </c>
      <c r="AR144" s="9" t="n">
        <v>-0.0481487007250425</v>
      </c>
      <c r="AS144" s="9" t="n">
        <v>-0.05388841429435114</v>
      </c>
      <c r="AT144" s="9" t="n">
        <v>-0.03129383317245323</v>
      </c>
      <c r="AU144" s="9" t="n">
        <v>-0.0153</v>
      </c>
      <c r="AV144" s="9" t="n">
        <v>-0.0248</v>
      </c>
      <c r="AW144" s="9" t="n">
        <v>-0.0426</v>
      </c>
      <c r="AX144" s="9" t="n">
        <v>-0.0245</v>
      </c>
      <c r="AY144" s="9" t="n">
        <v>-0.0302</v>
      </c>
      <c r="AZ144" s="9" t="n">
        <v>-0.016</v>
      </c>
      <c r="BA144" s="9" t="n">
        <v>-0.0251</v>
      </c>
      <c r="BB144" s="9" t="n">
        <v>-0.018</v>
      </c>
    </row>
    <row r="145">
      <c r="A145" s="387" t="n">
        <v>20260820</v>
      </c>
      <c r="B145" s="9" t="n">
        <v>-0.0009033423667569014</v>
      </c>
      <c r="C145" s="9" t="n">
        <v>0.002538071065989944</v>
      </c>
      <c r="D145" s="9" t="n">
        <v>-0.002020202020202022</v>
      </c>
      <c r="E145" s="9" t="n">
        <v>0.006234413965087288</v>
      </c>
      <c r="F145" s="9" t="n">
        <v>0.004632693580410402</v>
      </c>
      <c r="G145" s="9" t="n">
        <v>0.00235294117647059</v>
      </c>
      <c r="H145" s="9" t="n">
        <v>0</v>
      </c>
      <c r="I145" s="9" t="n">
        <v>0.007530120481927717</v>
      </c>
      <c r="J145" s="9" t="n">
        <v>0.01818181818181819</v>
      </c>
      <c r="K145" s="9" t="n">
        <v>0.007819287576020762</v>
      </c>
      <c r="L145" s="9" t="n">
        <v>0.01072961373390547</v>
      </c>
      <c r="M145" s="9" t="n">
        <v>0.00654761904761912</v>
      </c>
      <c r="N145" s="9" t="n">
        <v>0.01193755739210296</v>
      </c>
      <c r="O145" s="9" t="n">
        <v>0.0009416195856872785</v>
      </c>
      <c r="P145" s="9" t="n">
        <v>0.002120141342756107</v>
      </c>
      <c r="Q145" s="9" t="n">
        <v>-0.00392772977219159</v>
      </c>
      <c r="R145" s="9" t="n">
        <v>0.003680981595092028</v>
      </c>
      <c r="S145" s="9" t="n">
        <v>0.009105960264900763</v>
      </c>
      <c r="T145" s="9" t="n">
        <v>0.0128913443830571</v>
      </c>
      <c r="U145" s="9" t="n">
        <v>0.00722891566265061</v>
      </c>
      <c r="V145" s="9" t="n">
        <v>-0.003267973856209153</v>
      </c>
      <c r="W145" s="9" t="n">
        <v>-0.001682085786375107</v>
      </c>
      <c r="X145" s="9" t="n">
        <v>0.04360465116279074</v>
      </c>
      <c r="Y145" s="9" t="n">
        <v>0.02258726899383985</v>
      </c>
      <c r="Z145" s="9" t="n">
        <v>0.01010101010101011</v>
      </c>
      <c r="AA145" s="9" t="n">
        <v>0.06097560975609762</v>
      </c>
      <c r="AB145" s="9" t="n">
        <v>0.04236343366778154</v>
      </c>
      <c r="AC145" s="9" t="n">
        <v>0.0009727626459142898</v>
      </c>
      <c r="AD145" s="9" t="n">
        <v>0.00907441016333939</v>
      </c>
      <c r="AE145" s="9" t="n">
        <v>0.004733727810650892</v>
      </c>
      <c r="AF145" s="9" t="n">
        <v>0.001474926253687317</v>
      </c>
      <c r="AG145" s="9" t="n">
        <v>0.009345794392523372</v>
      </c>
      <c r="AH145" s="9" t="n">
        <v>0.01245330012453287</v>
      </c>
      <c r="AI145" s="9" t="n">
        <v>-0.009927797833935126</v>
      </c>
      <c r="AJ145" s="9" t="n">
        <v>-0.005741626794258379</v>
      </c>
      <c r="AK145" s="9" t="n">
        <v>0.0108695652173912</v>
      </c>
      <c r="AL145" s="9" t="n">
        <v>0.002387748425825392</v>
      </c>
      <c r="AM145" s="9" t="n">
        <v>0.005948841445196829</v>
      </c>
      <c r="AN145" s="9" t="n">
        <v>0.006361204700858792</v>
      </c>
      <c r="AO145" s="9" t="n">
        <v>-0.0005999999999999999</v>
      </c>
      <c r="AP145" s="9" t="n">
        <v>-0.00487783567087206</v>
      </c>
      <c r="AQ145" s="9" t="n">
        <v>0.0008838024754315537</v>
      </c>
      <c r="AR145" s="9" t="n">
        <v>0.008600858025021316</v>
      </c>
      <c r="AS145" s="9" t="n">
        <v>0.009578679525800795</v>
      </c>
      <c r="AT145" s="9" t="n">
        <v>0.02369062864401123</v>
      </c>
      <c r="AU145" s="9" t="n">
        <v>0.0004</v>
      </c>
      <c r="AV145" s="9" t="n">
        <v>0.017</v>
      </c>
      <c r="AW145" s="9" t="n">
        <v>0.0126</v>
      </c>
      <c r="AX145" s="9" t="n">
        <v>0.0243</v>
      </c>
      <c r="AY145" s="9" t="n">
        <v>0.0307</v>
      </c>
      <c r="AZ145" s="9" t="n">
        <v>0.022</v>
      </c>
      <c r="BA145" s="9" t="n">
        <v>0.0171</v>
      </c>
      <c r="BB145" s="9" t="n">
        <v>0.0185</v>
      </c>
    </row>
    <row r="146">
      <c r="A146" s="387" t="n">
        <v>20260821</v>
      </c>
      <c r="B146" s="9" t="n">
        <v>-0.02215189873417739</v>
      </c>
      <c r="C146" s="9" t="n">
        <v>0.00675105485232068</v>
      </c>
      <c r="D146" s="9" t="n">
        <v>0.006072874493927131</v>
      </c>
      <c r="E146" s="9" t="n">
        <v>0.004956629491945481</v>
      </c>
      <c r="F146" s="9" t="n">
        <v>0.004611330698287151</v>
      </c>
      <c r="G146" s="9" t="n">
        <v>-0.01643192488262912</v>
      </c>
      <c r="H146" s="9" t="n">
        <v>-0.0365198711063373</v>
      </c>
      <c r="I146" s="9" t="n">
        <v>-0.0149476831091181</v>
      </c>
      <c r="J146" s="9" t="n">
        <v>-0.01071428571428572</v>
      </c>
      <c r="K146" s="9" t="n">
        <v>0.0008620689655173379</v>
      </c>
      <c r="L146" s="9" t="n">
        <v>0.03290870488322721</v>
      </c>
      <c r="M146" s="9" t="n">
        <v>0.001478415138970991</v>
      </c>
      <c r="N146" s="9" t="n">
        <v>-0.005444646098003634</v>
      </c>
      <c r="O146" s="9" t="n">
        <v>0</v>
      </c>
      <c r="P146" s="9" t="n">
        <v>0</v>
      </c>
      <c r="Q146" s="9" t="n">
        <v>0.007097791798107174</v>
      </c>
      <c r="R146" s="9" t="n">
        <v>-0.00366748166259169</v>
      </c>
      <c r="S146" s="9" t="n">
        <v>-0.009023789991796653</v>
      </c>
      <c r="T146" s="9" t="n">
        <v>-0.01636363636363638</v>
      </c>
      <c r="U146" s="9" t="n">
        <v>0.008971291866028783</v>
      </c>
      <c r="V146" s="9" t="n">
        <v>0.02622950819672121</v>
      </c>
      <c r="W146" s="9" t="n">
        <v>-0.005054759898904806</v>
      </c>
      <c r="X146" s="9" t="n">
        <v>-0.02785515320334265</v>
      </c>
      <c r="Y146" s="9" t="n">
        <v>-0.03815261044176711</v>
      </c>
      <c r="Z146" s="9" t="n">
        <v>-0.03000000000000003</v>
      </c>
      <c r="AA146" s="9" t="n">
        <v>-0.04597701149425291</v>
      </c>
      <c r="AB146" s="9" t="n">
        <v>-0.04491978609625672</v>
      </c>
      <c r="AC146" s="9" t="n">
        <v>-0.00485908649173945</v>
      </c>
      <c r="AD146" s="9" t="n">
        <v>-0.005395683453237415</v>
      </c>
      <c r="AE146" s="9" t="n">
        <v>0.003533568904593643</v>
      </c>
      <c r="AF146" s="9" t="n">
        <v>-0.005891016200294556</v>
      </c>
      <c r="AG146" s="9" t="n">
        <v>-0.006481481481481591</v>
      </c>
      <c r="AH146" s="9" t="n">
        <v>-0.004920049200491873</v>
      </c>
      <c r="AI146" s="9" t="n">
        <v>0.009115770282588887</v>
      </c>
      <c r="AJ146" s="9" t="n">
        <v>0.002887391722810504</v>
      </c>
      <c r="AK146" s="9" t="n">
        <v>0.02639296187683298</v>
      </c>
      <c r="AL146" s="9" t="n">
        <v>0.0003795353202752121</v>
      </c>
      <c r="AM146" s="9" t="n">
        <v>0.008687462337487529</v>
      </c>
      <c r="AN146" s="9" t="n">
        <v>0.01430042261833419</v>
      </c>
      <c r="AO146" s="9" t="n">
        <v>-0.0057</v>
      </c>
      <c r="AP146" s="9" t="n">
        <v>0.0007303979290930495</v>
      </c>
      <c r="AQ146" s="9" t="n">
        <v>0.005692667791628204</v>
      </c>
      <c r="AR146" s="9" t="n">
        <v>0.0005010572709670966</v>
      </c>
      <c r="AS146" s="9" t="n">
        <v>0.001584393959296987</v>
      </c>
      <c r="AT146" s="9" t="n">
        <v>0.0008329229812158144</v>
      </c>
      <c r="AU146" s="9" t="n">
        <v>-0.0005</v>
      </c>
      <c r="AV146" s="9" t="n">
        <v>0.0137</v>
      </c>
      <c r="AW146" s="9" t="n">
        <v>-0.0019</v>
      </c>
      <c r="AX146" s="9" t="n">
        <v>-0.0083</v>
      </c>
      <c r="AY146" s="9" t="n">
        <v>-0.0165</v>
      </c>
      <c r="AZ146" s="9" t="n">
        <v>-0.005</v>
      </c>
      <c r="BA146" s="9" t="n">
        <v>-0.0005</v>
      </c>
      <c r="BB146" s="9" t="n">
        <v>-0.0059</v>
      </c>
    </row>
    <row r="147">
      <c r="A147" s="387" t="n">
        <v>20260824</v>
      </c>
      <c r="B147" s="9" t="n">
        <v>0.009708737864077834</v>
      </c>
      <c r="C147" s="9" t="n">
        <v>-0.01173512154233027</v>
      </c>
      <c r="D147" s="9" t="n">
        <v>-0.02816901408450707</v>
      </c>
      <c r="E147" s="9" t="n">
        <v>-0.01849568434032061</v>
      </c>
      <c r="F147" s="9" t="n">
        <v>-0.01967213114754086</v>
      </c>
      <c r="G147" s="9" t="n">
        <v>0.004773269689737475</v>
      </c>
      <c r="H147" s="9" t="n">
        <v>0.008918617614269797</v>
      </c>
      <c r="I147" s="9" t="n">
        <v>0.001517450682852809</v>
      </c>
      <c r="J147" s="9" t="n">
        <v>-0.00180505415162455</v>
      </c>
      <c r="K147" s="9" t="n">
        <v>0.00947459086993962</v>
      </c>
      <c r="L147" s="9" t="n">
        <v>0.001541623843782176</v>
      </c>
      <c r="M147" s="9" t="n">
        <v>0.01564806613522289</v>
      </c>
      <c r="N147" s="9" t="n">
        <v>-0.0009124087591241896</v>
      </c>
      <c r="O147" s="9" t="n">
        <v>0.003762935089369712</v>
      </c>
      <c r="P147" s="9" t="n">
        <v>-0.00775740479548653</v>
      </c>
      <c r="Q147" s="9" t="n">
        <v>0.02427564604541906</v>
      </c>
      <c r="R147" s="9" t="n">
        <v>0.01472392638036811</v>
      </c>
      <c r="S147" s="9" t="n">
        <v>-0.01655629139072849</v>
      </c>
      <c r="T147" s="9" t="n">
        <v>-0.005545286506469506</v>
      </c>
      <c r="U147" s="9" t="n">
        <v>-0.01837581505631306</v>
      </c>
      <c r="V147" s="9" t="n">
        <v>-0.01118210862619804</v>
      </c>
      <c r="W147" s="9" t="n">
        <v>0.00762066045723954</v>
      </c>
      <c r="X147" s="9" t="n">
        <v>-0.0286532951289397</v>
      </c>
      <c r="Y147" s="9" t="n">
        <v>-0.01670146137787058</v>
      </c>
      <c r="Z147" s="9" t="n">
        <v>-0.03092783505154642</v>
      </c>
      <c r="AA147" s="9" t="n">
        <v>-0.05542168674698787</v>
      </c>
      <c r="AB147" s="9" t="n">
        <v>-0.04815229563269881</v>
      </c>
      <c r="AC147" s="9" t="n">
        <v>0.008789062499999899</v>
      </c>
      <c r="AD147" s="9" t="n">
        <v>-0.003616636528028936</v>
      </c>
      <c r="AE147" s="9" t="n">
        <v>-0.01173708920187795</v>
      </c>
      <c r="AF147" s="9" t="n">
        <v>-0.02370370370370373</v>
      </c>
      <c r="AG147" s="9" t="n">
        <v>-0.01025163094128602</v>
      </c>
      <c r="AH147" s="9" t="n">
        <v>-0.01977750309023487</v>
      </c>
      <c r="AI147" s="9" t="n">
        <v>-0.01535682023486893</v>
      </c>
      <c r="AJ147" s="9" t="n">
        <v>-0.03071017274472172</v>
      </c>
      <c r="AK147" s="9" t="n">
        <v>-0.04476190476190491</v>
      </c>
      <c r="AL147" s="9" t="n">
        <v>-0.005939563193001776</v>
      </c>
      <c r="AM147" s="9" t="n">
        <v>-0.02127694642536596</v>
      </c>
      <c r="AN147" s="9" t="n">
        <v>-0.03206586685326535</v>
      </c>
      <c r="AO147" s="9" t="n">
        <v>-0.0202</v>
      </c>
      <c r="AP147" s="9" t="n">
        <v>-0.004419902148325567</v>
      </c>
      <c r="AQ147" s="9" t="n">
        <v>-0.01207399172312861</v>
      </c>
      <c r="AR147" s="9" t="n">
        <v>-0.01747417635590439</v>
      </c>
      <c r="AS147" s="9" t="n">
        <v>-0.01451159487932075</v>
      </c>
      <c r="AT147" s="9" t="n">
        <v>-0.009708315267465278</v>
      </c>
      <c r="AU147" s="9" t="n">
        <v>-0.0041</v>
      </c>
      <c r="AV147" s="9" t="n">
        <v>-0.0098</v>
      </c>
      <c r="AW147" s="9" t="n">
        <v>-0.0124</v>
      </c>
      <c r="AX147" s="9" t="n">
        <v>-0.0072</v>
      </c>
      <c r="AY147" s="9" t="n">
        <v>-0.012</v>
      </c>
      <c r="AZ147" s="9" t="n">
        <v>-0.0048</v>
      </c>
      <c r="BA147" s="9" t="n">
        <v>-0.0058</v>
      </c>
      <c r="BB147" s="9" t="n">
        <v>-0.0005</v>
      </c>
    </row>
    <row r="148">
      <c r="A148" s="387" t="n">
        <v>20260825</v>
      </c>
      <c r="B148" s="9" t="n">
        <v>0.00228937728937724</v>
      </c>
      <c r="C148" s="9" t="n">
        <v>0.01781170483460552</v>
      </c>
      <c r="D148" s="9" t="n">
        <v>0.01863354037267083</v>
      </c>
      <c r="E148" s="9" t="n">
        <v>-0.01381909547738695</v>
      </c>
      <c r="F148" s="9" t="n">
        <v>0.004682274247491568</v>
      </c>
      <c r="G148" s="9" t="n">
        <v>0.002375296912114017</v>
      </c>
      <c r="H148" s="9" t="n">
        <v>0.01878453038674035</v>
      </c>
      <c r="I148" s="9" t="n">
        <v>0.006060606060606067</v>
      </c>
      <c r="J148" s="9" t="n">
        <v>0.01627486437613021</v>
      </c>
      <c r="K148" s="9" t="n">
        <v>-0.002559726962457245</v>
      </c>
      <c r="L148" s="9" t="n">
        <v>-0.02719343252950239</v>
      </c>
      <c r="M148" s="9" t="n">
        <v>-0.009011627906976785</v>
      </c>
      <c r="N148" s="9" t="n">
        <v>0.009132420091324209</v>
      </c>
      <c r="O148" s="9" t="n">
        <v>0</v>
      </c>
      <c r="P148" s="9" t="n">
        <v>0.01634683724235957</v>
      </c>
      <c r="Q148" s="9" t="n">
        <v>-0.003822629969419048</v>
      </c>
      <c r="R148" s="9" t="n">
        <v>-0.00725513905683193</v>
      </c>
      <c r="S148" s="9" t="n">
        <v>0.01851851851851853</v>
      </c>
      <c r="T148" s="9" t="n">
        <v>0.01486988847583644</v>
      </c>
      <c r="U148" s="9" t="n">
        <v>0.009057971014492829</v>
      </c>
      <c r="V148" s="9" t="n">
        <v>0.003231017770597741</v>
      </c>
      <c r="W148" s="9" t="n">
        <v>0.005042016806722694</v>
      </c>
      <c r="X148" s="9" t="n">
        <v>0.0235988200589969</v>
      </c>
      <c r="Y148" s="9" t="n">
        <v>0.01804670912951169</v>
      </c>
      <c r="Z148" s="9" t="n">
        <v>0.01861702127659576</v>
      </c>
      <c r="AA148" s="9" t="n">
        <v>0.03061224489795921</v>
      </c>
      <c r="AB148" s="9" t="n">
        <v>0.02117647058823531</v>
      </c>
      <c r="AC148" s="9" t="n">
        <v>0.001936108422071638</v>
      </c>
      <c r="AD148" s="9" t="n">
        <v>0.009981851179673229</v>
      </c>
      <c r="AE148" s="9" t="n">
        <v>-0.004750593824228033</v>
      </c>
      <c r="AF148" s="9" t="n">
        <v>0.006069802731411235</v>
      </c>
      <c r="AG148" s="9" t="n">
        <v>0.01600753295668541</v>
      </c>
      <c r="AH148" s="9" t="n">
        <v>0.01765447667087013</v>
      </c>
      <c r="AI148" s="9" t="n">
        <v>0.004587155963302655</v>
      </c>
      <c r="AJ148" s="9" t="n">
        <v>-0.001980198019801982</v>
      </c>
      <c r="AK148" s="9" t="n">
        <v>0.002991026919242387</v>
      </c>
      <c r="AL148" s="9" t="n">
        <v>0.001915709601835031</v>
      </c>
      <c r="AM148" s="9" t="n">
        <v>-0.003510213283902324</v>
      </c>
      <c r="AN148" s="9" t="n">
        <v>-0.01001478779154896</v>
      </c>
      <c r="AO148" s="9" t="n">
        <v>0.0091</v>
      </c>
      <c r="AP148" s="9" t="n">
        <v>0.001638600767799088</v>
      </c>
      <c r="AQ148" s="9" t="n">
        <v>-0.002431074662413541</v>
      </c>
      <c r="AR148" s="9" t="n">
        <v>-0.0007967386649233798</v>
      </c>
      <c r="AS148" s="9" t="n">
        <v>0.004806587207618233</v>
      </c>
      <c r="AT148" s="9" t="n">
        <v>0.02984889687018975</v>
      </c>
      <c r="AU148" s="9" t="n">
        <v>0.0103</v>
      </c>
      <c r="AV148" s="9" t="n">
        <v>0.0137</v>
      </c>
      <c r="AW148" s="9" t="n">
        <v>0.0122</v>
      </c>
      <c r="AX148" s="9" t="n">
        <v>0.0219</v>
      </c>
      <c r="AY148" s="9" t="n">
        <v>0.0148</v>
      </c>
      <c r="AZ148" s="9" t="n">
        <v>0.021</v>
      </c>
      <c r="BA148" s="9" t="n">
        <v>0.0192</v>
      </c>
      <c r="BB148" s="9" t="n">
        <v>0.0167</v>
      </c>
    </row>
    <row r="149">
      <c r="A149" s="387" t="n">
        <v>20260826</v>
      </c>
      <c r="B149" s="9" t="n">
        <v>0.02010050251256283</v>
      </c>
      <c r="C149" s="9" t="n">
        <v>0</v>
      </c>
      <c r="D149" s="9" t="n">
        <v>-0.003048780487804881</v>
      </c>
      <c r="E149" s="9" t="n">
        <v>0.01783439490445862</v>
      </c>
      <c r="F149" s="9" t="n">
        <v>0.0006657789613847469</v>
      </c>
      <c r="G149" s="9" t="n">
        <v>0.0023696682464455</v>
      </c>
      <c r="H149" s="9" t="n">
        <v>0.007592190889370939</v>
      </c>
      <c r="I149" s="9" t="n">
        <v>0.001506024096385544</v>
      </c>
      <c r="J149" s="9" t="n">
        <v>0.008896797153024721</v>
      </c>
      <c r="K149" s="9" t="n">
        <v>0.01625320786997425</v>
      </c>
      <c r="L149" s="9" t="n">
        <v>0.02531645569620256</v>
      </c>
      <c r="M149" s="9" t="n">
        <v>0.009093575828688806</v>
      </c>
      <c r="N149" s="9" t="n">
        <v>0.009954751131221828</v>
      </c>
      <c r="O149" s="9" t="n">
        <v>0.02717900656044999</v>
      </c>
      <c r="P149" s="9" t="n">
        <v>0.003496503496503578</v>
      </c>
      <c r="Q149" s="9" t="n">
        <v>0.003837298541826643</v>
      </c>
      <c r="R149" s="9" t="n">
        <v>0.00974421437271621</v>
      </c>
      <c r="S149" s="9" t="n">
        <v>0.01322314049586778</v>
      </c>
      <c r="T149" s="9" t="n">
        <v>0.001831501831501833</v>
      </c>
      <c r="U149" s="9" t="n">
        <v>0.007181328545780977</v>
      </c>
      <c r="V149" s="9" t="n">
        <v>0.01395598497047774</v>
      </c>
      <c r="W149" s="9" t="n">
        <v>0.01086956521739141</v>
      </c>
      <c r="X149" s="9" t="n">
        <v>-0.005763688760806922</v>
      </c>
      <c r="Y149" s="9" t="n">
        <v>0.006256517205422321</v>
      </c>
      <c r="Z149" s="9" t="n">
        <v>0.002610966057441255</v>
      </c>
      <c r="AA149" s="9" t="n">
        <v>0</v>
      </c>
      <c r="AB149" s="9" t="n">
        <v>0</v>
      </c>
      <c r="AC149" s="9" t="n">
        <v>0.01256038647343007</v>
      </c>
      <c r="AD149" s="9" t="n">
        <v>0.002695417789757514</v>
      </c>
      <c r="AE149" s="9" t="n">
        <v>0.01551312649164679</v>
      </c>
      <c r="AF149" s="9" t="n">
        <v>0.004524886877828058</v>
      </c>
      <c r="AG149" s="9" t="n">
        <v>-0.00278035217794244</v>
      </c>
      <c r="AH149" s="9" t="n">
        <v>-0.003717472118959111</v>
      </c>
      <c r="AI149" s="9" t="n">
        <v>0.005479452054794526</v>
      </c>
      <c r="AJ149" s="9" t="n">
        <v>0.008928571428571326</v>
      </c>
      <c r="AK149" s="9" t="n">
        <v>0.003976143141153085</v>
      </c>
      <c r="AL149" s="9" t="n">
        <v>0.005933597209884668</v>
      </c>
      <c r="AM149" s="9" t="n">
        <v>0.006944420396817344</v>
      </c>
      <c r="AN149" s="9" t="n">
        <v>0.005112059843738759</v>
      </c>
      <c r="AO149" s="9" t="n">
        <v>0.0045</v>
      </c>
      <c r="AP149" s="9" t="n">
        <v>0.01028566440631169</v>
      </c>
      <c r="AQ149" s="9" t="n">
        <v>0.008514986600492441</v>
      </c>
      <c r="AR149" s="9" t="n">
        <v>0.007728982871990819</v>
      </c>
      <c r="AS149" s="9" t="n">
        <v>0.002281023219000092</v>
      </c>
      <c r="AT149" s="9" t="n">
        <v>0.0003544781618951003</v>
      </c>
      <c r="AU149" s="9" t="n">
        <v>0.0027</v>
      </c>
      <c r="AV149" s="9" t="n">
        <v>0.0086</v>
      </c>
      <c r="AW149" s="9" t="n">
        <v>0.0025</v>
      </c>
      <c r="AX149" s="9" t="n">
        <v>0.0058</v>
      </c>
      <c r="AY149" s="9" t="n">
        <v>0.0068</v>
      </c>
      <c r="AZ149" s="9" t="n">
        <v>-0.0036</v>
      </c>
      <c r="BA149" s="9" t="n">
        <v>-0.0004</v>
      </c>
      <c r="BB149" s="9" t="n">
        <v>0.0053</v>
      </c>
    </row>
    <row r="150">
      <c r="A150" s="387" t="n">
        <v>20260827</v>
      </c>
      <c r="B150" s="9" t="n">
        <v>0.02015226153157184</v>
      </c>
      <c r="C150" s="9" t="n">
        <v>0.01416666666666677</v>
      </c>
      <c r="D150" s="9" t="n">
        <v>0.01936799184505608</v>
      </c>
      <c r="E150" s="9" t="n">
        <v>0.02628285356695858</v>
      </c>
      <c r="F150" s="9" t="n">
        <v>0.007984031936127753</v>
      </c>
      <c r="G150" s="9" t="n">
        <v>-0.00472813238770686</v>
      </c>
      <c r="H150" s="9" t="n">
        <v>0.03659849300322919</v>
      </c>
      <c r="I150" s="9" t="n">
        <v>0</v>
      </c>
      <c r="J150" s="9" t="n">
        <v>-0.003527336860670197</v>
      </c>
      <c r="K150" s="9" t="n">
        <v>-0.003367003367003371</v>
      </c>
      <c r="L150" s="9" t="n">
        <v>0.01183127572016468</v>
      </c>
      <c r="M150" s="9" t="n">
        <v>0.004069767441860534</v>
      </c>
      <c r="N150" s="9" t="n">
        <v>-0.0008960573476703511</v>
      </c>
      <c r="O150" s="9" t="n">
        <v>0.009124087591240884</v>
      </c>
      <c r="P150" s="9" t="n">
        <v>0.002090592334494698</v>
      </c>
      <c r="Q150" s="9" t="n">
        <v>0.02522935779816507</v>
      </c>
      <c r="R150" s="9" t="n">
        <v>-0.01206272617611581</v>
      </c>
      <c r="S150" s="9" t="n">
        <v>0.00652528548123981</v>
      </c>
      <c r="T150" s="9" t="n">
        <v>0.01096892138939672</v>
      </c>
      <c r="U150" s="9" t="n">
        <v>0.00653594771241824</v>
      </c>
      <c r="V150" s="9" t="n">
        <v>-0.008999470619375279</v>
      </c>
      <c r="W150" s="9" t="n">
        <v>-0.001654259718775849</v>
      </c>
      <c r="X150" s="9" t="n">
        <v>0.002898550724637684</v>
      </c>
      <c r="Y150" s="9" t="n">
        <v>0.008290155440414516</v>
      </c>
      <c r="Z150" s="9" t="n">
        <v>0.005208333333333338</v>
      </c>
      <c r="AA150" s="9" t="n">
        <v>0.007425742574257294</v>
      </c>
      <c r="AB150" s="9" t="n">
        <v>0.008064516129032265</v>
      </c>
      <c r="AC150" s="9" t="n">
        <v>-0.003816793893129775</v>
      </c>
      <c r="AD150" s="9" t="n">
        <v>0.001792114695340504</v>
      </c>
      <c r="AE150" s="9" t="n">
        <v>-0.005875440658049359</v>
      </c>
      <c r="AF150" s="9" t="n">
        <v>0.01951951951951953</v>
      </c>
      <c r="AG150" s="9" t="n">
        <v>0.001858736059479556</v>
      </c>
      <c r="AH150" s="9" t="n">
        <v>0.006218905472636821</v>
      </c>
      <c r="AI150" s="9" t="n">
        <v>0.01816530426884652</v>
      </c>
      <c r="AJ150" s="9" t="n">
        <v>0.04523107177974439</v>
      </c>
      <c r="AK150" s="9" t="n">
        <v>0.03960396039603964</v>
      </c>
      <c r="AL150" s="9" t="n">
        <v>0.01125820857794313</v>
      </c>
      <c r="AM150" s="9" t="n">
        <v>0.01499465730533123</v>
      </c>
      <c r="AN150" s="9" t="n">
        <v>0.01712260712885333</v>
      </c>
      <c r="AO150" s="9" t="n">
        <v>0.0065</v>
      </c>
      <c r="AP150" s="9" t="n">
        <v>0.008683848275591441</v>
      </c>
      <c r="AQ150" s="9" t="n">
        <v>0.008600670951619944</v>
      </c>
      <c r="AR150" s="9" t="n">
        <v>0.02262272803610053</v>
      </c>
      <c r="AS150" s="9" t="n">
        <v>0.0249548787362309</v>
      </c>
      <c r="AT150" s="9" t="n">
        <v>-0.000851309315553592</v>
      </c>
      <c r="AU150" s="9" t="n">
        <v>0.008500000000000001</v>
      </c>
      <c r="AV150" s="9" t="n">
        <v>0.0003</v>
      </c>
      <c r="AW150" s="9" t="n">
        <v>0.014</v>
      </c>
      <c r="AX150" s="9" t="n">
        <v>0.0008</v>
      </c>
      <c r="AY150" s="9" t="n">
        <v>0.0076</v>
      </c>
      <c r="AZ150" s="9" t="n">
        <v>0.0022</v>
      </c>
      <c r="BA150" s="9" t="n">
        <v>0.0046</v>
      </c>
      <c r="BB150" s="9" t="n">
        <v>-0.0008</v>
      </c>
    </row>
    <row r="151">
      <c r="A151" s="387" t="n">
        <v>20260828</v>
      </c>
      <c r="B151" s="9" t="n">
        <v>-0.007462686567164137</v>
      </c>
      <c r="C151" s="9" t="n">
        <v>-0.01068200493015622</v>
      </c>
      <c r="D151" s="9" t="n">
        <v>-0.01000000000000001</v>
      </c>
      <c r="E151" s="9" t="n">
        <v>0.01829268292682928</v>
      </c>
      <c r="F151" s="9" t="n">
        <v>-0.001320132013201321</v>
      </c>
      <c r="G151" s="9" t="n">
        <v>0.004750593824228033</v>
      </c>
      <c r="H151" s="9" t="n">
        <v>0.01765316718587748</v>
      </c>
      <c r="I151" s="9" t="n">
        <v>0.009022556390977451</v>
      </c>
      <c r="J151" s="9" t="n">
        <v>0.008849557522123902</v>
      </c>
      <c r="K151" s="9" t="n">
        <v>0.01097972972972983</v>
      </c>
      <c r="L151" s="9" t="n">
        <v>0.00762582613116416</v>
      </c>
      <c r="M151" s="9" t="n">
        <v>0.002026635784597474</v>
      </c>
      <c r="N151" s="9" t="n">
        <v>0.003587443946188344</v>
      </c>
      <c r="O151" s="9" t="n">
        <v>-0.001808318264014468</v>
      </c>
      <c r="P151" s="9" t="n">
        <v>-0.00417246175243394</v>
      </c>
      <c r="Q151" s="9" t="n">
        <v>0.006711409395973244</v>
      </c>
      <c r="R151" s="9" t="n">
        <v>-0.002442002442002444</v>
      </c>
      <c r="S151" s="9" t="n">
        <v>0.005672609400324245</v>
      </c>
      <c r="T151" s="9" t="n">
        <v>0.01084990958408681</v>
      </c>
      <c r="U151" s="9" t="n">
        <v>-0.009445100354191271</v>
      </c>
      <c r="V151" s="9" t="n">
        <v>-0.014423076923077</v>
      </c>
      <c r="W151" s="9" t="n">
        <v>-0.002485501242750716</v>
      </c>
      <c r="X151" s="9" t="n">
        <v>-0.01156069364161835</v>
      </c>
      <c r="Y151" s="9" t="n">
        <v>-0.001027749229188079</v>
      </c>
      <c r="Z151" s="9" t="n">
        <v>-0.007772020725388608</v>
      </c>
      <c r="AA151" s="9" t="n">
        <v>-0.022113022113022</v>
      </c>
      <c r="AB151" s="9" t="n">
        <v>-0.01485714285714287</v>
      </c>
      <c r="AC151" s="9" t="n">
        <v>-0.002873563218390913</v>
      </c>
      <c r="AD151" s="9" t="n">
        <v>0.0008944543828263774</v>
      </c>
      <c r="AE151" s="9" t="n">
        <v>0</v>
      </c>
      <c r="AF151" s="9" t="n">
        <v>0.008836524300441833</v>
      </c>
      <c r="AG151" s="9" t="n">
        <v>0.0009276437847865397</v>
      </c>
      <c r="AH151" s="9" t="n">
        <v>0.00123609394313968</v>
      </c>
      <c r="AI151" s="9" t="n">
        <v>0.001784121320249779</v>
      </c>
      <c r="AJ151" s="9" t="n">
        <v>-0.02257761053621827</v>
      </c>
      <c r="AK151" s="9" t="n">
        <v>-0.01333333333333334</v>
      </c>
      <c r="AL151" s="9" t="n">
        <v>-0.001110052113307161</v>
      </c>
      <c r="AM151" s="9" t="n">
        <v>-0.006820088149375588</v>
      </c>
      <c r="AN151" s="9" t="n">
        <v>-0.01409426908565352</v>
      </c>
      <c r="AO151" s="9" t="n">
        <v>-0.0104</v>
      </c>
      <c r="AP151" s="9" t="n">
        <v>-0.002382819565165416</v>
      </c>
      <c r="AQ151" s="9" t="n">
        <v>-0.004557113969639389</v>
      </c>
      <c r="AR151" s="9" t="n">
        <v>-0.006402304662557212</v>
      </c>
      <c r="AS151" s="9" t="n">
        <v>-0.003609970069617663</v>
      </c>
      <c r="AT151" s="9" t="n">
        <v>0.01217829588097423</v>
      </c>
      <c r="AU151" s="9" t="n">
        <v>-0.0019</v>
      </c>
      <c r="AV151" s="9" t="n">
        <v>0.0075</v>
      </c>
      <c r="AW151" s="9" t="n">
        <v>0.0004</v>
      </c>
      <c r="AX151" s="9" t="n">
        <v>0.0122</v>
      </c>
      <c r="AY151" s="9" t="n">
        <v>0.0028</v>
      </c>
      <c r="AZ151" s="9" t="n">
        <v>0.0091</v>
      </c>
      <c r="BA151" s="9" t="n">
        <v>0.0081</v>
      </c>
      <c r="BB151" s="9" t="n">
        <v>0.0053</v>
      </c>
    </row>
    <row r="152">
      <c r="A152" s="387" t="n">
        <v>20260831</v>
      </c>
      <c r="B152" s="9" t="n">
        <v>0.01990269792127374</v>
      </c>
      <c r="C152" s="9" t="n">
        <v>0.009966777408637884</v>
      </c>
      <c r="D152" s="9" t="n">
        <v>0.02020202020202022</v>
      </c>
      <c r="E152" s="9" t="n">
        <v>-0.004790419161676651</v>
      </c>
      <c r="F152" s="9" t="n">
        <v>0.003965631196298748</v>
      </c>
      <c r="G152" s="9" t="n">
        <v>-0.00945626477541372</v>
      </c>
      <c r="H152" s="9" t="n">
        <v>-0.02244897959183675</v>
      </c>
      <c r="I152" s="9" t="n">
        <v>-0.007451564828614015</v>
      </c>
      <c r="J152" s="9" t="n">
        <v>-0.008771929824561412</v>
      </c>
      <c r="K152" s="9" t="n">
        <v>-0.01086048454469517</v>
      </c>
      <c r="L152" s="9" t="n">
        <v>-0.01463168516649844</v>
      </c>
      <c r="M152" s="9" t="n">
        <v>0.008090147356255425</v>
      </c>
      <c r="N152" s="9" t="n">
        <v>-0.003574620196604114</v>
      </c>
      <c r="O152" s="9" t="n">
        <v>0.0009057971014491756</v>
      </c>
      <c r="P152" s="9" t="n">
        <v>0.01047486033519562</v>
      </c>
      <c r="Q152" s="9" t="n">
        <v>0.02074074074074059</v>
      </c>
      <c r="R152" s="9" t="n">
        <v>0.01468788249694004</v>
      </c>
      <c r="S152" s="9" t="n">
        <v>-0.01611603545527801</v>
      </c>
      <c r="T152" s="9" t="n">
        <v>0</v>
      </c>
      <c r="U152" s="9" t="n">
        <v>-0.004767580452920147</v>
      </c>
      <c r="V152" s="9" t="n">
        <v>-0.007046070460704553</v>
      </c>
      <c r="W152" s="9" t="n">
        <v>-0.006644518272425255</v>
      </c>
      <c r="X152" s="9" t="n">
        <v>-0.00877192982456141</v>
      </c>
      <c r="Y152" s="9" t="n">
        <v>-0.01543209876543211</v>
      </c>
      <c r="Z152" s="9" t="n">
        <v>-0.01827676240208879</v>
      </c>
      <c r="AA152" s="9" t="n">
        <v>-0.01507537688442213</v>
      </c>
      <c r="AB152" s="9" t="n">
        <v>-0.01624129930394433</v>
      </c>
      <c r="AC152" s="9" t="n">
        <v>-0.005763688760806922</v>
      </c>
      <c r="AD152" s="9" t="n">
        <v>-0.007149240393208228</v>
      </c>
      <c r="AE152" s="9" t="n">
        <v>-0.01418439716312058</v>
      </c>
      <c r="AF152" s="9" t="n">
        <v>0.01313868613138671</v>
      </c>
      <c r="AG152" s="9" t="n">
        <v>0.01853568118628361</v>
      </c>
      <c r="AH152" s="9" t="n">
        <v>0.0382716049382715</v>
      </c>
      <c r="AI152" s="9" t="n">
        <v>0.01691896705253776</v>
      </c>
      <c r="AJ152" s="9" t="n">
        <v>0.01828681424446596</v>
      </c>
      <c r="AK152" s="9" t="n">
        <v>0.01351351351351352</v>
      </c>
      <c r="AL152" s="9" t="n">
        <v>0.008632984487797715</v>
      </c>
      <c r="AM152" s="9" t="n">
        <v>0.00443824190661989</v>
      </c>
      <c r="AN152" s="9" t="n">
        <v>0.004170189180531164</v>
      </c>
      <c r="AO152" s="9" t="n">
        <v>0.0014</v>
      </c>
      <c r="AP152" s="9" t="n">
        <v>0.004635778126847187</v>
      </c>
      <c r="AQ152" s="9" t="n">
        <v>0.003451896824942192</v>
      </c>
      <c r="AR152" s="9" t="n">
        <v>0.007174713642070636</v>
      </c>
      <c r="AS152" s="9" t="n">
        <v>0.008487041385567766</v>
      </c>
      <c r="AT152" s="9" t="n">
        <v>0.01598308718398249</v>
      </c>
      <c r="AU152" s="9" t="n">
        <v>-0.0007</v>
      </c>
      <c r="AV152" s="9" t="n">
        <v>0.0043</v>
      </c>
      <c r="AW152" s="9" t="n">
        <v>0.007</v>
      </c>
      <c r="AX152" s="9" t="n">
        <v>0.0036</v>
      </c>
      <c r="AY152" s="9" t="n">
        <v>-0.0067</v>
      </c>
      <c r="AZ152" s="9" t="n">
        <v>0.008999999999999999</v>
      </c>
      <c r="BA152" s="9" t="n">
        <v>0.0091</v>
      </c>
      <c r="BB152" s="9" t="n">
        <v>-0.0041</v>
      </c>
    </row>
    <row r="153">
      <c r="A153" s="295" t="inlineStr">
        <is>
          <t>202609汇总</t>
        </is>
      </c>
      <c r="B153" s="347">
        <f>SUM(B154:B175)</f>
        <v/>
      </c>
      <c r="C153" s="347">
        <f>SUM(C154:C175)</f>
        <v/>
      </c>
      <c r="D153" s="347">
        <f>SUM(D154:D175)</f>
        <v/>
      </c>
      <c r="E153" s="347">
        <f>SUM(E154:E175)</f>
        <v/>
      </c>
      <c r="F153" s="347">
        <f>SUM(F154:F175)</f>
        <v/>
      </c>
      <c r="G153" s="347">
        <f>SUM(G154:G175)</f>
        <v/>
      </c>
      <c r="H153" s="347">
        <f>SUM(H154:H175)</f>
        <v/>
      </c>
      <c r="I153" s="347">
        <f>SUM(I154:I175)</f>
        <v/>
      </c>
      <c r="J153" s="347">
        <f>SUM(J154:J175)</f>
        <v/>
      </c>
      <c r="K153" s="347">
        <f>SUM(K154:K175)</f>
        <v/>
      </c>
      <c r="L153" s="347">
        <f>SUM(L154:L175)</f>
        <v/>
      </c>
      <c r="M153" s="347">
        <f>SUM(M154:M175)</f>
        <v/>
      </c>
      <c r="N153" s="347">
        <f>SUM(N154:N175)</f>
        <v/>
      </c>
      <c r="O153" s="347">
        <f>SUM(O154:O175)</f>
        <v/>
      </c>
      <c r="P153" s="347">
        <f>SUM(P154:P175)</f>
        <v/>
      </c>
      <c r="Q153" s="347">
        <f>SUM(Q154:Q175)</f>
        <v/>
      </c>
      <c r="R153" s="347">
        <f>SUM(R154:R175)</f>
        <v/>
      </c>
      <c r="S153" s="347">
        <f>SUM(S154:S175)</f>
        <v/>
      </c>
      <c r="T153" s="347">
        <f>SUM(T154:T175)</f>
        <v/>
      </c>
      <c r="U153" s="347">
        <f>SUM(U154:U175)</f>
        <v/>
      </c>
      <c r="V153" s="347">
        <f>SUM(V154:V175)</f>
        <v/>
      </c>
      <c r="W153" s="347">
        <f>SUM(W154:W175)</f>
        <v/>
      </c>
      <c r="X153" s="347">
        <f>SUM(X154:X175)</f>
        <v/>
      </c>
      <c r="Y153" s="347">
        <f>SUM(Y154:Y175)</f>
        <v/>
      </c>
      <c r="Z153" s="347">
        <f>SUM(Z154:Z175)</f>
        <v/>
      </c>
      <c r="AA153" s="347">
        <f>SUM(AA154:AA175)</f>
        <v/>
      </c>
      <c r="AB153" s="347">
        <f>SUM(AB154:AB175)</f>
        <v/>
      </c>
      <c r="AC153" s="347">
        <f>SUM(AC154:AC175)</f>
        <v/>
      </c>
      <c r="AD153" s="347">
        <f>SUM(AD154:AD175)</f>
        <v/>
      </c>
      <c r="AE153" s="347">
        <f>SUM(AE154:AE175)</f>
        <v/>
      </c>
      <c r="AF153" s="347">
        <f>SUM(AF154:AF175)</f>
        <v/>
      </c>
      <c r="AG153" s="347">
        <f>SUM(AG154:AG175)</f>
        <v/>
      </c>
      <c r="AH153" s="347">
        <f>SUM(AH154:AH175)</f>
        <v/>
      </c>
      <c r="AI153" s="347">
        <f>SUM(AI154:AI175)</f>
        <v/>
      </c>
      <c r="AJ153" s="347">
        <f>SUM(AJ154:AJ175)</f>
        <v/>
      </c>
      <c r="AK153" s="347">
        <f>SUM(AK154:AK175)</f>
        <v/>
      </c>
      <c r="AL153" s="347">
        <f>SUM(AL154:AL175)</f>
        <v/>
      </c>
      <c r="AM153" s="347">
        <f>SUM(AM154:AM175)</f>
        <v/>
      </c>
      <c r="AN153" s="347">
        <f>SUM(AN154:AN175)</f>
        <v/>
      </c>
      <c r="AO153" s="347">
        <f>SUM(AO154:AO175)</f>
        <v/>
      </c>
      <c r="AP153" s="347">
        <f>SUM(AP154:AP175)</f>
        <v/>
      </c>
      <c r="AQ153" s="347">
        <f>SUM(AQ154:AQ175)</f>
        <v/>
      </c>
      <c r="AR153" s="347">
        <f>SUM(AR154:AR175)</f>
        <v/>
      </c>
      <c r="AS153" s="347">
        <f>SUM(AS154:AS175)</f>
        <v/>
      </c>
      <c r="AT153" s="347">
        <f>SUM(AT154:AT175)</f>
        <v/>
      </c>
      <c r="AU153" s="347">
        <f>SUM(AU154:AU175)</f>
        <v/>
      </c>
      <c r="AV153" s="347">
        <f>SUM(AV154:AV175)</f>
        <v/>
      </c>
      <c r="AW153" s="347">
        <f>SUM(AW154:AW175)</f>
        <v/>
      </c>
      <c r="AX153" s="347">
        <f>SUM(AX154:AX175)</f>
        <v/>
      </c>
      <c r="AY153" s="347">
        <f>SUM(AY154:AY175)</f>
        <v/>
      </c>
      <c r="AZ153" s="347">
        <f>SUM(AZ154:AZ175)</f>
        <v/>
      </c>
      <c r="BA153" s="347">
        <f>SUM(BA154:BA175)</f>
        <v/>
      </c>
      <c r="BB153" s="347">
        <f>SUM(BB154:BB175)</f>
        <v/>
      </c>
      <c r="BC153" s="347">
        <f>SUM(BC154:BC175)</f>
        <v/>
      </c>
      <c r="BD153" s="347">
        <f>SUM(BD154:BD175)</f>
        <v/>
      </c>
    </row>
    <row r="154">
      <c r="A154" s="387" t="n">
        <v>20260901</v>
      </c>
      <c r="B154" s="9" t="n">
        <v>0.02645273200346919</v>
      </c>
      <c r="C154" s="9" t="n">
        <v>-0.00328947368421053</v>
      </c>
      <c r="D154" s="9" t="n">
        <v>-0.0108910891089109</v>
      </c>
      <c r="E154" s="9" t="n">
        <v>-0.007220216606498201</v>
      </c>
      <c r="F154" s="9" t="n">
        <v>0.007899934167215281</v>
      </c>
      <c r="G154" s="9" t="n">
        <v>0.02386634844868737</v>
      </c>
      <c r="H154" s="9" t="n">
        <v>0.06054279749478085</v>
      </c>
      <c r="I154" s="9" t="n">
        <v>0.01201201201201202</v>
      </c>
      <c r="J154" s="9" t="n">
        <v>0.01238938053097347</v>
      </c>
      <c r="K154" s="9" t="n">
        <v>0.007601351351351452</v>
      </c>
      <c r="L154" s="9" t="n">
        <v>-0.009216589861751161</v>
      </c>
      <c r="M154" s="9" t="n">
        <v>-0.002006305531670872</v>
      </c>
      <c r="N154" s="9" t="n">
        <v>0</v>
      </c>
      <c r="O154" s="9" t="n">
        <v>0.007239819004524893</v>
      </c>
      <c r="P154" s="9" t="n">
        <v>-0.002764340013821703</v>
      </c>
      <c r="Q154" s="9" t="n">
        <v>-0.02612481857764863</v>
      </c>
      <c r="R154" s="9" t="n">
        <v>0.02050663449939688</v>
      </c>
      <c r="S154" s="9" t="n">
        <v>-0.001638001638001639</v>
      </c>
      <c r="T154" s="9" t="n">
        <v>0.01431127012522343</v>
      </c>
      <c r="U154" s="9" t="n">
        <v>-0.008982035928143655</v>
      </c>
      <c r="V154" s="9" t="n">
        <v>-0.01746724890829696</v>
      </c>
      <c r="W154" s="9" t="n">
        <v>0.01337792642140469</v>
      </c>
      <c r="X154" s="9" t="n">
        <v>0.005899705014749269</v>
      </c>
      <c r="Y154" s="9" t="n">
        <v>0.009404388714733551</v>
      </c>
      <c r="Z154" s="9" t="n">
        <v>0.005319148936170219</v>
      </c>
      <c r="AA154" s="9" t="n">
        <v>0.002551020408163267</v>
      </c>
      <c r="AB154" s="9" t="n">
        <v>0.001179245283018869</v>
      </c>
      <c r="AC154" s="9" t="n">
        <v>0.01352657004830919</v>
      </c>
      <c r="AD154" s="9" t="n">
        <v>0.01170117011701181</v>
      </c>
      <c r="AE154" s="9" t="n">
        <v>-0.009592326139088739</v>
      </c>
      <c r="AF154" s="9" t="n">
        <v>0.001440922190201731</v>
      </c>
      <c r="AG154" s="9" t="n">
        <v>0.002729754322111114</v>
      </c>
      <c r="AH154" s="9" t="n">
        <v>0.01189060642092748</v>
      </c>
      <c r="AI154" s="9" t="n">
        <v>-0.0008756567425568213</v>
      </c>
      <c r="AJ154" s="9" t="n">
        <v>-0.02646502835538755</v>
      </c>
      <c r="AK154" s="9" t="n">
        <v>-0.02095238095238097</v>
      </c>
      <c r="AL154" s="9" t="n">
        <v>-0.001608083489994865</v>
      </c>
      <c r="AM154" s="9" t="n">
        <v>-0.01017645379950051</v>
      </c>
      <c r="AN154" s="9" t="n">
        <v>-0.01315949342204174</v>
      </c>
      <c r="AO154" s="9" t="n">
        <v>0.0134</v>
      </c>
      <c r="AP154" s="9" t="n">
        <v>0.001682670044400881</v>
      </c>
      <c r="AQ154" s="9" t="n">
        <v>-0.002950539730504434</v>
      </c>
      <c r="AR154" s="9" t="n">
        <v>-0.01176813819848068</v>
      </c>
      <c r="AS154" s="9" t="n">
        <v>-0.01017356586296081</v>
      </c>
      <c r="AT154" s="9" t="n">
        <v>0.011344447864383</v>
      </c>
      <c r="AU154" s="9" t="n">
        <v>-0.0046</v>
      </c>
      <c r="AV154" s="9" t="n">
        <v>0.0077</v>
      </c>
      <c r="AW154" s="9" t="n">
        <v>0.0029</v>
      </c>
      <c r="AX154" s="9" t="n">
        <v>0.0146</v>
      </c>
      <c r="AY154" s="9" t="n">
        <v>0.0126</v>
      </c>
      <c r="AZ154" s="9" t="n">
        <v>0.0116</v>
      </c>
      <c r="BA154" s="9" t="n">
        <v>0.008699999999999999</v>
      </c>
      <c r="BB154" s="9" t="n">
        <v>0.0134</v>
      </c>
    </row>
    <row r="155">
      <c r="A155" s="387" t="n">
        <v>20260902</v>
      </c>
      <c r="B155" s="9" t="n">
        <v>-0.009716941275876693</v>
      </c>
      <c r="C155" s="9" t="n">
        <v>-0.004125412541254037</v>
      </c>
      <c r="D155" s="9" t="n">
        <v>-0.01801801801801804</v>
      </c>
      <c r="E155" s="9" t="n">
        <v>-0.02787878787878777</v>
      </c>
      <c r="F155" s="9" t="n">
        <v>-0.02547354670150224</v>
      </c>
      <c r="G155" s="9" t="n">
        <v>-0.013986013986014</v>
      </c>
      <c r="H155" s="9" t="n">
        <v>-0.05807086614173233</v>
      </c>
      <c r="I155" s="9" t="n">
        <v>-0.008902077151335319</v>
      </c>
      <c r="J155" s="9" t="n">
        <v>-0.006993006993007001</v>
      </c>
      <c r="K155" s="9" t="n">
        <v>-0.01927912824811411</v>
      </c>
      <c r="L155" s="9" t="n">
        <v>-0.02532299741602076</v>
      </c>
      <c r="M155" s="9" t="n">
        <v>-0.01550832854681225</v>
      </c>
      <c r="N155" s="9" t="n">
        <v>-0.0125560538116592</v>
      </c>
      <c r="O155" s="9" t="n">
        <v>-0.02066486972147341</v>
      </c>
      <c r="P155" s="9" t="n">
        <v>-0.00970200970200971</v>
      </c>
      <c r="Q155" s="9" t="n">
        <v>-0.02906110283159475</v>
      </c>
      <c r="R155" s="9" t="n">
        <v>-0.00236406619385343</v>
      </c>
      <c r="S155" s="9" t="n">
        <v>-0.009023789991796653</v>
      </c>
      <c r="T155" s="9" t="n">
        <v>-0.01234567901234549</v>
      </c>
      <c r="U155" s="9" t="n">
        <v>-0.006646525679758381</v>
      </c>
      <c r="V155" s="9" t="n">
        <v>-0.01777777777777779</v>
      </c>
      <c r="W155" s="9" t="n">
        <v>-0.001650165016501652</v>
      </c>
      <c r="X155" s="9" t="n">
        <v>-0.008797653958944289</v>
      </c>
      <c r="Y155" s="9" t="n">
        <v>-0.01345755693581782</v>
      </c>
      <c r="Z155" s="9" t="n">
        <v>-0.002645502645502648</v>
      </c>
      <c r="AA155" s="9" t="n">
        <v>-0.01272264631043258</v>
      </c>
      <c r="AB155" s="9" t="n">
        <v>-0.007067137809187286</v>
      </c>
      <c r="AC155" s="9" t="n">
        <v>-0.003813155386081987</v>
      </c>
      <c r="AD155" s="9" t="n">
        <v>-0.01334519572953748</v>
      </c>
      <c r="AE155" s="9" t="n">
        <v>-0.0181598062953994</v>
      </c>
      <c r="AF155" s="9" t="n">
        <v>-0.02589928057553944</v>
      </c>
      <c r="AG155" s="9" t="n">
        <v>-0.0163339382940109</v>
      </c>
      <c r="AH155" s="9" t="n">
        <v>-0.02467685076380731</v>
      </c>
      <c r="AI155" s="9" t="n">
        <v>0.0008764241893075284</v>
      </c>
      <c r="AJ155" s="9" t="n">
        <v>-0.01941747572815536</v>
      </c>
      <c r="AK155" s="9" t="n">
        <v>-0.01848249027237367</v>
      </c>
      <c r="AL155" s="9" t="n">
        <v>-0.009674091331213342</v>
      </c>
      <c r="AM155" s="9" t="n">
        <v>-0.01880233240438914</v>
      </c>
      <c r="AN155" s="9" t="n">
        <v>-0.02392470155565312</v>
      </c>
      <c r="AO155" s="9" t="n">
        <v>0.025</v>
      </c>
      <c r="AP155" s="9" t="n">
        <v>-0.009306205474022528</v>
      </c>
      <c r="AQ155" s="9" t="n">
        <v>-0.01376639699668584</v>
      </c>
      <c r="AR155" s="9" t="n">
        <v>-0.01645152432048892</v>
      </c>
      <c r="AS155" s="9" t="n">
        <v>-0.01399141037180762</v>
      </c>
      <c r="AT155" s="9" t="n">
        <v>-0.004886924201691504</v>
      </c>
      <c r="AU155" s="9" t="n">
        <v>-0.008800000000000001</v>
      </c>
      <c r="AV155" s="9" t="n">
        <v>0.0007</v>
      </c>
      <c r="AW155" s="9" t="n">
        <v>-0.0073</v>
      </c>
      <c r="AX155" s="9" t="n">
        <v>-0.007</v>
      </c>
      <c r="AY155" s="9" t="n">
        <v>-0.0128</v>
      </c>
      <c r="AZ155" s="9" t="n">
        <v>-0.0056</v>
      </c>
      <c r="BA155" s="9" t="n">
        <v>-0.0056</v>
      </c>
      <c r="BB155" s="9" t="n">
        <v>-0.008999999999999999</v>
      </c>
    </row>
    <row r="156">
      <c r="A156" s="387" t="n">
        <v>20260903</v>
      </c>
      <c r="B156" s="9" t="n">
        <v>0.01834470989761099</v>
      </c>
      <c r="C156" s="9" t="n">
        <v>0.009942004971002495</v>
      </c>
      <c r="D156" s="9" t="n">
        <v>0.009174311926605512</v>
      </c>
      <c r="E156" s="9" t="n">
        <v>0.009975062344139659</v>
      </c>
      <c r="F156" s="9" t="n">
        <v>0.001340482573726543</v>
      </c>
      <c r="G156" s="9" t="n">
        <v>-0.00472813238770686</v>
      </c>
      <c r="H156" s="9" t="n">
        <v>0</v>
      </c>
      <c r="I156" s="9" t="n">
        <v>-0.00449101796407186</v>
      </c>
      <c r="J156" s="9" t="n">
        <v>0</v>
      </c>
      <c r="K156" s="9" t="n">
        <v>0</v>
      </c>
      <c r="L156" s="9" t="n">
        <v>0.01431601272534472</v>
      </c>
      <c r="M156" s="9" t="n">
        <v>0.002333722287047843</v>
      </c>
      <c r="N156" s="9" t="n">
        <v>0</v>
      </c>
      <c r="O156" s="9" t="n">
        <v>0.00733944954128441</v>
      </c>
      <c r="P156" s="9" t="n">
        <v>0.01329601119664094</v>
      </c>
      <c r="Q156" s="9" t="n">
        <v>-0.002302379125095849</v>
      </c>
      <c r="R156" s="9" t="n">
        <v>-0.004739336492891</v>
      </c>
      <c r="S156" s="9" t="n">
        <v>0.006622516556291397</v>
      </c>
      <c r="T156" s="9" t="n">
        <v>-0.008928571428571435</v>
      </c>
      <c r="U156" s="9" t="n">
        <v>0.004257907542579147</v>
      </c>
      <c r="V156" s="9" t="n">
        <v>0.01753393665158366</v>
      </c>
      <c r="W156" s="9" t="n">
        <v>-0.0008264462809916446</v>
      </c>
      <c r="X156" s="9" t="n">
        <v>0.002958579881656807</v>
      </c>
      <c r="Y156" s="9" t="n">
        <v>0.001049317943336832</v>
      </c>
      <c r="Z156" s="9" t="n">
        <v>0.005305039787798413</v>
      </c>
      <c r="AA156" s="9" t="n">
        <v>0.01030927835051547</v>
      </c>
      <c r="AB156" s="9" t="n">
        <v>0.009489916963226581</v>
      </c>
      <c r="AC156" s="9" t="n">
        <v>0.001913875598086126</v>
      </c>
      <c r="AD156" s="9" t="n">
        <v>0.002705139765554656</v>
      </c>
      <c r="AE156" s="9" t="n">
        <v>-0.001233045622688041</v>
      </c>
      <c r="AF156" s="9" t="n">
        <v>0</v>
      </c>
      <c r="AG156" s="9" t="n">
        <v>0.01199261992619917</v>
      </c>
      <c r="AH156" s="9" t="n">
        <v>-0.00481927710843374</v>
      </c>
      <c r="AI156" s="9" t="n">
        <v>-0.001751313485113837</v>
      </c>
      <c r="AJ156" s="9" t="n">
        <v>-0.005940594059405946</v>
      </c>
      <c r="AK156" s="9" t="n">
        <v>-0.004955401387512283</v>
      </c>
      <c r="AL156" s="9" t="n">
        <v>0.0001780845621311953</v>
      </c>
      <c r="AM156" s="9" t="n">
        <v>0.0009971017261076974</v>
      </c>
      <c r="AN156" s="9" t="n">
        <v>8.996924440635219e-05</v>
      </c>
      <c r="AO156" s="9" t="n">
        <v>-0.016</v>
      </c>
      <c r="AP156" s="9" t="n">
        <v>0.001733949345415674</v>
      </c>
      <c r="AQ156" s="9" t="n">
        <v>0.0010164126477916</v>
      </c>
      <c r="AR156" s="9" t="n">
        <v>0.003380451850785117</v>
      </c>
      <c r="AS156" s="9" t="n">
        <v>0.00215476341802134</v>
      </c>
      <c r="AT156" s="9" t="n">
        <v>-0.01719387347598478</v>
      </c>
      <c r="AU156" s="9" t="n">
        <v>-0.0072</v>
      </c>
      <c r="AV156" s="9" t="n">
        <v>-0.006</v>
      </c>
      <c r="AW156" s="9" t="n">
        <v>-0.0029</v>
      </c>
      <c r="AX156" s="9" t="n">
        <v>-0.007</v>
      </c>
      <c r="AY156" s="9" t="n">
        <v>-0.008200000000000001</v>
      </c>
      <c r="AZ156" s="9" t="n">
        <v>-0.0101</v>
      </c>
      <c r="BA156" s="9" t="n">
        <v>-0.0064</v>
      </c>
      <c r="BB156" s="9" t="n">
        <v>-0.008200000000000001</v>
      </c>
    </row>
    <row r="157">
      <c r="A157" s="387" t="n">
        <v>20260904</v>
      </c>
      <c r="B157" s="9" t="n">
        <v>0.015919564306661</v>
      </c>
      <c r="C157" s="9" t="n">
        <v>-0.01804757998359312</v>
      </c>
      <c r="D157" s="9" t="n">
        <v>-0.01616161616161618</v>
      </c>
      <c r="E157" s="9" t="n">
        <v>-0.008641975308641983</v>
      </c>
      <c r="F157" s="9" t="n">
        <v>0.006693440428380193</v>
      </c>
      <c r="G157" s="9" t="n">
        <v>0.03087885985748222</v>
      </c>
      <c r="H157" s="9" t="n">
        <v>0.0240334378265413</v>
      </c>
      <c r="I157" s="9" t="n">
        <v>0.03308270676691732</v>
      </c>
      <c r="J157" s="9" t="n">
        <v>0.01408450704225354</v>
      </c>
      <c r="K157" s="9" t="n">
        <v>-0.0008547008547007606</v>
      </c>
      <c r="L157" s="9" t="n">
        <v>-0.01515943544171466</v>
      </c>
      <c r="M157" s="9" t="n">
        <v>0.0005820721769500069</v>
      </c>
      <c r="N157" s="9" t="n">
        <v>0.002724795640327079</v>
      </c>
      <c r="O157" s="9" t="n">
        <v>0.006375227686703002</v>
      </c>
      <c r="P157" s="9" t="n">
        <v>-0.006215469613259597</v>
      </c>
      <c r="Q157" s="9" t="n">
        <v>-0.00153846153846154</v>
      </c>
      <c r="R157" s="9" t="n">
        <v>0.009523809523809533</v>
      </c>
      <c r="S157" s="9" t="n">
        <v>0.01480263157894738</v>
      </c>
      <c r="T157" s="9" t="n">
        <v>0.04324324324324308</v>
      </c>
      <c r="U157" s="9" t="n">
        <v>-0.004845548152634771</v>
      </c>
      <c r="V157" s="9" t="n">
        <v>-0.01445247359644248</v>
      </c>
      <c r="W157" s="9" t="n">
        <v>-0.0008271298593880164</v>
      </c>
      <c r="X157" s="9" t="n">
        <v>0</v>
      </c>
      <c r="Y157" s="9" t="n">
        <v>0.004192872117400423</v>
      </c>
      <c r="Z157" s="9" t="n">
        <v>0.002638522427440636</v>
      </c>
      <c r="AA157" s="9" t="n">
        <v>-0.007653061224489803</v>
      </c>
      <c r="AB157" s="9" t="n">
        <v>-0.007050528789659231</v>
      </c>
      <c r="AC157" s="9" t="n">
        <v>-0.00286532951289388</v>
      </c>
      <c r="AD157" s="9" t="n">
        <v>-0.006294964028777084</v>
      </c>
      <c r="AE157" s="9" t="n">
        <v>-0.006172839506172845</v>
      </c>
      <c r="AF157" s="9" t="n">
        <v>0.01033973412112261</v>
      </c>
      <c r="AG157" s="9" t="n">
        <v>0.03008204193254323</v>
      </c>
      <c r="AH157" s="9" t="n">
        <v>0.03510895883777243</v>
      </c>
      <c r="AI157" s="9" t="n">
        <v>0.007017543859649131</v>
      </c>
      <c r="AJ157" s="9" t="n">
        <v>-0.02788844621513947</v>
      </c>
      <c r="AK157" s="9" t="n">
        <v>-0.01693227091633468</v>
      </c>
      <c r="AL157" s="9" t="n">
        <v>-0.003036842404329915</v>
      </c>
      <c r="AM157" s="9" t="n">
        <v>-0.007937632842866723</v>
      </c>
      <c r="AN157" s="9" t="n">
        <v>-0.007847540604025744</v>
      </c>
      <c r="AO157" s="9" t="n">
        <v>-0.001</v>
      </c>
      <c r="AP157" s="9" t="n">
        <v>0.001477068497026391</v>
      </c>
      <c r="AQ157" s="9" t="n">
        <v>-0.0009948646690150673</v>
      </c>
      <c r="AR157" s="9" t="n">
        <v>-0.01323890660924742</v>
      </c>
      <c r="AS157" s="9" t="n">
        <v>-0.01210579286027528</v>
      </c>
      <c r="AT157" s="9" t="n">
        <v>0.004579840306319053</v>
      </c>
      <c r="AU157" s="9" t="n">
        <v>-0.0047</v>
      </c>
      <c r="AV157" s="9" t="n">
        <v>0.008</v>
      </c>
      <c r="AW157" s="9" t="n">
        <v>-0.0042</v>
      </c>
      <c r="AX157" s="9" t="n">
        <v>0.005</v>
      </c>
      <c r="AY157" s="9" t="n">
        <v>0.0032</v>
      </c>
      <c r="AZ157" s="9" t="n">
        <v>0.0041</v>
      </c>
      <c r="BA157" s="9" t="n">
        <v>0.0022</v>
      </c>
      <c r="BB157" s="9" t="n">
        <v>0.0056</v>
      </c>
    </row>
    <row r="158">
      <c r="A158" s="387" t="n">
        <v>20260907</v>
      </c>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c r="AN158" s="9" t="n"/>
      <c r="AO158" s="9" t="n"/>
      <c r="AP158" s="9" t="n"/>
      <c r="AQ158" s="9" t="n"/>
      <c r="AR158" s="9" t="n"/>
      <c r="AS158" s="9" t="n"/>
      <c r="AT158" s="9" t="n"/>
      <c r="AU158" s="9" t="n"/>
      <c r="AV158" s="9" t="n"/>
      <c r="AW158" s="9" t="n"/>
      <c r="AX158" s="9" t="n"/>
      <c r="AY158" s="9" t="n"/>
      <c r="AZ158" s="9" t="n"/>
      <c r="BA158" s="9" t="n"/>
      <c r="BB158" s="9" t="n"/>
    </row>
    <row r="159">
      <c r="A159" s="387" t="n">
        <v>20260908</v>
      </c>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9" t="n"/>
      <c r="AD159" s="9" t="n"/>
      <c r="AE159" s="9" t="n"/>
      <c r="AF159" s="9" t="n"/>
      <c r="AG159" s="9" t="n"/>
      <c r="AH159" s="9" t="n"/>
      <c r="AI159" s="9" t="n"/>
      <c r="AJ159" s="9" t="n"/>
      <c r="AK159" s="9" t="n"/>
      <c r="AL159" s="9" t="n"/>
      <c r="AM159" s="9" t="n"/>
      <c r="AN159" s="9" t="n"/>
      <c r="AO159" s="9" t="n"/>
      <c r="AP159" s="9" t="n"/>
      <c r="AQ159" s="9" t="n"/>
      <c r="AR159" s="9" t="n"/>
      <c r="AS159" s="9" t="n"/>
      <c r="AT159" s="9" t="n"/>
      <c r="AU159" s="9" t="n"/>
      <c r="AV159" s="9" t="n"/>
      <c r="AW159" s="9" t="n"/>
      <c r="AX159" s="9" t="n"/>
      <c r="AY159" s="9" t="n"/>
      <c r="AZ159" s="9" t="n"/>
      <c r="BA159" s="9" t="n"/>
      <c r="BB159" s="9" t="n"/>
    </row>
    <row r="160">
      <c r="A160" s="387" t="n">
        <v>20260909</v>
      </c>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c r="AN160" s="9" t="n"/>
      <c r="AO160" s="9" t="n"/>
      <c r="AP160" s="9" t="n"/>
      <c r="AQ160" s="9" t="n"/>
      <c r="AR160" s="9" t="n"/>
      <c r="AS160" s="9" t="n"/>
      <c r="AT160" s="9" t="n"/>
      <c r="AU160" s="9" t="n"/>
      <c r="AV160" s="9" t="n"/>
      <c r="AW160" s="9" t="n"/>
      <c r="AX160" s="9" t="n"/>
      <c r="AY160" s="9" t="n"/>
      <c r="AZ160" s="9" t="n"/>
      <c r="BA160" s="9" t="n"/>
      <c r="BB160" s="9" t="n"/>
    </row>
    <row r="161">
      <c r="A161" s="387" t="n">
        <v>20260910</v>
      </c>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9" t="n"/>
      <c r="AC161" s="9" t="n"/>
      <c r="AD161" s="9" t="n"/>
      <c r="AE161" s="9" t="n"/>
      <c r="AF161" s="9" t="n"/>
      <c r="AG161" s="9" t="n"/>
      <c r="AH161" s="9" t="n"/>
      <c r="AI161" s="9" t="n"/>
      <c r="AJ161" s="9" t="n"/>
      <c r="AK161" s="9" t="n"/>
      <c r="AL161" s="9" t="n"/>
      <c r="AM161" s="9" t="n"/>
      <c r="AN161" s="9" t="n"/>
      <c r="AO161" s="9" t="n"/>
      <c r="AP161" s="9" t="n"/>
      <c r="AQ161" s="9" t="n"/>
      <c r="AR161" s="9" t="n"/>
      <c r="AS161" s="9" t="n"/>
      <c r="AT161" s="9" t="n"/>
      <c r="AU161" s="9" t="n"/>
      <c r="AV161" s="9" t="n"/>
      <c r="AW161" s="9" t="n"/>
      <c r="AX161" s="9" t="n"/>
      <c r="AY161" s="9" t="n"/>
      <c r="AZ161" s="9" t="n"/>
      <c r="BA161" s="9" t="n"/>
      <c r="BB161" s="9" t="n"/>
    </row>
    <row r="162">
      <c r="A162" s="387" t="n">
        <v>20260911</v>
      </c>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c r="AN162" s="9" t="n"/>
      <c r="AO162" s="9" t="n"/>
      <c r="AP162" s="9" t="n"/>
      <c r="AQ162" s="9" t="n"/>
      <c r="AR162" s="9" t="n"/>
      <c r="AS162" s="9" t="n"/>
      <c r="AT162" s="9" t="n"/>
      <c r="AU162" s="9" t="n"/>
      <c r="AV162" s="9" t="n"/>
      <c r="AW162" s="9" t="n"/>
      <c r="AX162" s="9" t="n"/>
      <c r="AY162" s="9" t="n"/>
      <c r="AZ162" s="9" t="n"/>
      <c r="BA162" s="9" t="n"/>
      <c r="BB162" s="9" t="n"/>
    </row>
    <row r="163">
      <c r="A163" s="387" t="n">
        <v>20260914</v>
      </c>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c r="AA163" s="9" t="n"/>
      <c r="AB163" s="9" t="n"/>
      <c r="AC163" s="9" t="n"/>
      <c r="AD163" s="9" t="n"/>
      <c r="AE163" s="9" t="n"/>
      <c r="AF163" s="9" t="n"/>
      <c r="AG163" s="9" t="n"/>
      <c r="AH163" s="9" t="n"/>
      <c r="AI163" s="9" t="n"/>
      <c r="AJ163" s="9" t="n"/>
      <c r="AK163" s="9" t="n"/>
      <c r="AL163" s="9" t="n"/>
      <c r="AM163" s="9" t="n"/>
      <c r="AN163" s="9" t="n"/>
      <c r="AO163" s="9" t="n"/>
      <c r="AP163" s="9" t="n"/>
      <c r="AQ163" s="9" t="n"/>
      <c r="AR163" s="9" t="n"/>
      <c r="AS163" s="9" t="n"/>
      <c r="AT163" s="9" t="n"/>
      <c r="AU163" s="9" t="n"/>
      <c r="AV163" s="9" t="n"/>
      <c r="AW163" s="9" t="n"/>
      <c r="AX163" s="9" t="n"/>
      <c r="AY163" s="9" t="n"/>
      <c r="AZ163" s="9" t="n"/>
      <c r="BA163" s="9" t="n"/>
      <c r="BB163" s="9" t="n"/>
    </row>
    <row r="164">
      <c r="A164" s="387" t="n">
        <v>20260915</v>
      </c>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c r="AN164" s="9" t="n"/>
      <c r="AO164" s="9" t="n"/>
      <c r="AP164" s="9" t="n"/>
      <c r="AQ164" s="9" t="n"/>
      <c r="AR164" s="9" t="n"/>
      <c r="AS164" s="9" t="n"/>
      <c r="AT164" s="9" t="n"/>
      <c r="AU164" s="9" t="n"/>
      <c r="AV164" s="9" t="n"/>
      <c r="AW164" s="9" t="n"/>
      <c r="AX164" s="9" t="n"/>
      <c r="AY164" s="9" t="n"/>
      <c r="AZ164" s="9" t="n"/>
      <c r="BA164" s="9" t="n"/>
      <c r="BB164" s="9" t="n"/>
    </row>
    <row r="165">
      <c r="A165" s="387" t="n">
        <v>20260916</v>
      </c>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9" t="n"/>
      <c r="AD165" s="9" t="n"/>
      <c r="AE165" s="9" t="n"/>
      <c r="AF165" s="9" t="n"/>
      <c r="AG165" s="9" t="n"/>
      <c r="AH165" s="9" t="n"/>
      <c r="AI165" s="9" t="n"/>
      <c r="AJ165" s="9" t="n"/>
      <c r="AK165" s="9" t="n"/>
      <c r="AL165" s="9" t="n"/>
      <c r="AM165" s="9" t="n"/>
      <c r="AN165" s="9" t="n"/>
      <c r="AO165" s="9" t="n"/>
      <c r="AP165" s="9" t="n"/>
      <c r="AQ165" s="9" t="n"/>
      <c r="AR165" s="9" t="n"/>
      <c r="AS165" s="9" t="n"/>
      <c r="AT165" s="9" t="n"/>
      <c r="AU165" s="9" t="n"/>
      <c r="AV165" s="9" t="n"/>
      <c r="AW165" s="9" t="n"/>
      <c r="AX165" s="9" t="n"/>
      <c r="AY165" s="9" t="n"/>
      <c r="AZ165" s="9" t="n"/>
      <c r="BA165" s="9" t="n"/>
      <c r="BB165" s="9" t="n"/>
    </row>
    <row r="166">
      <c r="A166" s="387" t="n">
        <v>20260917</v>
      </c>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c r="AN166" s="9" t="n"/>
      <c r="AO166" s="9" t="n"/>
      <c r="AP166" s="9" t="n"/>
      <c r="AQ166" s="9" t="n"/>
      <c r="AR166" s="9" t="n"/>
      <c r="AS166" s="9" t="n"/>
      <c r="AT166" s="9" t="n"/>
      <c r="AU166" s="9" t="n"/>
      <c r="AV166" s="9" t="n"/>
      <c r="AW166" s="9" t="n"/>
      <c r="AX166" s="9" t="n"/>
      <c r="AY166" s="9" t="n"/>
      <c r="AZ166" s="9" t="n"/>
      <c r="BA166" s="9" t="n"/>
      <c r="BB166" s="9" t="n"/>
    </row>
    <row r="167">
      <c r="A167" s="387" t="n">
        <v>20260918</v>
      </c>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9" t="n"/>
      <c r="AD167" s="9" t="n"/>
      <c r="AE167" s="9" t="n"/>
      <c r="AF167" s="9" t="n"/>
      <c r="AG167" s="9" t="n"/>
      <c r="AH167" s="9" t="n"/>
      <c r="AI167" s="9" t="n"/>
      <c r="AJ167" s="9" t="n"/>
      <c r="AK167" s="9" t="n"/>
      <c r="AL167" s="9" t="n"/>
      <c r="AM167" s="9" t="n"/>
      <c r="AN167" s="9" t="n"/>
      <c r="AO167" s="9" t="n"/>
      <c r="AP167" s="9" t="n"/>
      <c r="AQ167" s="9" t="n"/>
      <c r="AR167" s="9" t="n"/>
      <c r="AS167" s="9" t="n"/>
      <c r="AT167" s="9" t="n"/>
      <c r="AU167" s="9" t="n"/>
      <c r="AV167" s="9" t="n"/>
      <c r="AW167" s="9" t="n"/>
      <c r="AX167" s="9" t="n"/>
      <c r="AY167" s="9" t="n"/>
      <c r="AZ167" s="9" t="n"/>
      <c r="BA167" s="9" t="n"/>
      <c r="BB167" s="9" t="n"/>
    </row>
    <row r="168">
      <c r="A168" s="387" t="n">
        <v>20260921</v>
      </c>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c r="AN168" s="9" t="n"/>
      <c r="AO168" s="9" t="n"/>
      <c r="AP168" s="9" t="n"/>
      <c r="AQ168" s="9" t="n"/>
      <c r="AR168" s="9" t="n"/>
      <c r="AS168" s="9" t="n"/>
      <c r="AT168" s="9" t="n"/>
      <c r="AU168" s="9" t="n"/>
      <c r="AV168" s="9" t="n"/>
      <c r="AW168" s="9" t="n"/>
      <c r="AX168" s="9" t="n"/>
      <c r="AY168" s="9" t="n"/>
      <c r="AZ168" s="9" t="n"/>
      <c r="BA168" s="9" t="n"/>
      <c r="BB168" s="9" t="n"/>
    </row>
    <row r="169">
      <c r="A169" s="387" t="n">
        <v>20260922</v>
      </c>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n"/>
      <c r="AM169" s="9" t="n"/>
      <c r="AN169" s="9" t="n"/>
      <c r="AO169" s="9" t="n"/>
      <c r="AP169" s="9" t="n"/>
      <c r="AQ169" s="9" t="n"/>
      <c r="AR169" s="9" t="n"/>
      <c r="AS169" s="9" t="n"/>
      <c r="AT169" s="9" t="n"/>
      <c r="AU169" s="9" t="n"/>
      <c r="AV169" s="9" t="n"/>
      <c r="AW169" s="9" t="n"/>
      <c r="AX169" s="9" t="n"/>
      <c r="AY169" s="9" t="n"/>
      <c r="AZ169" s="9" t="n"/>
      <c r="BA169" s="9" t="n"/>
      <c r="BB169" s="9" t="n"/>
    </row>
    <row r="170">
      <c r="A170" s="387" t="n">
        <v>20260923</v>
      </c>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c r="AN170" s="9" t="n"/>
      <c r="AO170" s="9" t="n"/>
      <c r="AP170" s="9" t="n"/>
      <c r="AQ170" s="9" t="n"/>
      <c r="AR170" s="9" t="n"/>
      <c r="AS170" s="9" t="n"/>
      <c r="AT170" s="9" t="n"/>
      <c r="AU170" s="9" t="n"/>
      <c r="AV170" s="9" t="n"/>
      <c r="AW170" s="9" t="n"/>
      <c r="AX170" s="9" t="n"/>
      <c r="AY170" s="9" t="n"/>
      <c r="AZ170" s="9" t="n"/>
      <c r="BA170" s="9" t="n"/>
      <c r="BB170" s="9" t="n"/>
    </row>
    <row r="171">
      <c r="A171" s="387" t="n">
        <v>20260924</v>
      </c>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c r="AA171" s="9" t="n"/>
      <c r="AB171" s="9" t="n"/>
      <c r="AC171" s="9" t="n"/>
      <c r="AD171" s="9" t="n"/>
      <c r="AE171" s="9" t="n"/>
      <c r="AF171" s="9" t="n"/>
      <c r="AG171" s="9" t="n"/>
      <c r="AH171" s="9" t="n"/>
      <c r="AI171" s="9" t="n"/>
      <c r="AJ171" s="9" t="n"/>
      <c r="AK171" s="9" t="n"/>
      <c r="AL171" s="9" t="n"/>
      <c r="AM171" s="9" t="n"/>
      <c r="AN171" s="9" t="n"/>
      <c r="AO171" s="9" t="n"/>
      <c r="AP171" s="9" t="n"/>
      <c r="AQ171" s="9" t="n"/>
      <c r="AR171" s="9" t="n"/>
      <c r="AS171" s="9" t="n"/>
      <c r="AT171" s="9" t="n"/>
      <c r="AU171" s="9" t="n"/>
      <c r="AV171" s="9" t="n"/>
      <c r="AW171" s="9" t="n"/>
      <c r="AX171" s="9" t="n"/>
      <c r="AY171" s="9" t="n"/>
      <c r="AZ171" s="9" t="n"/>
      <c r="BA171" s="9" t="n"/>
      <c r="BB171" s="9" t="n"/>
    </row>
    <row r="172">
      <c r="A172" s="387" t="n">
        <v>20260925</v>
      </c>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c r="AN172" s="9" t="n"/>
      <c r="AO172" s="9" t="n"/>
      <c r="AP172" s="9" t="n"/>
      <c r="AQ172" s="9" t="n"/>
      <c r="AR172" s="9" t="n"/>
      <c r="AS172" s="9" t="n"/>
      <c r="AT172" s="9" t="n"/>
      <c r="AU172" s="9" t="n"/>
      <c r="AV172" s="9" t="n"/>
      <c r="AW172" s="9" t="n"/>
      <c r="AX172" s="9" t="n"/>
      <c r="AY172" s="9" t="n"/>
      <c r="AZ172" s="9" t="n"/>
      <c r="BA172" s="9" t="n"/>
      <c r="BB172" s="9" t="n"/>
    </row>
    <row r="173">
      <c r="A173" s="387" t="n">
        <v>20260928</v>
      </c>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c r="AA173" s="9" t="n"/>
      <c r="AB173" s="9" t="n"/>
      <c r="AC173" s="9" t="n"/>
      <c r="AD173" s="9" t="n"/>
      <c r="AE173" s="9" t="n"/>
      <c r="AF173" s="9" t="n"/>
      <c r="AG173" s="9" t="n"/>
      <c r="AH173" s="9" t="n"/>
      <c r="AI173" s="9" t="n"/>
      <c r="AJ173" s="9" t="n"/>
      <c r="AK173" s="9" t="n"/>
      <c r="AL173" s="9" t="n"/>
      <c r="AM173" s="9" t="n"/>
      <c r="AN173" s="9" t="n"/>
      <c r="AO173" s="9" t="n"/>
      <c r="AP173" s="9" t="n"/>
      <c r="AQ173" s="9" t="n"/>
      <c r="AR173" s="9" t="n"/>
      <c r="AS173" s="9" t="n"/>
      <c r="AT173" s="9" t="n"/>
      <c r="AU173" s="9" t="n"/>
      <c r="AV173" s="9" t="n"/>
      <c r="AW173" s="9" t="n"/>
      <c r="AX173" s="9" t="n"/>
      <c r="AY173" s="9" t="n"/>
      <c r="AZ173" s="9" t="n"/>
      <c r="BA173" s="9" t="n"/>
      <c r="BB173" s="9" t="n"/>
    </row>
    <row r="174">
      <c r="A174" s="387" t="n">
        <v>20260929</v>
      </c>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c r="AN174" s="9" t="n"/>
      <c r="AO174" s="9" t="n"/>
      <c r="AP174" s="9" t="n"/>
      <c r="AQ174" s="9" t="n"/>
      <c r="AR174" s="9" t="n"/>
      <c r="AS174" s="9" t="n"/>
      <c r="AT174" s="9" t="n"/>
      <c r="AU174" s="9" t="n"/>
      <c r="AV174" s="9" t="n"/>
      <c r="AW174" s="9" t="n"/>
      <c r="AX174" s="9" t="n"/>
      <c r="AY174" s="9" t="n"/>
      <c r="AZ174" s="9" t="n"/>
      <c r="BA174" s="9" t="n"/>
      <c r="BB174" s="9" t="n"/>
    </row>
    <row r="175">
      <c r="A175" s="387" t="n">
        <v>20260930</v>
      </c>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9" t="n"/>
      <c r="AD175" s="9" t="n"/>
      <c r="AE175" s="9" t="n"/>
      <c r="AF175" s="9" t="n"/>
      <c r="AG175" s="9" t="n"/>
      <c r="AH175" s="9" t="n"/>
      <c r="AI175" s="9" t="n"/>
      <c r="AJ175" s="9" t="n"/>
      <c r="AK175" s="9" t="n"/>
      <c r="AL175" s="9" t="n"/>
      <c r="AM175" s="9" t="n"/>
      <c r="AN175" s="9" t="n"/>
      <c r="AO175" s="9" t="n"/>
      <c r="AP175" s="9" t="n"/>
      <c r="AQ175" s="9" t="n"/>
      <c r="AR175" s="9" t="n"/>
      <c r="AS175" s="9" t="n"/>
      <c r="AT175" s="9" t="n"/>
      <c r="AU175" s="9" t="n"/>
      <c r="AV175" s="9" t="n"/>
      <c r="AW175" s="9" t="n"/>
      <c r="AX175" s="9" t="n"/>
      <c r="AY175" s="9" t="n"/>
      <c r="AZ175" s="9" t="n"/>
      <c r="BA175" s="9" t="n"/>
      <c r="BB175" s="9" t="n"/>
    </row>
  </sheetData>
  <conditionalFormatting sqref="B7:AP20 B22:AQ23 B132:BB152 B154:BB175 AR23 AS22:AS23">
    <cfRule type="cellIs" priority="247" operator="greaterThan" dxfId="8">
      <formula>0.03</formula>
    </cfRule>
    <cfRule type="cellIs" priority="248" operator="greaterThan" dxfId="8">
      <formula>3</formula>
    </cfRule>
    <cfRule type="cellIs" priority="249" operator="lessThan" dxfId="0">
      <formula>0</formula>
    </cfRule>
  </conditionalFormatting>
  <conditionalFormatting sqref="B24:AS43">
    <cfRule type="cellIs" priority="197" operator="greaterThan" dxfId="8">
      <formula>0.03</formula>
    </cfRule>
    <cfRule type="cellIs" priority="198" operator="greaterThan" dxfId="8">
      <formula>3</formula>
    </cfRule>
    <cfRule type="cellIs" priority="199" operator="lessThan" dxfId="0">
      <formula>0</formula>
    </cfRule>
  </conditionalFormatting>
  <conditionalFormatting sqref="B45:AS65">
    <cfRule type="cellIs" priority="87" operator="greaterThan" dxfId="8">
      <formula>0.03</formula>
    </cfRule>
    <cfRule type="cellIs" priority="88" operator="greaterThan" dxfId="8">
      <formula>3</formula>
    </cfRule>
    <cfRule type="cellIs" priority="89" operator="lessThan" dxfId="0">
      <formula>0</formula>
    </cfRule>
  </conditionalFormatting>
  <conditionalFormatting sqref="B67:AS84 B86:AS106">
    <cfRule type="cellIs" priority="23" operator="greaterThan" dxfId="8">
      <formula>0.03</formula>
    </cfRule>
    <cfRule type="cellIs" priority="24" operator="greaterThan" dxfId="8">
      <formula>3</formula>
    </cfRule>
  </conditionalFormatting>
  <conditionalFormatting sqref="B108:AS130">
    <cfRule type="cellIs" priority="11" operator="greaterThan" dxfId="8">
      <formula>0.03</formula>
    </cfRule>
    <cfRule type="cellIs" priority="12" operator="greaterThan" dxfId="8">
      <formula>3</formula>
    </cfRule>
  </conditionalFormatting>
  <conditionalFormatting sqref="B67:AU70 B86:BB106 B108:BB130 AX67:BB70">
    <cfRule type="cellIs" priority="75" operator="lessThan" dxfId="0">
      <formula>0</formula>
    </cfRule>
  </conditionalFormatting>
  <conditionalFormatting sqref="B2:BA3 AT5:BA6">
    <cfRule type="cellIs" priority="167" operator="lessThan" dxfId="39">
      <formula>0</formula>
    </cfRule>
    <cfRule type="cellIs" priority="168" operator="greaterThan" dxfId="38">
      <formula>0</formula>
    </cfRule>
  </conditionalFormatting>
  <conditionalFormatting sqref="B21:BA21">
    <cfRule type="cellIs" priority="229" operator="lessThan" dxfId="39">
      <formula>0</formula>
    </cfRule>
    <cfRule type="cellIs" priority="230" operator="greaterThan" dxfId="38">
      <formula>0</formula>
    </cfRule>
  </conditionalFormatting>
  <conditionalFormatting sqref="B4:BB4 B5:AQ6 AR5:AS20">
    <cfRule type="cellIs" priority="236" operator="lessThan" dxfId="39">
      <formula>0</formula>
    </cfRule>
    <cfRule type="cellIs" priority="237" operator="greaterThan" dxfId="38">
      <formula>0</formula>
    </cfRule>
  </conditionalFormatting>
  <conditionalFormatting sqref="B44:BB44">
    <cfRule type="cellIs" priority="195" operator="lessThan" dxfId="39">
      <formula>0</formula>
    </cfRule>
    <cfRule type="cellIs" priority="196" operator="greaterThan" dxfId="38">
      <formula>0</formula>
    </cfRule>
  </conditionalFormatting>
  <conditionalFormatting sqref="B66:BB66">
    <cfRule type="cellIs" priority="85" operator="lessThan" dxfId="39">
      <formula>0</formula>
    </cfRule>
    <cfRule type="cellIs" priority="86" operator="greaterThan" dxfId="38">
      <formula>0</formula>
    </cfRule>
  </conditionalFormatting>
  <conditionalFormatting sqref="B71:BB84">
    <cfRule type="cellIs" priority="47" operator="lessThan" dxfId="0">
      <formula>0</formula>
    </cfRule>
  </conditionalFormatting>
  <conditionalFormatting sqref="B85:BB85">
    <cfRule type="cellIs" priority="21" operator="lessThan" dxfId="39">
      <formula>0</formula>
    </cfRule>
    <cfRule type="cellIs" priority="22" operator="greaterThan" dxfId="38">
      <formula>0</formula>
    </cfRule>
  </conditionalFormatting>
  <conditionalFormatting sqref="B107:BB107">
    <cfRule type="cellIs" priority="13" operator="lessThan" dxfId="39">
      <formula>0</formula>
    </cfRule>
    <cfRule type="cellIs" priority="14" operator="greaterThan" dxfId="38">
      <formula>0</formula>
    </cfRule>
  </conditionalFormatting>
  <conditionalFormatting sqref="B131:BB131">
    <cfRule type="cellIs" priority="9" operator="lessThan" dxfId="39">
      <formula>0</formula>
    </cfRule>
    <cfRule type="cellIs" priority="10" operator="greaterThan" dxfId="38">
      <formula>0</formula>
    </cfRule>
  </conditionalFormatting>
  <conditionalFormatting sqref="B153:BD153">
    <cfRule type="cellIs" priority="4" operator="lessThan" dxfId="39">
      <formula>0</formula>
    </cfRule>
    <cfRule type="cellIs" priority="5" operator="greaterThan" dxfId="38">
      <formula>0</formula>
    </cfRule>
  </conditionalFormatting>
  <conditionalFormatting sqref="AR22">
    <cfRule type="cellIs" priority="224" operator="lessThan" dxfId="39">
      <formula>0</formula>
    </cfRule>
    <cfRule type="cellIs" priority="225" operator="greaterThan" dxfId="38">
      <formula>0</formula>
    </cfRule>
  </conditionalFormatting>
  <conditionalFormatting sqref="AT45:AT46">
    <cfRule type="cellIs" priority="184" operator="lessThan" dxfId="0">
      <formula>0</formula>
    </cfRule>
  </conditionalFormatting>
  <conditionalFormatting sqref="AT38:AU38 AX38:BA38">
    <cfRule type="cellIs" priority="205" operator="greaterThan" dxfId="8">
      <formula>0.03</formula>
    </cfRule>
    <cfRule type="cellIs" priority="206" operator="greaterThan" dxfId="8">
      <formula>3</formula>
    </cfRule>
  </conditionalFormatting>
  <conditionalFormatting sqref="AT47:AU65">
    <cfRule type="cellIs" priority="90" operator="lessThan" dxfId="0">
      <formula>0</formula>
    </cfRule>
  </conditionalFormatting>
  <conditionalFormatting sqref="AU22:AU25">
    <cfRule type="cellIs" priority="166" operator="lessThan" dxfId="0">
      <formula>0</formula>
    </cfRule>
  </conditionalFormatting>
  <conditionalFormatting sqref="AU30:AU33">
    <cfRule type="cellIs" priority="163" operator="lessThan" dxfId="0">
      <formula>0</formula>
    </cfRule>
  </conditionalFormatting>
  <conditionalFormatting sqref="AU46">
    <cfRule type="cellIs" priority="159" operator="lessThan" dxfId="0">
      <formula>0</formula>
    </cfRule>
  </conditionalFormatting>
  <conditionalFormatting sqref="AU27:AW27">
    <cfRule type="cellIs" priority="62" operator="lessThan" dxfId="0">
      <formula>0</formula>
    </cfRule>
  </conditionalFormatting>
  <conditionalFormatting sqref="AU35:AW37">
    <cfRule type="cellIs" priority="59" operator="lessThan" dxfId="0">
      <formula>0</formula>
    </cfRule>
  </conditionalFormatting>
  <conditionalFormatting sqref="AU40:AW40">
    <cfRule type="cellIs" priority="58" operator="lessThan" dxfId="0">
      <formula>0</formula>
    </cfRule>
  </conditionalFormatting>
  <conditionalFormatting sqref="AU42:AW43">
    <cfRule type="cellIs" priority="56" operator="lessThan" dxfId="0">
      <formula>0</formula>
    </cfRule>
  </conditionalFormatting>
  <conditionalFormatting sqref="AV22:AW24">
    <cfRule type="cellIs" priority="63" operator="lessThan" dxfId="0">
      <formula>0</formula>
    </cfRule>
  </conditionalFormatting>
  <conditionalFormatting sqref="AV30:AW31">
    <cfRule type="cellIs" priority="61" operator="lessThan" dxfId="0">
      <formula>0</formula>
    </cfRule>
  </conditionalFormatting>
  <conditionalFormatting sqref="AV33:AW33">
    <cfRule type="cellIs" priority="60" operator="lessThan" dxfId="0">
      <formula>0</formula>
    </cfRule>
  </conditionalFormatting>
  <conditionalFormatting sqref="AV46:AW47">
    <cfRule type="cellIs" priority="72" operator="lessThan" dxfId="0">
      <formula>0</formula>
    </cfRule>
  </conditionalFormatting>
  <conditionalFormatting sqref="AV50:AW50">
    <cfRule type="cellIs" priority="71" operator="lessThan" dxfId="0">
      <formula>0</formula>
    </cfRule>
  </conditionalFormatting>
  <conditionalFormatting sqref="AV54:AW54">
    <cfRule type="cellIs" priority="70" operator="lessThan" dxfId="0">
      <formula>0</formula>
    </cfRule>
  </conditionalFormatting>
  <conditionalFormatting sqref="AV57:AW63">
    <cfRule type="cellIs" priority="66" operator="lessThan" dxfId="0">
      <formula>0</formula>
    </cfRule>
  </conditionalFormatting>
  <conditionalFormatting sqref="AV68:AW68">
    <cfRule type="cellIs" priority="65" operator="lessThan" dxfId="0">
      <formula>0</formula>
    </cfRule>
  </conditionalFormatting>
  <conditionalFormatting sqref="AT22:AU43 AX7:BA20 AX22:BA43">
    <cfRule type="cellIs" priority="207" operator="lessThan" dxfId="0">
      <formula>0</formula>
    </cfRule>
  </conditionalFormatting>
  <conditionalFormatting sqref="AX45:BA52 BB46:BB52">
    <cfRule type="cellIs" priority="144" operator="lessThan" dxfId="0">
      <formula>0</formula>
    </cfRule>
  </conditionalFormatting>
  <conditionalFormatting sqref="AX53:BB65">
    <cfRule type="cellIs" priority="99" operator="lessThan" dxfId="0">
      <formula>0</formula>
    </cfRule>
  </conditionalFormatting>
  <pageMargins left="0.7" right="0.7" top="0.75" bottom="0.75" header="0.3" footer="0.3"/>
  <pageSetup orientation="portrait" paperSize="9"/>
</worksheet>
</file>

<file path=xl/worksheets/sheet16.xml><?xml version="1.0" encoding="utf-8"?>
<worksheet xmlns="http://schemas.openxmlformats.org/spreadsheetml/2006/main">
  <sheetPr>
    <outlinePr summaryBelow="1" summaryRight="1"/>
    <pageSetUpPr/>
  </sheetPr>
  <dimension ref="A1:AR22"/>
  <sheetViews>
    <sheetView workbookViewId="0">
      <selection activeCell="R14" sqref="R14"/>
    </sheetView>
  </sheetViews>
  <sheetFormatPr baseColWidth="8" defaultRowHeight="14"/>
  <cols>
    <col width="9.5" bestFit="1" customWidth="1" style="386" min="1" max="1"/>
    <col width="8.9140625" customWidth="1" style="386" min="12" max="12"/>
    <col width="9.9140625" customWidth="1" style="386" min="13" max="13"/>
    <col width="10.1640625" customWidth="1" style="386" min="14" max="14"/>
    <col width="12.25" bestFit="1" customWidth="1" style="386" min="15" max="15"/>
    <col width="10.1640625" customWidth="1" style="386" min="16" max="16"/>
    <col width="12.25" bestFit="1" customWidth="1" style="386" min="17" max="17"/>
    <col width="11" bestFit="1" customWidth="1" style="386" min="22" max="22"/>
    <col width="12.25" bestFit="1" customWidth="1" style="386" min="40" max="40"/>
    <col width="9" bestFit="1" customWidth="1" style="386" min="41" max="41"/>
    <col width="12.25" bestFit="1" customWidth="1" style="386" min="42" max="42"/>
  </cols>
  <sheetData>
    <row r="1">
      <c r="A1" s="330" t="inlineStr">
        <is>
          <t>年份</t>
        </is>
      </c>
      <c r="B1" s="355" t="inlineStr">
        <is>
          <t>&lt;-50%</t>
        </is>
      </c>
      <c r="C1" s="355" t="inlineStr">
        <is>
          <t>&lt;-40%</t>
        </is>
      </c>
      <c r="D1" s="355" t="inlineStr">
        <is>
          <t>&lt;-30%</t>
        </is>
      </c>
      <c r="E1" s="355" t="inlineStr">
        <is>
          <t>&lt;-20%</t>
        </is>
      </c>
      <c r="F1" s="355" t="inlineStr">
        <is>
          <t>&lt;0%</t>
        </is>
      </c>
      <c r="G1" s="355" t="inlineStr">
        <is>
          <t>&lt;20%</t>
        </is>
      </c>
      <c r="H1" s="355" t="inlineStr">
        <is>
          <t>&lt;50%</t>
        </is>
      </c>
      <c r="I1" s="355" t="inlineStr">
        <is>
          <t>&lt;100%</t>
        </is>
      </c>
      <c r="J1" s="355" t="inlineStr">
        <is>
          <t>&lt;200%</t>
        </is>
      </c>
      <c r="K1" s="355" t="inlineStr">
        <is>
          <t>&lt;500%</t>
        </is>
      </c>
      <c r="L1" s="355" t="inlineStr">
        <is>
          <t>&lt;1000%</t>
        </is>
      </c>
      <c r="M1" s="355" t="inlineStr">
        <is>
          <t>&lt;10000%</t>
        </is>
      </c>
      <c r="N1" s="356" t="inlineStr">
        <is>
          <t>总股票数</t>
        </is>
      </c>
      <c r="O1" s="356" t="inlineStr">
        <is>
          <t>下跌20%比例</t>
        </is>
      </c>
      <c r="P1" s="355" t="inlineStr">
        <is>
          <t>下跌比例</t>
        </is>
      </c>
      <c r="Q1" s="357" t="inlineStr">
        <is>
          <t>涨超100比例</t>
        </is>
      </c>
      <c r="R1" s="355" t="inlineStr">
        <is>
          <t>微盘收益</t>
        </is>
      </c>
      <c r="S1" s="355" t="inlineStr">
        <is>
          <t>微盘β</t>
        </is>
      </c>
      <c r="T1" s="355" t="inlineStr">
        <is>
          <t>微盘α</t>
        </is>
      </c>
      <c r="U1" s="355" t="inlineStr">
        <is>
          <t>平均市值</t>
        </is>
      </c>
      <c r="V1" s="356" t="inlineStr">
        <is>
          <t>年份2</t>
        </is>
      </c>
      <c r="Z1" s="370" t="inlineStr">
        <is>
          <t>年份</t>
        </is>
      </c>
      <c r="AA1" s="371" t="inlineStr">
        <is>
          <t>&lt;-50%</t>
        </is>
      </c>
      <c r="AB1" s="371" t="inlineStr">
        <is>
          <t>&lt;-40%</t>
        </is>
      </c>
      <c r="AC1" s="371" t="inlineStr">
        <is>
          <t>&lt;-30%</t>
        </is>
      </c>
      <c r="AD1" s="371" t="inlineStr">
        <is>
          <t>&lt;-20%</t>
        </is>
      </c>
      <c r="AE1" s="371" t="inlineStr">
        <is>
          <t>&lt;0%</t>
        </is>
      </c>
      <c r="AF1" s="371" t="inlineStr">
        <is>
          <t>&lt;20%</t>
        </is>
      </c>
      <c r="AG1" s="371" t="inlineStr">
        <is>
          <t>&lt;50%</t>
        </is>
      </c>
      <c r="AH1" s="371" t="inlineStr">
        <is>
          <t>&lt;100%</t>
        </is>
      </c>
      <c r="AI1" s="371" t="inlineStr">
        <is>
          <t>&lt;200%</t>
        </is>
      </c>
      <c r="AJ1" s="371" t="inlineStr">
        <is>
          <t>&lt;500%</t>
        </is>
      </c>
      <c r="AK1" s="371" t="inlineStr">
        <is>
          <t>&lt;1000%</t>
        </is>
      </c>
      <c r="AL1" s="371" t="inlineStr">
        <is>
          <t>&lt;10000%</t>
        </is>
      </c>
      <c r="AM1" s="370" t="inlineStr">
        <is>
          <t>总股票数</t>
        </is>
      </c>
      <c r="AN1" s="370" t="inlineStr">
        <is>
          <t>下跌20%比例</t>
        </is>
      </c>
      <c r="AO1" s="371" t="inlineStr">
        <is>
          <t>下跌比例</t>
        </is>
      </c>
      <c r="AP1" s="372" t="inlineStr">
        <is>
          <t>涨超100比例</t>
        </is>
      </c>
      <c r="AQ1" s="380" t="inlineStr">
        <is>
          <t>涨超500</t>
        </is>
      </c>
      <c r="AR1" s="387" t="inlineStr">
        <is>
          <t>牛市统计</t>
        </is>
      </c>
    </row>
    <row r="2">
      <c r="A2" s="330" t="n">
        <v>2014</v>
      </c>
      <c r="B2" s="1" t="n">
        <v>0</v>
      </c>
      <c r="C2" s="1" t="n">
        <v>4</v>
      </c>
      <c r="D2" s="1" t="n">
        <v>15</v>
      </c>
      <c r="E2" s="1" t="n">
        <v>27</v>
      </c>
      <c r="F2" s="1" t="n">
        <v>225</v>
      </c>
      <c r="G2" s="1" t="n">
        <v>503</v>
      </c>
      <c r="H2" s="1" t="n">
        <v>816</v>
      </c>
      <c r="I2" s="1" t="n">
        <v>708</v>
      </c>
      <c r="J2" s="1" t="n">
        <v>246</v>
      </c>
      <c r="K2" s="1" t="n">
        <v>46</v>
      </c>
      <c r="L2" s="1" t="n">
        <v>1</v>
      </c>
      <c r="M2" s="1" t="n">
        <v>0</v>
      </c>
      <c r="N2" s="356">
        <f>SUM(B2:M2)</f>
        <v/>
      </c>
      <c r="O2" s="358">
        <f>SUM(表1[[#This Row],[&lt;-50%]:[&lt;-20%]])/表1[[#This Row],[总股票数]]</f>
        <v/>
      </c>
      <c r="P2" s="358">
        <f>SUM(B2:F2)/N2</f>
        <v/>
      </c>
      <c r="Q2" s="359">
        <f>SUM(J2:M2)/N2</f>
        <v/>
      </c>
      <c r="R2" s="358" t="n">
        <v>0.7843</v>
      </c>
      <c r="S2" s="358" t="n">
        <v>0.4602</v>
      </c>
      <c r="T2" s="358">
        <f>表1[[#This Row],[微盘收益]]-表1[[#This Row],[微盘β]]</f>
        <v/>
      </c>
      <c r="U2" s="365" t="n">
        <v>23.19</v>
      </c>
      <c r="V2" s="365" t="n">
        <v>2014</v>
      </c>
      <c r="Z2" s="373" t="inlineStr">
        <is>
          <t>2020牛</t>
        </is>
      </c>
      <c r="AA2" s="374" t="n">
        <v>192</v>
      </c>
      <c r="AB2" s="374" t="n">
        <v>132</v>
      </c>
      <c r="AC2" s="374" t="n">
        <v>196</v>
      </c>
      <c r="AD2" s="374" t="n">
        <v>249</v>
      </c>
      <c r="AE2" s="374" t="n">
        <v>677</v>
      </c>
      <c r="AF2" s="374" t="n">
        <v>646</v>
      </c>
      <c r="AG2" s="374" t="n">
        <v>711</v>
      </c>
      <c r="AH2" s="374" t="n">
        <v>682</v>
      </c>
      <c r="AI2" s="374" t="n">
        <v>611</v>
      </c>
      <c r="AJ2" s="374" t="n">
        <v>413</v>
      </c>
      <c r="AK2" s="374" t="n">
        <v>88</v>
      </c>
      <c r="AL2" s="374" t="n">
        <v>22</v>
      </c>
      <c r="AM2" s="373">
        <f>SUM(AA2:AL2)</f>
        <v/>
      </c>
      <c r="AN2" s="375">
        <f>SUM(AA2:AD2)/AM2</f>
        <v/>
      </c>
      <c r="AO2" s="375">
        <f>SUM(AA2:AE2)/AM2</f>
        <v/>
      </c>
      <c r="AP2" s="376">
        <f>SUM(AI2:AL2)/AM2</f>
        <v/>
      </c>
      <c r="AQ2" s="375">
        <f>SUM(AK2:AL2)/AM2</f>
        <v/>
      </c>
    </row>
    <row r="3">
      <c r="A3" s="330" t="n">
        <v>2015</v>
      </c>
      <c r="B3" s="1" t="n">
        <v>0</v>
      </c>
      <c r="C3" s="1" t="n">
        <v>3</v>
      </c>
      <c r="D3" s="1" t="n">
        <v>16</v>
      </c>
      <c r="E3" s="1" t="n">
        <v>49</v>
      </c>
      <c r="F3" s="1" t="n">
        <v>177</v>
      </c>
      <c r="G3" s="1" t="n">
        <v>270</v>
      </c>
      <c r="H3" s="1" t="n">
        <v>567</v>
      </c>
      <c r="I3" s="1" t="n">
        <v>807</v>
      </c>
      <c r="J3" s="1" t="n">
        <v>609</v>
      </c>
      <c r="K3" s="1" t="n">
        <v>276</v>
      </c>
      <c r="L3" s="1" t="n">
        <v>29</v>
      </c>
      <c r="M3" s="1" t="n">
        <v>3</v>
      </c>
      <c r="N3" s="356">
        <f>SUM(B3:M3)</f>
        <v/>
      </c>
      <c r="O3" s="358">
        <f>SUM(表1[[#This Row],[&lt;-50%]:[&lt;-20%]])/表1[[#This Row],[总股票数]]</f>
        <v/>
      </c>
      <c r="P3" s="358">
        <f>SUM(B3:F3)/N3</f>
        <v/>
      </c>
      <c r="Q3" s="359">
        <f>SUM(J3:M3)/N3</f>
        <v/>
      </c>
      <c r="R3" s="358" t="n">
        <v>1.9549</v>
      </c>
      <c r="S3" s="358" t="n">
        <v>0.9651999999999999</v>
      </c>
      <c r="T3" s="358">
        <f>表1[[#This Row],[微盘收益]]-表1[[#This Row],[微盘β]]</f>
        <v/>
      </c>
      <c r="U3" s="366" t="n">
        <v>45.57</v>
      </c>
      <c r="V3" s="366" t="n">
        <v>2015</v>
      </c>
      <c r="Z3" s="377" t="inlineStr">
        <is>
          <t>2025牛</t>
        </is>
      </c>
      <c r="AA3" s="1" t="n">
        <v>90</v>
      </c>
      <c r="AB3" s="1" t="n">
        <v>62</v>
      </c>
      <c r="AC3" s="1" t="n">
        <v>90</v>
      </c>
      <c r="AD3" s="1" t="n">
        <v>151</v>
      </c>
      <c r="AE3" s="1" t="n">
        <v>688</v>
      </c>
      <c r="AF3" s="1" t="n">
        <v>934</v>
      </c>
      <c r="AG3" s="1" t="n">
        <v>918</v>
      </c>
      <c r="AH3" s="1" t="n">
        <v>823</v>
      </c>
      <c r="AI3" s="1" t="n">
        <v>695</v>
      </c>
      <c r="AJ3" s="1" t="n">
        <v>527</v>
      </c>
      <c r="AK3" s="1" t="n">
        <v>158</v>
      </c>
      <c r="AL3" s="1" t="n">
        <v>68</v>
      </c>
      <c r="AM3" s="377">
        <f>SUM(AA3:AL3)</f>
        <v/>
      </c>
      <c r="AN3" s="375">
        <f>SUM(AA3:AD3)/AM3</f>
        <v/>
      </c>
      <c r="AO3" s="378">
        <f>SUM(AA3:AE3)/AM3</f>
        <v/>
      </c>
      <c r="AP3" s="379">
        <f>SUM(AI3:AL3)/AM3</f>
        <v/>
      </c>
      <c r="AQ3" s="375">
        <f>SUM(AK3:AL3)/AM3</f>
        <v/>
      </c>
    </row>
    <row r="4">
      <c r="A4" s="330" t="n">
        <v>2016</v>
      </c>
      <c r="B4" s="1" t="n">
        <v>35</v>
      </c>
      <c r="C4" s="1" t="n">
        <v>142</v>
      </c>
      <c r="D4" s="1" t="n">
        <v>353</v>
      </c>
      <c r="E4" s="1" t="n">
        <v>544</v>
      </c>
      <c r="F4" s="1" t="n">
        <v>1027</v>
      </c>
      <c r="G4" s="1" t="n">
        <v>438</v>
      </c>
      <c r="H4" s="1" t="n">
        <v>214</v>
      </c>
      <c r="I4" s="1" t="n">
        <v>88</v>
      </c>
      <c r="J4" s="1" t="n">
        <v>69</v>
      </c>
      <c r="K4" s="1" t="n">
        <v>115</v>
      </c>
      <c r="L4" s="1" t="n">
        <v>10</v>
      </c>
      <c r="M4" s="1" t="n">
        <v>1</v>
      </c>
      <c r="N4" s="356">
        <f>SUM(B4:M4)</f>
        <v/>
      </c>
      <c r="O4" s="358">
        <f>SUM(表1[[#This Row],[&lt;-50%]:[&lt;-20%]])/表1[[#This Row],[总股票数]]</f>
        <v/>
      </c>
      <c r="P4" s="358">
        <f>SUM(B4:F4)/N4</f>
        <v/>
      </c>
      <c r="Q4" s="359">
        <f>SUM(J4:M4)/N4</f>
        <v/>
      </c>
      <c r="R4" s="358" t="n">
        <v>0.4172</v>
      </c>
      <c r="S4" s="358" t="n">
        <v>0.0228</v>
      </c>
      <c r="T4" s="358">
        <f>表1[[#This Row],[微盘收益]]-表1[[#This Row],[微盘β]]</f>
        <v/>
      </c>
      <c r="U4" s="365" t="n">
        <v>42.13</v>
      </c>
      <c r="V4" s="366" t="n">
        <v>2016</v>
      </c>
      <c r="X4" s="387" t="inlineStr">
        <is>
          <t>之前数据可能不准</t>
        </is>
      </c>
    </row>
    <row r="5">
      <c r="A5" s="330" t="n">
        <v>2017</v>
      </c>
      <c r="B5" s="1" t="n">
        <v>153</v>
      </c>
      <c r="C5" s="1" t="n">
        <v>355</v>
      </c>
      <c r="D5" s="1" t="n">
        <v>501</v>
      </c>
      <c r="E5" s="1" t="n">
        <v>548</v>
      </c>
      <c r="F5" s="1" t="n">
        <v>800</v>
      </c>
      <c r="G5" s="1" t="n">
        <v>385</v>
      </c>
      <c r="H5" s="1" t="n">
        <v>290</v>
      </c>
      <c r="I5" s="1" t="n">
        <v>228</v>
      </c>
      <c r="J5" s="1" t="n">
        <v>144</v>
      </c>
      <c r="K5" s="1" t="n">
        <v>54</v>
      </c>
      <c r="L5" s="1" t="n">
        <v>9</v>
      </c>
      <c r="M5" s="1" t="n">
        <v>1</v>
      </c>
      <c r="N5" s="356">
        <f>SUM(B5:M5)</f>
        <v/>
      </c>
      <c r="O5" s="358">
        <f>SUM(表1[[#This Row],[&lt;-50%]:[&lt;-20%]])/表1[[#This Row],[总股票数]]</f>
        <v/>
      </c>
      <c r="P5" s="358">
        <f>SUM(B5:F5)/N5</f>
        <v/>
      </c>
      <c r="Q5" s="359">
        <f>SUM(J5:M5)/N5</f>
        <v/>
      </c>
      <c r="R5" s="358" t="n">
        <v>-0.1576</v>
      </c>
      <c r="S5" s="358" t="n">
        <v>-0.4094</v>
      </c>
      <c r="T5" s="358">
        <f>表1[[#This Row],[微盘收益]]-表1[[#This Row],[微盘β]]</f>
        <v/>
      </c>
      <c r="U5" s="366" t="n">
        <v>25.24</v>
      </c>
      <c r="V5" s="366" t="n">
        <v>2017</v>
      </c>
    </row>
    <row r="6">
      <c r="A6" s="330" t="n">
        <v>2018</v>
      </c>
      <c r="B6" s="1" t="n">
        <v>506</v>
      </c>
      <c r="C6" s="1" t="n">
        <v>692</v>
      </c>
      <c r="D6" s="1" t="n">
        <v>891</v>
      </c>
      <c r="E6" s="1" t="n">
        <v>626</v>
      </c>
      <c r="F6" s="1" t="n">
        <v>555</v>
      </c>
      <c r="G6" s="1" t="n">
        <v>173</v>
      </c>
      <c r="H6" s="1" t="n">
        <v>76</v>
      </c>
      <c r="I6" s="1" t="n">
        <v>32</v>
      </c>
      <c r="J6" s="1" t="n">
        <v>19</v>
      </c>
      <c r="K6" s="1" t="n">
        <v>1</v>
      </c>
      <c r="L6" s="1" t="n">
        <v>0</v>
      </c>
      <c r="M6" s="1" t="n">
        <v>0</v>
      </c>
      <c r="N6" s="356">
        <f>SUM(B6:M6)</f>
        <v/>
      </c>
      <c r="O6" s="358">
        <f>SUM(表1[[#This Row],[&lt;-50%]:[&lt;-20%]])/表1[[#This Row],[总股票数]]</f>
        <v/>
      </c>
      <c r="P6" s="358">
        <f>SUM(B6:F6)/N6</f>
        <v/>
      </c>
      <c r="Q6" s="359">
        <f>SUM(J6:M6)/N6</f>
        <v/>
      </c>
      <c r="R6" s="358" t="n">
        <v>-0.1611</v>
      </c>
      <c r="S6" s="358" t="n">
        <v>-0.353</v>
      </c>
      <c r="T6" s="358">
        <f>表1[[#This Row],[微盘收益]]-表1[[#This Row],[微盘β]]</f>
        <v/>
      </c>
      <c r="U6" s="366" t="n">
        <v>16.45</v>
      </c>
      <c r="V6" s="366" t="n">
        <v>2018</v>
      </c>
    </row>
    <row r="7">
      <c r="A7" s="324" t="n">
        <v>2019</v>
      </c>
      <c r="B7" s="1" t="n">
        <v>35</v>
      </c>
      <c r="C7" s="1" t="n">
        <v>28</v>
      </c>
      <c r="D7" s="1" t="n">
        <v>53</v>
      </c>
      <c r="E7" s="1" t="n">
        <v>120</v>
      </c>
      <c r="F7" s="1" t="n">
        <v>682</v>
      </c>
      <c r="G7" s="1" t="n">
        <v>1136</v>
      </c>
      <c r="H7" s="1" t="n">
        <v>906</v>
      </c>
      <c r="I7" s="1" t="n">
        <v>544</v>
      </c>
      <c r="J7" s="1" t="n">
        <v>210</v>
      </c>
      <c r="K7" s="1" t="n">
        <v>51</v>
      </c>
      <c r="L7" s="1" t="n">
        <v>2</v>
      </c>
      <c r="M7" s="1" t="n">
        <v>0</v>
      </c>
      <c r="N7" s="1">
        <f>SUM(B7:M7)</f>
        <v/>
      </c>
      <c r="O7" s="358">
        <f>SUM(表1[[#This Row],[&lt;-50%]:[&lt;-20%]])/表1[[#This Row],[总股票数]]</f>
        <v/>
      </c>
      <c r="P7" s="358">
        <f>SUM(B7:F7)/N7</f>
        <v/>
      </c>
      <c r="Q7" s="359">
        <f>SUM(J7:M7)/N7</f>
        <v/>
      </c>
      <c r="R7" s="358" t="n">
        <v>0.448</v>
      </c>
      <c r="S7" s="358" t="n">
        <v>0.1373</v>
      </c>
      <c r="T7" s="358">
        <f>表1[[#This Row],[微盘收益]]-表1[[#This Row],[微盘β]]</f>
        <v/>
      </c>
      <c r="U7" s="366" t="n">
        <v>18.8</v>
      </c>
      <c r="V7" s="366" t="n">
        <v>2019</v>
      </c>
    </row>
    <row r="8">
      <c r="A8" s="324" t="n">
        <v>2020</v>
      </c>
      <c r="B8" s="1" t="n">
        <v>98</v>
      </c>
      <c r="C8" s="1" t="n">
        <v>127</v>
      </c>
      <c r="D8" s="1" t="n">
        <v>227</v>
      </c>
      <c r="E8" s="1" t="n">
        <v>385</v>
      </c>
      <c r="F8" s="1" t="n">
        <v>1148</v>
      </c>
      <c r="G8" s="1" t="n">
        <v>865</v>
      </c>
      <c r="H8" s="1" t="n">
        <v>581</v>
      </c>
      <c r="I8" s="1" t="n">
        <v>402</v>
      </c>
      <c r="J8" s="1" t="n">
        <v>235</v>
      </c>
      <c r="K8" s="1" t="n">
        <v>77</v>
      </c>
      <c r="L8" s="1" t="n">
        <v>5</v>
      </c>
      <c r="M8" s="1" t="n">
        <v>4</v>
      </c>
      <c r="N8" s="1">
        <f>SUM(B8:M8)</f>
        <v/>
      </c>
      <c r="O8" s="363">
        <f>SUM(表1[[#This Row],[&lt;-50%]:[&lt;-20%]])/表1[[#This Row],[总股票数]]</f>
        <v/>
      </c>
      <c r="P8" s="358">
        <f>SUM(B8:F8)/N8</f>
        <v/>
      </c>
      <c r="Q8" s="359">
        <f>SUM(J8:M8)/N8</f>
        <v/>
      </c>
      <c r="R8" s="358" t="n">
        <v>0.2031</v>
      </c>
      <c r="S8" s="358" t="n">
        <v>-0.0202</v>
      </c>
      <c r="T8" s="358">
        <f>表1[[#This Row],[微盘收益]]-表1[[#This Row],[微盘β]]</f>
        <v/>
      </c>
      <c r="U8" s="366" t="n">
        <v>18.74</v>
      </c>
      <c r="V8" s="366" t="n">
        <v>2020</v>
      </c>
    </row>
    <row r="9">
      <c r="A9" s="324" t="n">
        <v>2021</v>
      </c>
      <c r="B9" s="1" t="n">
        <v>50</v>
      </c>
      <c r="C9" s="1" t="n">
        <v>96</v>
      </c>
      <c r="D9" s="1" t="n">
        <v>203</v>
      </c>
      <c r="E9" s="1" t="n">
        <v>328</v>
      </c>
      <c r="F9" s="1" t="n">
        <v>1143</v>
      </c>
      <c r="G9" s="1" t="n">
        <v>1093</v>
      </c>
      <c r="H9" s="1" t="n">
        <v>806</v>
      </c>
      <c r="I9" s="1" t="n">
        <v>558</v>
      </c>
      <c r="J9" s="1" t="n">
        <v>254</v>
      </c>
      <c r="K9" s="1" t="n">
        <v>87</v>
      </c>
      <c r="L9" s="1" t="n">
        <v>1</v>
      </c>
      <c r="M9" s="1" t="n">
        <v>0</v>
      </c>
      <c r="N9" s="1">
        <f>SUM(B9:M9)</f>
        <v/>
      </c>
      <c r="O9" s="363">
        <f>SUM(表1[[#This Row],[&lt;-50%]:[&lt;-20%]])/表1[[#This Row],[总股票数]]</f>
        <v/>
      </c>
      <c r="P9" s="358">
        <f>SUM(B9:F9)/N9</f>
        <v/>
      </c>
      <c r="Q9" s="359">
        <f>SUM(J9:M9)/N9</f>
        <v/>
      </c>
      <c r="R9" s="358" t="n">
        <v>0.4269</v>
      </c>
      <c r="S9" s="358" t="n">
        <v>0.08110000000000001</v>
      </c>
      <c r="T9" s="358">
        <f>表1[[#This Row],[微盘收益]]-表1[[#This Row],[微盘β]]</f>
        <v/>
      </c>
      <c r="U9" s="366" t="n">
        <v>20.42</v>
      </c>
      <c r="V9" s="366" t="n">
        <v>2021</v>
      </c>
    </row>
    <row r="10">
      <c r="A10" s="324" t="n">
        <v>2022</v>
      </c>
      <c r="B10" s="1" t="n">
        <v>233</v>
      </c>
      <c r="C10" s="1" t="n">
        <v>418</v>
      </c>
      <c r="D10" s="1" t="n">
        <v>779</v>
      </c>
      <c r="E10" s="1" t="n">
        <v>888</v>
      </c>
      <c r="F10" s="1" t="n">
        <v>1434</v>
      </c>
      <c r="G10" s="1" t="n">
        <v>679</v>
      </c>
      <c r="H10" s="1" t="n">
        <v>332</v>
      </c>
      <c r="I10" s="1" t="n">
        <v>123</v>
      </c>
      <c r="J10" s="1" t="n">
        <v>47</v>
      </c>
      <c r="K10" s="1" t="n">
        <v>13</v>
      </c>
      <c r="L10" s="1" t="n">
        <v>0</v>
      </c>
      <c r="M10" s="1" t="n">
        <v>0</v>
      </c>
      <c r="N10" s="1">
        <f>SUM(B10:M10)</f>
        <v/>
      </c>
      <c r="O10" s="363">
        <f>SUM(表1[[#This Row],[&lt;-50%]:[&lt;-20%]])/表1[[#This Row],[总股票数]]</f>
        <v/>
      </c>
      <c r="P10" s="358">
        <f>SUM(B10:F10)/N10</f>
        <v/>
      </c>
      <c r="Q10" s="359">
        <f>SUM(J10:M10)/N10</f>
        <v/>
      </c>
      <c r="R10" s="358" t="n">
        <v>0.222</v>
      </c>
      <c r="S10" s="358" t="n">
        <v>-0.1583</v>
      </c>
      <c r="T10" s="358">
        <f>表1[[#This Row],[微盘收益]]-表1[[#This Row],[微盘β]]</f>
        <v/>
      </c>
      <c r="U10" s="366" t="n">
        <v>17.66</v>
      </c>
      <c r="V10" s="366" t="n">
        <v>2022</v>
      </c>
    </row>
    <row r="11">
      <c r="A11" s="324" t="n">
        <v>2023</v>
      </c>
      <c r="B11" s="1" t="n">
        <v>124</v>
      </c>
      <c r="C11" s="1" t="n">
        <v>141</v>
      </c>
      <c r="D11" s="1" t="n">
        <v>306</v>
      </c>
      <c r="E11" s="1" t="n">
        <v>530</v>
      </c>
      <c r="F11" s="1" t="n">
        <v>1368</v>
      </c>
      <c r="G11" s="1" t="n">
        <v>1355</v>
      </c>
      <c r="H11" s="1" t="n">
        <v>896</v>
      </c>
      <c r="I11" s="1" t="n">
        <v>312</v>
      </c>
      <c r="J11" s="1" t="n">
        <v>90</v>
      </c>
      <c r="K11" s="1" t="n">
        <v>18</v>
      </c>
      <c r="L11" s="1" t="n">
        <v>0</v>
      </c>
      <c r="M11" s="1" t="n">
        <v>0</v>
      </c>
      <c r="N11" s="1">
        <f>SUM(B11:M11)</f>
        <v/>
      </c>
      <c r="O11" s="363">
        <f>SUM(表1[[#This Row],[&lt;-50%]:[&lt;-20%]])/表1[[#This Row],[总股票数]]</f>
        <v/>
      </c>
      <c r="P11" s="358">
        <f>SUM(B11:F11)/N11</f>
        <v/>
      </c>
      <c r="Q11" s="359">
        <f>SUM(J11:M11)/N11</f>
        <v/>
      </c>
      <c r="R11" s="358" t="n">
        <v>0.476</v>
      </c>
      <c r="S11" s="358" t="n">
        <v>0.1652</v>
      </c>
      <c r="T11" s="358">
        <f>表1[[#This Row],[微盘收益]]-表1[[#This Row],[微盘β]]</f>
        <v/>
      </c>
      <c r="U11" s="366" t="n">
        <v>21.14</v>
      </c>
      <c r="V11" s="366" t="n">
        <v>2023</v>
      </c>
    </row>
    <row r="12">
      <c r="A12" s="324" t="n">
        <v>2024</v>
      </c>
      <c r="B12" s="1" t="n">
        <v>124</v>
      </c>
      <c r="C12" s="1" t="n">
        <v>165</v>
      </c>
      <c r="D12" s="1" t="n">
        <v>401</v>
      </c>
      <c r="E12" s="1" t="n">
        <v>687</v>
      </c>
      <c r="F12" s="1" t="n">
        <v>1734</v>
      </c>
      <c r="G12" s="1" t="n">
        <v>1108</v>
      </c>
      <c r="H12" s="1" t="n">
        <v>656</v>
      </c>
      <c r="I12" s="1" t="n">
        <v>212</v>
      </c>
      <c r="J12" s="1" t="n">
        <v>63</v>
      </c>
      <c r="K12" s="1" t="n">
        <v>19</v>
      </c>
      <c r="L12" s="1" t="n">
        <v>0</v>
      </c>
      <c r="M12" s="1" t="n">
        <v>0</v>
      </c>
      <c r="N12" s="1">
        <f>SUM(B12:M12)</f>
        <v/>
      </c>
      <c r="O12" s="363">
        <f>SUM(表1[[#This Row],[&lt;-50%]:[&lt;-20%]])/表1[[#This Row],[总股票数]]</f>
        <v/>
      </c>
      <c r="P12" s="358">
        <f>SUM(B12:F12)/N12</f>
        <v/>
      </c>
      <c r="Q12" s="359">
        <f>SUM(J12:M12)/N12</f>
        <v/>
      </c>
      <c r="R12" s="358" t="n">
        <v>0.09329999999999999</v>
      </c>
      <c r="S12" s="358" t="n">
        <v>-0.2192</v>
      </c>
      <c r="T12" s="358">
        <f>表1[[#This Row],[微盘收益]]-表1[[#This Row],[微盘β]]</f>
        <v/>
      </c>
      <c r="U12" s="366" t="n">
        <v>16.77</v>
      </c>
      <c r="V12" s="366" t="n">
        <v>2024</v>
      </c>
    </row>
    <row r="13">
      <c r="A13" s="324" t="n">
        <v>2025</v>
      </c>
      <c r="B13" s="1" t="n">
        <v>31</v>
      </c>
      <c r="C13" s="1" t="n">
        <v>13</v>
      </c>
      <c r="D13" s="1" t="n">
        <v>52</v>
      </c>
      <c r="E13" s="1" t="n">
        <v>157</v>
      </c>
      <c r="F13" s="1" t="n">
        <v>928</v>
      </c>
      <c r="G13" s="1" t="n">
        <v>1360</v>
      </c>
      <c r="H13" s="1" t="n">
        <v>1310</v>
      </c>
      <c r="I13" s="1" t="n">
        <v>830</v>
      </c>
      <c r="J13" s="1" t="n">
        <v>382</v>
      </c>
      <c r="K13" s="1" t="n">
        <v>114</v>
      </c>
      <c r="L13" s="1" t="n">
        <v>8</v>
      </c>
      <c r="M13" s="1" t="n">
        <v>2</v>
      </c>
      <c r="N13" s="1">
        <f>SUM(B13:M13)</f>
        <v/>
      </c>
      <c r="O13" s="363">
        <f>SUM(表1[[#This Row],[&lt;-50%]:[&lt;-20%]])/表1[[#This Row],[总股票数]]</f>
        <v/>
      </c>
      <c r="P13" s="358">
        <f>SUM(B13:F13)/N13</f>
        <v/>
      </c>
      <c r="Q13" s="359">
        <f>SUM(J13:M13)/N13</f>
        <v/>
      </c>
      <c r="R13" s="358" t="n">
        <v>0.8018</v>
      </c>
      <c r="S13" s="358" t="n">
        <v>0.405</v>
      </c>
      <c r="T13" s="358">
        <f>表1[[#This Row],[微盘收益]]-表1[[#This Row],[微盘β]]</f>
        <v/>
      </c>
      <c r="U13" s="366" t="n">
        <v>23.33</v>
      </c>
      <c r="V13" s="366" t="n">
        <v>2025</v>
      </c>
    </row>
    <row r="14">
      <c r="A14" s="327" t="n">
        <v>2026</v>
      </c>
      <c r="B14" s="360" t="n">
        <v>108</v>
      </c>
      <c r="C14" s="360" t="n">
        <v>279</v>
      </c>
      <c r="D14" s="360" t="n">
        <v>766</v>
      </c>
      <c r="E14" s="360" t="n">
        <v>1034</v>
      </c>
      <c r="F14" s="360" t="n">
        <v>1590</v>
      </c>
      <c r="G14" s="360" t="n">
        <v>559</v>
      </c>
      <c r="H14" s="360" t="n">
        <v>371</v>
      </c>
      <c r="I14" s="360" t="n">
        <v>277</v>
      </c>
      <c r="J14" s="360" t="n">
        <v>137</v>
      </c>
      <c r="K14" s="360" t="n">
        <v>55</v>
      </c>
      <c r="L14" s="360" t="n">
        <v>1</v>
      </c>
      <c r="M14" s="360" t="n">
        <v>0</v>
      </c>
      <c r="N14" s="360">
        <f>SUM(B14:M14)</f>
        <v/>
      </c>
      <c r="O14" s="364">
        <f>SUM(表1[[#This Row],[&lt;-50%]:[&lt;-20%]])/表1[[#This Row],[总股票数]]</f>
        <v/>
      </c>
      <c r="P14" s="361">
        <f>SUM(B14:F14)/N14</f>
        <v/>
      </c>
      <c r="Q14" s="362">
        <f>SUM(J14:M14)/N14</f>
        <v/>
      </c>
      <c r="R14" s="358" t="n">
        <v>0.0437</v>
      </c>
      <c r="S14" s="358" t="n">
        <v>-0.0963</v>
      </c>
      <c r="T14" s="358">
        <f>表1[[#This Row],[微盘收益]]-表1[[#This Row],[微盘β]]</f>
        <v/>
      </c>
      <c r="U14" s="367" t="n">
        <v>21.08</v>
      </c>
      <c r="V14" s="367" t="n">
        <v>2026</v>
      </c>
    </row>
    <row r="15">
      <c r="A15" s="327" t="n">
        <v>202008</v>
      </c>
      <c r="B15" s="360" t="n">
        <v>147</v>
      </c>
      <c r="C15" s="360" t="n">
        <v>325</v>
      </c>
      <c r="D15" s="360" t="n">
        <v>724</v>
      </c>
      <c r="E15" s="360" t="n">
        <v>893</v>
      </c>
      <c r="F15" s="360" t="n">
        <v>1188</v>
      </c>
      <c r="G15" s="360" t="n">
        <v>422</v>
      </c>
      <c r="H15" s="360" t="n">
        <v>253</v>
      </c>
      <c r="I15" s="360" t="n">
        <v>149</v>
      </c>
      <c r="J15" s="360" t="n">
        <v>75</v>
      </c>
      <c r="K15" s="360" t="n">
        <v>8</v>
      </c>
      <c r="L15" s="368" t="n">
        <v>1</v>
      </c>
      <c r="M15" s="368" t="n">
        <v>1</v>
      </c>
      <c r="N15" s="368">
        <f>SUM(B15:M15)</f>
        <v/>
      </c>
      <c r="O15" s="369">
        <f>SUM(表1[[#This Row],[&lt;-50%]:[&lt;-20%]])/表1[[#This Row],[总股票数]]</f>
        <v/>
      </c>
      <c r="P15" s="361">
        <f>SUM(B15:F15)/N15</f>
        <v/>
      </c>
      <c r="Q15" s="362">
        <f>SUM(J15:M15)/N15</f>
        <v/>
      </c>
      <c r="R15" s="361" t="n"/>
      <c r="S15" s="361" t="n"/>
      <c r="T15" s="361">
        <f>表1[[#This Row],[微盘收益]]-表1[[#This Row],[微盘β]]</f>
        <v/>
      </c>
      <c r="U15" s="367" t="n"/>
      <c r="V15" s="367" t="n"/>
    </row>
    <row r="16">
      <c r="A16" s="327" t="n">
        <v>202007</v>
      </c>
      <c r="B16" s="360" t="n">
        <v>140</v>
      </c>
      <c r="C16" s="360" t="n">
        <v>180</v>
      </c>
      <c r="D16" s="360" t="n">
        <v>370</v>
      </c>
      <c r="E16" s="360" t="n">
        <v>584</v>
      </c>
      <c r="F16" s="360" t="n">
        <v>1266</v>
      </c>
      <c r="G16" s="360" t="n">
        <v>752</v>
      </c>
      <c r="H16" s="360" t="n">
        <v>458</v>
      </c>
      <c r="I16" s="360" t="n">
        <v>260</v>
      </c>
      <c r="J16" s="360" t="n">
        <v>145</v>
      </c>
      <c r="K16" s="360" t="n">
        <v>34</v>
      </c>
      <c r="L16" s="368" t="n">
        <v>2</v>
      </c>
      <c r="M16" s="368" t="n">
        <v>1</v>
      </c>
      <c r="N16" s="368">
        <f>SUM(B16:M16)</f>
        <v/>
      </c>
      <c r="O16" s="369">
        <f>SUM(表1[[#This Row],[&lt;-50%]:[&lt;-20%]])/表1[[#This Row],[总股票数]]</f>
        <v/>
      </c>
      <c r="P16" s="361">
        <f>SUM(B16:F16)/N16</f>
        <v/>
      </c>
      <c r="Q16" s="362">
        <f>SUM(J16:M16)/N16</f>
        <v/>
      </c>
      <c r="R16" s="361" t="n"/>
      <c r="S16" s="361" t="n"/>
      <c r="T16" s="361">
        <f>表1[[#This Row],[微盘收益]]-表1[[#This Row],[微盘β]]</f>
        <v/>
      </c>
      <c r="U16" s="367" t="n"/>
      <c r="V16" s="367" t="n"/>
    </row>
    <row r="17">
      <c r="A17" s="327" t="n">
        <v>202006</v>
      </c>
      <c r="B17" s="360" t="n">
        <v>132</v>
      </c>
      <c r="C17" s="360" t="n">
        <v>151</v>
      </c>
      <c r="D17" s="360" t="n">
        <v>327</v>
      </c>
      <c r="E17" s="360" t="n">
        <v>515</v>
      </c>
      <c r="F17" s="360" t="n">
        <v>1255</v>
      </c>
      <c r="G17" s="360" t="n">
        <v>786</v>
      </c>
      <c r="H17" s="360" t="n">
        <v>470</v>
      </c>
      <c r="I17" s="360" t="n">
        <v>313</v>
      </c>
      <c r="J17" s="360" t="n">
        <v>191</v>
      </c>
      <c r="K17" s="360" t="n">
        <v>53</v>
      </c>
      <c r="L17" s="368" t="n">
        <v>2</v>
      </c>
      <c r="M17" s="368" t="n">
        <v>1</v>
      </c>
      <c r="N17" s="368">
        <f>SUM(B17:M17)</f>
        <v/>
      </c>
      <c r="O17" s="369">
        <f>SUM(表1[[#This Row],[&lt;-50%]:[&lt;-20%]])/表1[[#This Row],[总股票数]]</f>
        <v/>
      </c>
      <c r="P17" s="361">
        <f>SUM(B17:F17)/N17</f>
        <v/>
      </c>
      <c r="Q17" s="362">
        <f>SUM(J17:M17)/N17</f>
        <v/>
      </c>
      <c r="R17" s="361" t="n"/>
      <c r="S17" s="361" t="n"/>
      <c r="T17" s="361">
        <f>表1[[#This Row],[微盘收益]]-表1[[#This Row],[微盘β]]</f>
        <v/>
      </c>
      <c r="U17" s="367" t="n"/>
      <c r="V17" s="367" t="n"/>
    </row>
    <row r="18">
      <c r="A18" s="327" t="n">
        <v>202005</v>
      </c>
      <c r="B18" s="360" t="n">
        <v>126</v>
      </c>
      <c r="C18" s="360" t="n">
        <v>152</v>
      </c>
      <c r="D18" s="360" t="n">
        <v>276</v>
      </c>
      <c r="E18" s="360" t="n">
        <v>514</v>
      </c>
      <c r="F18" s="360" t="n">
        <v>1211</v>
      </c>
      <c r="G18" s="360" t="n">
        <v>776</v>
      </c>
      <c r="H18" s="360" t="n">
        <v>494</v>
      </c>
      <c r="I18" s="360" t="n">
        <v>355</v>
      </c>
      <c r="J18" s="360" t="n">
        <v>221</v>
      </c>
      <c r="K18" s="360" t="n">
        <v>67</v>
      </c>
      <c r="L18" s="368" t="n">
        <v>3</v>
      </c>
      <c r="M18" s="368" t="n">
        <v>2</v>
      </c>
      <c r="N18" s="368">
        <f>SUM(B18:M18)</f>
        <v/>
      </c>
      <c r="O18" s="369">
        <f>SUM(表1[[#This Row],[&lt;-50%]:[&lt;-20%]])/表1[[#This Row],[总股票数]]</f>
        <v/>
      </c>
      <c r="P18" s="361">
        <f>SUM(B18:F18)/N18</f>
        <v/>
      </c>
      <c r="Q18" s="362">
        <f>SUM(J18:M18)/N18</f>
        <v/>
      </c>
      <c r="R18" s="361" t="n"/>
      <c r="S18" s="361" t="n"/>
      <c r="T18" s="361">
        <f>表1[[#This Row],[微盘收益]]-表1[[#This Row],[微盘β]]</f>
        <v/>
      </c>
      <c r="U18" s="367" t="n"/>
      <c r="V18" s="367" t="n"/>
    </row>
    <row r="19">
      <c r="A19" s="327" t="n">
        <v>202001</v>
      </c>
      <c r="B19" s="360" t="n">
        <v>206</v>
      </c>
      <c r="C19" s="360" t="n">
        <v>235</v>
      </c>
      <c r="D19" s="360" t="n">
        <v>389</v>
      </c>
      <c r="E19" s="360" t="n">
        <v>475</v>
      </c>
      <c r="F19" s="360" t="n">
        <v>1165</v>
      </c>
      <c r="G19" s="360" t="n">
        <v>626</v>
      </c>
      <c r="H19" s="360" t="n">
        <v>427</v>
      </c>
      <c r="I19" s="360" t="n">
        <v>336</v>
      </c>
      <c r="J19" s="360" t="n">
        <v>257</v>
      </c>
      <c r="K19" s="360" t="n">
        <v>83</v>
      </c>
      <c r="L19" s="368" t="n">
        <v>4</v>
      </c>
      <c r="M19" s="368" t="n">
        <v>4</v>
      </c>
      <c r="N19" s="368">
        <f>SUM(B19:M19)</f>
        <v/>
      </c>
      <c r="O19" s="369">
        <f>SUM(表1[[#This Row],[&lt;-50%]:[&lt;-20%]])/表1[[#This Row],[总股票数]]</f>
        <v/>
      </c>
      <c r="P19" s="361">
        <f>SUM(B19:F19)/N19</f>
        <v/>
      </c>
      <c r="Q19" s="362">
        <f>SUM(J19:M19)/N19</f>
        <v/>
      </c>
      <c r="R19" s="361" t="n"/>
      <c r="S19" s="361" t="n"/>
      <c r="T19" s="361">
        <f>表1[[#This Row],[微盘收益]]-表1[[#This Row],[微盘β]]</f>
        <v/>
      </c>
      <c r="U19" s="367" t="n"/>
      <c r="V19" s="367" t="n"/>
    </row>
    <row r="20">
      <c r="A20" s="327" t="n">
        <v>20260128</v>
      </c>
      <c r="B20" s="360" t="n">
        <v>103</v>
      </c>
      <c r="C20" s="360" t="n">
        <v>338</v>
      </c>
      <c r="D20" s="360" t="n">
        <v>1027</v>
      </c>
      <c r="E20" s="360" t="n">
        <v>1211</v>
      </c>
      <c r="F20" s="360" t="n">
        <v>1169</v>
      </c>
      <c r="G20" s="360" t="n">
        <v>510</v>
      </c>
      <c r="H20" s="360" t="n">
        <v>332</v>
      </c>
      <c r="I20" s="360" t="n">
        <v>260</v>
      </c>
      <c r="J20" s="360" t="n">
        <v>164</v>
      </c>
      <c r="K20" s="360" t="n">
        <v>52</v>
      </c>
      <c r="L20" s="368" t="n">
        <v>5</v>
      </c>
      <c r="M20" s="368" t="n">
        <v>0</v>
      </c>
      <c r="N20" s="368">
        <f>SUM(B20:M20)</f>
        <v/>
      </c>
      <c r="O20" s="369">
        <f>SUM(表1[[#This Row],[&lt;-50%]:[&lt;-20%]])/表1[[#This Row],[总股票数]]</f>
        <v/>
      </c>
      <c r="P20" s="361">
        <f>SUM(B20:F20)/N20</f>
        <v/>
      </c>
      <c r="Q20" s="362">
        <f>SUM(J20:M20)/N20</f>
        <v/>
      </c>
      <c r="R20" s="361" t="n"/>
      <c r="S20" s="361" t="n"/>
      <c r="T20" s="361">
        <f>表1[[#This Row],[微盘收益]]-表1[[#This Row],[微盘β]]</f>
        <v/>
      </c>
      <c r="U20" s="367" t="n"/>
      <c r="V20" s="367" t="n"/>
    </row>
    <row r="21">
      <c r="A21" s="327" t="n">
        <v>20260323</v>
      </c>
      <c r="B21" s="360" t="n">
        <v>39</v>
      </c>
      <c r="C21" s="360" t="n">
        <v>79</v>
      </c>
      <c r="D21" s="360" t="n">
        <v>300</v>
      </c>
      <c r="E21" s="360" t="n">
        <v>939</v>
      </c>
      <c r="F21" s="360" t="n">
        <v>2086</v>
      </c>
      <c r="G21" s="360" t="n">
        <v>696</v>
      </c>
      <c r="H21" s="360" t="n">
        <v>429</v>
      </c>
      <c r="I21" s="360" t="n">
        <v>333</v>
      </c>
      <c r="J21" s="360" t="n">
        <v>213</v>
      </c>
      <c r="K21" s="360" t="n">
        <v>53</v>
      </c>
      <c r="L21" s="368" t="n">
        <v>3</v>
      </c>
      <c r="M21" s="368" t="n">
        <v>0</v>
      </c>
      <c r="N21" s="368">
        <f>SUM(B21:M21)</f>
        <v/>
      </c>
      <c r="O21" s="369">
        <f>SUM(表1[[#This Row],[&lt;-50%]:[&lt;-20%]])/表1[[#This Row],[总股票数]]</f>
        <v/>
      </c>
      <c r="P21" s="361">
        <f>SUM(B21:F21)/N21</f>
        <v/>
      </c>
      <c r="Q21" s="362">
        <f>SUM(J21:M21)/N21</f>
        <v/>
      </c>
      <c r="R21" s="361" t="n"/>
      <c r="S21" s="361" t="n"/>
      <c r="T21" s="361">
        <f>表1[[#This Row],[微盘收益]]-表1[[#This Row],[微盘β]]</f>
        <v/>
      </c>
      <c r="U21" s="367" t="n"/>
      <c r="V21" s="367" t="n"/>
    </row>
    <row r="22">
      <c r="A22" s="327" t="n">
        <v>20260227</v>
      </c>
      <c r="B22" s="360" t="n">
        <v>85</v>
      </c>
      <c r="C22" s="360" t="n">
        <v>359</v>
      </c>
      <c r="D22" s="360" t="n">
        <v>1180</v>
      </c>
      <c r="E22" s="360" t="n">
        <v>1203</v>
      </c>
      <c r="F22" s="360" t="n">
        <v>1135</v>
      </c>
      <c r="G22" s="360" t="n">
        <v>465</v>
      </c>
      <c r="H22" s="360" t="n">
        <v>329</v>
      </c>
      <c r="I22" s="360" t="n">
        <v>242</v>
      </c>
      <c r="J22" s="360" t="n">
        <v>134</v>
      </c>
      <c r="K22" s="360" t="n">
        <v>35</v>
      </c>
      <c r="L22" s="368" t="n">
        <v>3</v>
      </c>
      <c r="M22" s="368" t="n">
        <v>0</v>
      </c>
      <c r="N22" s="368">
        <f>SUM(B22:M22)</f>
        <v/>
      </c>
      <c r="O22" s="369">
        <f>SUM(表1[[#This Row],[&lt;-50%]:[&lt;-20%]])/表1[[#This Row],[总股票数]]</f>
        <v/>
      </c>
      <c r="P22" s="361">
        <f>SUM(B22:F22)/N22</f>
        <v/>
      </c>
      <c r="Q22" s="362">
        <f>SUM(J22:M22)/N22</f>
        <v/>
      </c>
      <c r="R22" s="361" t="n"/>
      <c r="S22" s="361" t="n"/>
      <c r="T22" s="361">
        <f>表1[[#This Row],[微盘收益]]-表1[[#This Row],[微盘β]]</f>
        <v/>
      </c>
      <c r="U22" s="367" t="n"/>
      <c r="V22" s="367" t="n"/>
    </row>
  </sheetData>
  <conditionalFormatting sqref="O2:O7">
    <cfRule type="cellIs" priority="12" operator="between" dxfId="0">
      <formula>0.5</formula>
      <formula>1</formula>
    </cfRule>
  </conditionalFormatting>
  <conditionalFormatting sqref="O2:O1048576">
    <cfRule type="cellIs" priority="11" operator="greaterThan" dxfId="0">
      <formula>20.87%</formula>
    </cfRule>
  </conditionalFormatting>
  <conditionalFormatting sqref="P2:P1048576">
    <cfRule type="cellIs" priority="14" operator="between" dxfId="0">
      <formula>0.5</formula>
      <formula>1</formula>
    </cfRule>
  </conditionalFormatting>
  <conditionalFormatting sqref="Q2:Q1048576">
    <cfRule type="cellIs" priority="13" operator="greaterThan" dxfId="8">
      <formula>0.0448</formula>
    </cfRule>
  </conditionalFormatting>
  <conditionalFormatting sqref="R2:T2 R3:U14">
    <cfRule type="cellIs" priority="10" operator="lessThan" dxfId="0">
      <formula>0</formula>
    </cfRule>
  </conditionalFormatting>
  <conditionalFormatting sqref="AN2:AN3">
    <cfRule type="cellIs" priority="6" operator="greaterThan" dxfId="0">
      <formula>20.87%</formula>
    </cfRule>
  </conditionalFormatting>
  <conditionalFormatting sqref="AN2:AO3">
    <cfRule type="cellIs" priority="7" operator="between" dxfId="0">
      <formula>0.5</formula>
      <formula>1</formula>
    </cfRule>
  </conditionalFormatting>
  <conditionalFormatting sqref="AP2:AP3">
    <cfRule type="cellIs" priority="8" operator="greaterThan" dxfId="8">
      <formula>0.0448</formula>
    </cfRule>
  </conditionalFormatting>
  <conditionalFormatting sqref="AQ2:AQ3">
    <cfRule type="cellIs" priority="1" operator="greaterThan" dxfId="0">
      <formula>20.87%</formula>
    </cfRule>
    <cfRule type="cellIs" priority="2" operator="between" dxfId="0">
      <formula>0.5</formula>
      <formula>1</formula>
    </cfRule>
  </conditionalFormatting>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codeName="Sheet18">
    <outlinePr summaryBelow="1" summaryRight="1"/>
    <pageSetUpPr/>
  </sheetPr>
  <dimension ref="A1:W2108"/>
  <sheetViews>
    <sheetView tabSelected="1" workbookViewId="0">
      <pane xSplit="1" ySplit="1" topLeftCell="B2" activePane="bottomRight" state="frozen"/>
      <selection pane="topRight" activeCell="B1" sqref="B1"/>
      <selection pane="bottomLeft" activeCell="A2" sqref="A2"/>
      <selection pane="bottomRight" activeCell="A2" sqref="A2:XFD3"/>
    </sheetView>
  </sheetViews>
  <sheetFormatPr baseColWidth="8" defaultRowHeight="14"/>
  <cols>
    <col width="23.08203125" customWidth="1" style="308" min="1" max="1"/>
    <col width="10.58203125" customWidth="1" style="472" min="2" max="2"/>
    <col width="8.6640625" customWidth="1" style="8" min="3" max="3"/>
    <col width="8.6640625" customWidth="1" style="268" min="4" max="4"/>
    <col width="8.6640625" customWidth="1" style="8" min="5" max="10"/>
    <col width="8.6640625" customWidth="1" style="268" min="11" max="13"/>
    <col width="8.6640625" customWidth="1" style="8" min="14" max="15"/>
    <col width="8.6640625" customWidth="1" style="268" min="16" max="16"/>
    <col width="8.6640625" customWidth="1" style="8" min="17" max="17"/>
    <col width="11.75" bestFit="1" customWidth="1" style="8" min="18" max="18"/>
    <col width="8.6640625" customWidth="1" style="8" min="19" max="19"/>
    <col width="12.75" bestFit="1" customWidth="1" style="8" min="20" max="23"/>
    <col width="8.6640625" customWidth="1" style="8" min="24" max="25"/>
    <col width="8.6640625" customWidth="1" style="8" min="26" max="16384"/>
  </cols>
  <sheetData>
    <row r="1" ht="28" customHeight="1" s="386">
      <c r="A1" s="308" t="inlineStr">
        <is>
          <t>日期</t>
        </is>
      </c>
      <c r="B1" s="472" t="inlineStr">
        <is>
          <t>指数</t>
        </is>
      </c>
      <c r="C1" s="8" t="inlineStr">
        <is>
          <t>涨跌</t>
        </is>
      </c>
      <c r="D1" s="268" t="inlineStr">
        <is>
          <t>涨幅</t>
        </is>
      </c>
      <c r="E1" s="8" t="inlineStr">
        <is>
          <t>温度</t>
        </is>
      </c>
      <c r="F1" s="8" t="inlineStr">
        <is>
          <t>平均价格</t>
        </is>
      </c>
      <c r="G1" s="8" t="inlineStr">
        <is>
          <t>价格中位数</t>
        </is>
      </c>
      <c r="H1" s="8" t="inlineStr">
        <is>
          <t>转股价值中位数</t>
        </is>
      </c>
      <c r="I1" s="8" t="inlineStr">
        <is>
          <t>平均双低</t>
        </is>
      </c>
      <c r="J1" s="8" t="inlineStr">
        <is>
          <t>溢价率</t>
        </is>
      </c>
      <c r="K1" s="268" t="inlineStr">
        <is>
          <t>平均溢价率</t>
        </is>
      </c>
      <c r="L1" s="268" t="inlineStr">
        <is>
          <t>溢价率中位数</t>
        </is>
      </c>
      <c r="M1" s="268" t="inlineStr">
        <is>
          <t>平均收益率</t>
        </is>
      </c>
      <c r="N1" s="8" t="inlineStr">
        <is>
          <t>成交额</t>
        </is>
      </c>
      <c r="O1" s="8" t="inlineStr">
        <is>
          <t>剩余规模</t>
        </is>
      </c>
      <c r="P1" s="268" t="inlineStr">
        <is>
          <t>换手率</t>
        </is>
      </c>
      <c r="Q1" s="8" t="inlineStr">
        <is>
          <t>数量</t>
        </is>
      </c>
      <c r="R1" s="8" t="inlineStr">
        <is>
          <t>&lt;90</t>
        </is>
      </c>
      <c r="S1" s="8" t="inlineStr">
        <is>
          <t>90-100</t>
        </is>
      </c>
      <c r="T1" s="8" t="inlineStr">
        <is>
          <t>100-110</t>
        </is>
      </c>
      <c r="U1" s="8" t="inlineStr">
        <is>
          <t>110-120</t>
        </is>
      </c>
      <c r="V1" s="8" t="inlineStr">
        <is>
          <t>120-130</t>
        </is>
      </c>
      <c r="W1" s="8" t="inlineStr">
        <is>
          <t>&gt;=130</t>
        </is>
      </c>
    </row>
    <row r="2">
      <c r="A2" s="473" t="n">
        <v>46269</v>
      </c>
      <c r="B2" t="n">
        <v>2650.885</v>
      </c>
      <c r="C2" t="n">
        <v>-12.438</v>
      </c>
      <c r="D2" t="n">
        <v>-0.0047</v>
      </c>
      <c r="E2" t="n">
        <v>62.65</v>
      </c>
      <c r="F2" t="n">
        <v>156.51</v>
      </c>
      <c r="G2" t="n">
        <v>133.42</v>
      </c>
      <c r="H2" t="n">
        <v>89.33</v>
      </c>
      <c r="I2" t="n">
        <v>223.36</v>
      </c>
      <c r="J2" t="n">
        <v>60.76</v>
      </c>
      <c r="K2" t="n">
        <v>0.6685</v>
      </c>
      <c r="L2" t="n">
        <v>0.5357</v>
      </c>
      <c r="M2" t="n">
        <v>-0.102</v>
      </c>
      <c r="N2" t="n">
        <v>543.75</v>
      </c>
      <c r="O2" t="n">
        <v>4720.02</v>
      </c>
      <c r="P2" t="n">
        <v>0.1152</v>
      </c>
      <c r="Q2" t="n">
        <v>308</v>
      </c>
      <c r="R2" t="inlineStr">
        <is>
          <t>2 ↑ +0.43%</t>
        </is>
      </c>
      <c r="S2" t="inlineStr">
        <is>
          <t>0</t>
        </is>
      </c>
      <c r="T2" t="inlineStr">
        <is>
          <t>5 ↑ +0.13%</t>
        </is>
      </c>
      <c r="U2" t="inlineStr">
        <is>
          <t>44 ↑ +0.08%</t>
        </is>
      </c>
      <c r="V2" t="inlineStr">
        <is>
          <t>83 ↓ -0.08%</t>
        </is>
      </c>
      <c r="W2" t="inlineStr">
        <is>
          <t>174 ↓ -0.82%</t>
        </is>
      </c>
    </row>
    <row r="3">
      <c r="A3" s="474" t="n">
        <v>46268</v>
      </c>
      <c r="B3" s="475" t="n">
        <v>2663.323</v>
      </c>
      <c r="C3" s="476" t="n">
        <v>-19.207</v>
      </c>
      <c r="D3" s="477" t="n">
        <v>-0.0072</v>
      </c>
      <c r="E3" s="476" t="n">
        <v>62.81</v>
      </c>
      <c r="F3" s="476" t="n">
        <v>157.87</v>
      </c>
      <c r="G3" s="476" t="n">
        <v>134.21</v>
      </c>
      <c r="H3" s="476" t="n">
        <v>89.56</v>
      </c>
      <c r="I3" s="476" t="n">
        <v>224.46</v>
      </c>
      <c r="J3" s="476" t="n">
        <v>61.33</v>
      </c>
      <c r="K3" s="477" t="n">
        <v>0.6659</v>
      </c>
      <c r="L3" s="477" t="n">
        <v>0.5333</v>
      </c>
      <c r="M3" s="477" t="n">
        <v>-0.1037</v>
      </c>
      <c r="N3" s="476" t="n">
        <v>606.8099999999999</v>
      </c>
      <c r="O3" s="476" t="n">
        <v>4720.54</v>
      </c>
      <c r="P3" s="477" t="n">
        <v>0.1285</v>
      </c>
      <c r="Q3" s="476" t="n">
        <v>309</v>
      </c>
      <c r="R3" s="476" t="inlineStr">
        <is>
          <t>2 ↑ +1.67%</t>
        </is>
      </c>
      <c r="S3" s="476" t="inlineStr">
        <is>
          <t>0</t>
        </is>
      </c>
      <c r="T3" s="476" t="inlineStr">
        <is>
          <t>5 ↓ -0.06%</t>
        </is>
      </c>
      <c r="U3" s="476" t="inlineStr">
        <is>
          <t>43 ↓ -0.32%</t>
        </is>
      </c>
      <c r="V3" s="476" t="inlineStr">
        <is>
          <t>81 ↓ -0.50%</t>
        </is>
      </c>
      <c r="W3" s="476" t="inlineStr">
        <is>
          <t>178 ↓ -0.96%</t>
        </is>
      </c>
    </row>
    <row r="4">
      <c r="A4" s="308" t="n">
        <v>46267</v>
      </c>
      <c r="B4" s="472" t="n">
        <v>2682.53</v>
      </c>
      <c r="C4" s="8" t="n">
        <v>-23.843</v>
      </c>
      <c r="D4" s="268" t="n">
        <v>-0.008800000000000001</v>
      </c>
      <c r="E4" s="8" t="n">
        <v>66.20999999999999</v>
      </c>
      <c r="F4" s="8" t="n">
        <v>159.256</v>
      </c>
      <c r="G4" s="8" t="n">
        <v>134.542</v>
      </c>
      <c r="H4" s="8" t="n">
        <v>90.06</v>
      </c>
      <c r="I4" s="8" t="n">
        <v>226.79</v>
      </c>
      <c r="J4" s="8" t="n">
        <v>62.67</v>
      </c>
      <c r="K4" s="268" t="n">
        <v>0.6753</v>
      </c>
      <c r="L4" s="268" t="n">
        <v>0.5334</v>
      </c>
      <c r="M4" s="268" t="n">
        <v>-0.1089</v>
      </c>
      <c r="N4" s="8" t="n">
        <v>504.32</v>
      </c>
      <c r="O4" s="8" t="n">
        <v>4703.12</v>
      </c>
      <c r="P4" s="268" t="n">
        <v>0.1072</v>
      </c>
      <c r="Q4" s="8" t="n">
        <v>308</v>
      </c>
      <c r="R4" s="8" t="inlineStr">
        <is>
          <t>2 ↓ -1.38%</t>
        </is>
      </c>
      <c r="S4" s="8" t="n">
        <v>0</v>
      </c>
      <c r="T4" s="8" t="inlineStr">
        <is>
          <t>5 ↓ -0.02%</t>
        </is>
      </c>
      <c r="U4" s="8" t="inlineStr">
        <is>
          <t>40 ↓ -0.20%</t>
        </is>
      </c>
      <c r="V4" s="8" t="inlineStr">
        <is>
          <t>80 ↓ -0.39%</t>
        </is>
      </c>
      <c r="W4" s="8" t="inlineStr">
        <is>
          <t>181 ↓ -1.27%</t>
        </is>
      </c>
    </row>
    <row r="5">
      <c r="A5" s="308" t="n">
        <v>46266</v>
      </c>
      <c r="B5" s="472" t="n">
        <v>2706.373</v>
      </c>
      <c r="C5" s="8" t="n">
        <v>-12.561</v>
      </c>
      <c r="D5" s="268" t="n">
        <v>-0.0046</v>
      </c>
      <c r="E5" s="8" t="n">
        <v>70.84</v>
      </c>
      <c r="F5" s="8" t="n">
        <v>161.464</v>
      </c>
      <c r="G5" s="8" t="n">
        <v>134.719</v>
      </c>
      <c r="H5" s="8" t="n">
        <v>91.04000000000001</v>
      </c>
      <c r="I5" s="8" t="n">
        <v>228.94</v>
      </c>
      <c r="J5" s="8" t="n">
        <v>63.47</v>
      </c>
      <c r="K5" s="268" t="n">
        <v>0.6747</v>
      </c>
      <c r="L5" s="268" t="n">
        <v>0.5316</v>
      </c>
      <c r="M5" s="268" t="n">
        <v>-0.1119</v>
      </c>
      <c r="N5" s="8" t="n">
        <v>494.66</v>
      </c>
      <c r="O5" s="8" t="n">
        <v>4706.49</v>
      </c>
      <c r="P5" s="268" t="n">
        <v>0.1051</v>
      </c>
      <c r="Q5" s="8" t="n">
        <v>308</v>
      </c>
      <c r="R5" s="8" t="inlineStr">
        <is>
          <t>2 ↑ +1.03%</t>
        </is>
      </c>
      <c r="S5" s="8" t="n">
        <v>0</v>
      </c>
      <c r="T5" s="8" t="inlineStr">
        <is>
          <t>5 ↓ -0.19%</t>
        </is>
      </c>
      <c r="U5" s="8" t="inlineStr">
        <is>
          <t>38 ↑ +0.03%</t>
        </is>
      </c>
      <c r="V5" s="8" t="inlineStr">
        <is>
          <t>78 ↓ -0.16%</t>
        </is>
      </c>
      <c r="W5" s="8" t="inlineStr">
        <is>
          <t>185 ↓ -0.71%</t>
        </is>
      </c>
    </row>
    <row r="6">
      <c r="A6" s="308" t="n">
        <v>46265</v>
      </c>
      <c r="B6" s="472" t="n">
        <v>2718.934</v>
      </c>
      <c r="C6" s="8" t="n">
        <v>-1.877</v>
      </c>
      <c r="D6" s="268" t="n">
        <v>-0.0007</v>
      </c>
      <c r="E6" s="8" t="n">
        <v>71.23</v>
      </c>
      <c r="F6" s="8" t="n">
        <v>162.732</v>
      </c>
      <c r="G6" s="8" t="n">
        <v>134.911</v>
      </c>
      <c r="H6" s="8" t="n">
        <v>90.28</v>
      </c>
      <c r="I6" s="8" t="n">
        <v>230.9</v>
      </c>
      <c r="J6" s="8" t="n">
        <v>64.59999999999999</v>
      </c>
      <c r="K6" s="268" t="n">
        <v>0.6817</v>
      </c>
      <c r="L6" s="268" t="n">
        <v>0.5426</v>
      </c>
      <c r="M6" s="268" t="n">
        <v>-0.1126</v>
      </c>
      <c r="N6" s="8" t="n">
        <v>608.6900000000001</v>
      </c>
      <c r="O6" s="8" t="n">
        <v>4709.9</v>
      </c>
      <c r="P6" s="268" t="n">
        <v>0.1292</v>
      </c>
      <c r="Q6" s="8" t="n">
        <v>309</v>
      </c>
      <c r="R6" s="8" t="inlineStr">
        <is>
          <t>2 ↓ -0.66%</t>
        </is>
      </c>
      <c r="S6" s="8" t="n">
        <v>0</v>
      </c>
      <c r="T6" s="8" t="inlineStr">
        <is>
          <t>5 ↓ -0.29%</t>
        </is>
      </c>
      <c r="U6" s="8" t="inlineStr">
        <is>
          <t>37 ↓ -0.63%</t>
        </is>
      </c>
      <c r="V6" s="8" t="inlineStr">
        <is>
          <t>78 ↓ -0.45%</t>
        </is>
      </c>
      <c r="W6" s="8" t="inlineStr">
        <is>
          <t>187 ↑ +0.21%</t>
        </is>
      </c>
    </row>
    <row r="7">
      <c r="A7" s="308" t="n">
        <v>46262</v>
      </c>
      <c r="B7" s="472" t="n">
        <v>2720.811</v>
      </c>
      <c r="C7" s="8" t="n">
        <v>-5.234</v>
      </c>
      <c r="D7" s="268" t="n">
        <v>-0.0019</v>
      </c>
      <c r="E7" s="8" t="n">
        <v>73.54000000000001</v>
      </c>
      <c r="F7" s="8" t="n">
        <v>162.22</v>
      </c>
      <c r="G7" s="8" t="n">
        <v>134.631</v>
      </c>
      <c r="H7" s="8" t="n">
        <v>89</v>
      </c>
      <c r="I7" s="8" t="n">
        <v>232.36</v>
      </c>
      <c r="J7" s="8" t="n">
        <v>70.33</v>
      </c>
      <c r="K7" s="268" t="n">
        <v>0.7014</v>
      </c>
      <c r="L7" s="268" t="n">
        <v>0.5608</v>
      </c>
      <c r="M7" s="268" t="n">
        <v>-0.1121</v>
      </c>
      <c r="N7" s="8" t="n">
        <v>575.41</v>
      </c>
      <c r="O7" s="8" t="n">
        <v>4713.02</v>
      </c>
      <c r="P7" s="268" t="n">
        <v>0.1221</v>
      </c>
      <c r="Q7" s="8" t="n">
        <v>310</v>
      </c>
      <c r="R7" s="8" t="inlineStr">
        <is>
          <t>2 ↑ +0.71%</t>
        </is>
      </c>
      <c r="S7" s="8" t="n">
        <v>0</v>
      </c>
      <c r="T7" s="8" t="inlineStr">
        <is>
          <t>5 ↑ +0.45%</t>
        </is>
      </c>
      <c r="U7" s="8" t="inlineStr">
        <is>
          <t>36 ↓ -0.12%</t>
        </is>
      </c>
      <c r="V7" s="8" t="inlineStr">
        <is>
          <t>76 ↓ -0.09%</t>
        </is>
      </c>
      <c r="W7" s="8" t="inlineStr">
        <is>
          <t>191 ↓ -0.27%</t>
        </is>
      </c>
    </row>
    <row r="8">
      <c r="A8" s="308" t="n">
        <v>46261</v>
      </c>
      <c r="B8" s="472" t="n">
        <v>2726.045</v>
      </c>
      <c r="C8" s="8" t="n">
        <v>23.056</v>
      </c>
      <c r="D8" s="268" t="n">
        <v>0.008500000000000001</v>
      </c>
      <c r="E8" s="8" t="n">
        <v>74.97</v>
      </c>
      <c r="F8" s="8" t="n">
        <v>162.91</v>
      </c>
      <c r="G8" s="8" t="n">
        <v>134.916</v>
      </c>
      <c r="H8" s="8" t="n">
        <v>89.14</v>
      </c>
      <c r="I8" s="8" t="n">
        <v>234.07</v>
      </c>
      <c r="J8" s="8" t="n">
        <v>73.56999999999999</v>
      </c>
      <c r="K8" s="268" t="n">
        <v>0.7116</v>
      </c>
      <c r="L8" s="268" t="n">
        <v>0.5651</v>
      </c>
      <c r="M8" s="268" t="n">
        <v>-0.1124</v>
      </c>
      <c r="N8" s="8" t="n">
        <v>610.86</v>
      </c>
      <c r="O8" s="8" t="n">
        <v>4714.05</v>
      </c>
      <c r="P8" s="268" t="n">
        <v>0.1296</v>
      </c>
      <c r="Q8" s="8" t="n">
        <v>310</v>
      </c>
      <c r="R8" s="8" t="inlineStr">
        <is>
          <t>2 ↑ +2.24%</t>
        </is>
      </c>
      <c r="S8" s="8" t="n">
        <v>0</v>
      </c>
      <c r="T8" s="8" t="inlineStr">
        <is>
          <t>5 ↑ +0.03%</t>
        </is>
      </c>
      <c r="U8" s="8" t="inlineStr">
        <is>
          <t>36 ↑ +0.13%</t>
        </is>
      </c>
      <c r="V8" s="8" t="inlineStr">
        <is>
          <t>73 ↑ +0.13%</t>
        </is>
      </c>
      <c r="W8" s="8" t="inlineStr">
        <is>
          <t>194 ↑ +1.27%</t>
        </is>
      </c>
    </row>
    <row r="9">
      <c r="A9" s="308" t="n">
        <v>46260</v>
      </c>
      <c r="B9" s="472" t="n">
        <v>2702.989</v>
      </c>
      <c r="C9" s="8" t="n">
        <v>7.278</v>
      </c>
      <c r="D9" s="268" t="n">
        <v>0.0027</v>
      </c>
      <c r="E9" s="8" t="n">
        <v>73.83</v>
      </c>
      <c r="F9" s="8" t="n">
        <v>160.695</v>
      </c>
      <c r="G9" s="8" t="n">
        <v>134.838</v>
      </c>
      <c r="H9" s="8" t="n">
        <v>88.31999999999999</v>
      </c>
      <c r="I9" s="8" t="n">
        <v>231.5</v>
      </c>
      <c r="J9" s="8" t="n">
        <v>72.75</v>
      </c>
      <c r="K9" s="268" t="n">
        <v>0.708</v>
      </c>
      <c r="L9" s="268" t="n">
        <v>0.5653</v>
      </c>
      <c r="M9" s="268" t="n">
        <v>-0.1094</v>
      </c>
      <c r="N9" s="8" t="n">
        <v>521.36</v>
      </c>
      <c r="O9" s="8" t="n">
        <v>4712.82</v>
      </c>
      <c r="P9" s="268" t="n">
        <v>0.1106</v>
      </c>
      <c r="Q9" s="8" t="n">
        <v>310</v>
      </c>
      <c r="R9" s="8" t="inlineStr">
        <is>
          <t>2 ↑ +1.47%</t>
        </is>
      </c>
      <c r="S9" s="8" t="n">
        <v>0</v>
      </c>
      <c r="T9" s="8" t="inlineStr">
        <is>
          <t>6 ↓ -0.13%</t>
        </is>
      </c>
      <c r="U9" s="8" t="inlineStr">
        <is>
          <t>36 ↑ +0.12%</t>
        </is>
      </c>
      <c r="V9" s="8" t="inlineStr">
        <is>
          <t>77 ↑ +0.32%</t>
        </is>
      </c>
      <c r="W9" s="8" t="inlineStr">
        <is>
          <t>189 ↑ +0.28%</t>
        </is>
      </c>
    </row>
    <row r="10">
      <c r="A10" s="308" t="n">
        <v>46259</v>
      </c>
      <c r="B10" s="472" t="n">
        <v>2695.711</v>
      </c>
      <c r="C10" s="8" t="n">
        <v>27.588</v>
      </c>
      <c r="D10" s="268" t="n">
        <v>0.0103</v>
      </c>
      <c r="E10" s="8" t="n">
        <v>72.14</v>
      </c>
      <c r="F10" s="8" t="n">
        <v>160.217</v>
      </c>
      <c r="G10" s="8" t="n">
        <v>134.424</v>
      </c>
      <c r="H10" s="8" t="n">
        <v>88.25</v>
      </c>
      <c r="I10" s="8" t="n">
        <v>230.59</v>
      </c>
      <c r="J10" s="8" t="n">
        <v>70.62</v>
      </c>
      <c r="K10" s="268" t="n">
        <v>0.7037</v>
      </c>
      <c r="L10" s="268" t="n">
        <v>0.5537</v>
      </c>
      <c r="M10" s="268" t="n">
        <v>-0.1084</v>
      </c>
      <c r="N10" s="8" t="n">
        <v>577.38</v>
      </c>
      <c r="O10" s="8" t="n">
        <v>4699.27</v>
      </c>
      <c r="P10" s="268" t="n">
        <v>0.1229</v>
      </c>
      <c r="Q10" s="8" t="n">
        <v>310</v>
      </c>
      <c r="R10" s="8" t="inlineStr">
        <is>
          <t>2 ↑ +0.61%</t>
        </is>
      </c>
      <c r="S10" s="8" t="n">
        <v>0</v>
      </c>
      <c r="T10" s="8" t="inlineStr">
        <is>
          <t>6 ↑ +0.65%</t>
        </is>
      </c>
      <c r="U10" s="8" t="inlineStr">
        <is>
          <t>36 ↑ +0.26%</t>
        </is>
      </c>
      <c r="V10" s="8" t="inlineStr">
        <is>
          <t>79 ↑ +0.74%</t>
        </is>
      </c>
      <c r="W10" s="8" t="inlineStr">
        <is>
          <t>187 ↑ +1.32%</t>
        </is>
      </c>
    </row>
    <row r="11">
      <c r="A11" s="308" t="n">
        <v>46258</v>
      </c>
      <c r="B11" s="472" t="n">
        <v>2668.123</v>
      </c>
      <c r="C11" s="8" t="n">
        <v>-10.984</v>
      </c>
      <c r="D11" s="268" t="n">
        <v>-0.0041</v>
      </c>
      <c r="E11" s="8" t="n">
        <v>66.18000000000001</v>
      </c>
      <c r="F11" s="8" t="n">
        <v>158.457</v>
      </c>
      <c r="G11" s="8" t="n">
        <v>133.47</v>
      </c>
      <c r="H11" s="8" t="n">
        <v>87.59999999999999</v>
      </c>
      <c r="I11" s="8" t="n">
        <v>229.51</v>
      </c>
      <c r="J11" s="8" t="n">
        <v>70.8</v>
      </c>
      <c r="K11" s="268" t="n">
        <v>0.7105</v>
      </c>
      <c r="L11" s="268" t="n">
        <v>0.5536</v>
      </c>
      <c r="M11" s="268" t="n">
        <v>-0.103</v>
      </c>
      <c r="N11" s="8" t="n">
        <v>472.82</v>
      </c>
      <c r="O11" s="8" t="n">
        <v>4694.38</v>
      </c>
      <c r="P11" s="268" t="n">
        <v>0.1007</v>
      </c>
      <c r="Q11" s="8" t="n">
        <v>310</v>
      </c>
      <c r="R11" s="8" t="inlineStr">
        <is>
          <t>2 ↓ -1.90%</t>
        </is>
      </c>
      <c r="S11" s="8" t="n">
        <v>0</v>
      </c>
      <c r="T11" s="8" t="inlineStr">
        <is>
          <t>6 ↑ +0.03%</t>
        </is>
      </c>
      <c r="U11" s="8" t="inlineStr">
        <is>
          <t>39 ↓ -0.15%</t>
        </is>
      </c>
      <c r="V11" s="8" t="inlineStr">
        <is>
          <t>84 ↓ -0.19%</t>
        </is>
      </c>
      <c r="W11" s="8" t="inlineStr">
        <is>
          <t>179 ↓ -0.56%</t>
        </is>
      </c>
    </row>
    <row r="12">
      <c r="A12" s="308" t="n">
        <v>46255</v>
      </c>
      <c r="B12" s="472" t="n">
        <v>2679.107</v>
      </c>
      <c r="C12" s="8" t="n">
        <v>-1.394</v>
      </c>
      <c r="D12" s="268" t="n">
        <v>-0.0005</v>
      </c>
      <c r="E12" s="8" t="n">
        <v>67.36</v>
      </c>
      <c r="F12" s="8" t="n">
        <v>159.525</v>
      </c>
      <c r="G12" s="8" t="n">
        <v>134.049</v>
      </c>
      <c r="H12" s="8" t="n">
        <v>88.34</v>
      </c>
      <c r="I12" s="8" t="n">
        <v>229.3</v>
      </c>
      <c r="J12" s="8" t="n">
        <v>66.73</v>
      </c>
      <c r="K12" s="268" t="n">
        <v>0.6977</v>
      </c>
      <c r="L12" s="268" t="n">
        <v>0.5236</v>
      </c>
      <c r="M12" s="268" t="n">
        <v>-0.1047</v>
      </c>
      <c r="N12" s="8" t="n">
        <v>539.28</v>
      </c>
      <c r="O12" s="8" t="n">
        <v>4698.48</v>
      </c>
      <c r="P12" s="268" t="n">
        <v>0.1148</v>
      </c>
      <c r="Q12" s="8" t="n">
        <v>310</v>
      </c>
      <c r="R12" s="8" t="inlineStr">
        <is>
          <t>2 ↑ +0.23%</t>
        </is>
      </c>
      <c r="S12" s="8" t="n">
        <v>0</v>
      </c>
      <c r="T12" s="8" t="inlineStr">
        <is>
          <t>6 ↓ -0.02%</t>
        </is>
      </c>
      <c r="U12" s="8" t="inlineStr">
        <is>
          <t>37 ↓ -0.21%</t>
        </is>
      </c>
      <c r="V12" s="8" t="inlineStr">
        <is>
          <t>83 ↓ -0.22%</t>
        </is>
      </c>
      <c r="W12" s="8" t="inlineStr">
        <is>
          <t>182 ↑ +0.05%</t>
        </is>
      </c>
    </row>
    <row r="13">
      <c r="A13" s="308" t="n">
        <v>46254</v>
      </c>
      <c r="B13" s="472" t="n">
        <v>2680.501</v>
      </c>
      <c r="C13" s="8" t="n">
        <v>0.9379999999999999</v>
      </c>
      <c r="D13" s="268" t="n">
        <v>0.0004</v>
      </c>
      <c r="E13" s="8" t="n">
        <v>69.16</v>
      </c>
      <c r="F13" s="8" t="n">
        <v>159.581</v>
      </c>
      <c r="G13" s="8" t="n">
        <v>134.189</v>
      </c>
      <c r="H13" s="8" t="n">
        <v>87.95</v>
      </c>
      <c r="I13" s="8" t="n">
        <v>229.06</v>
      </c>
      <c r="J13" s="8" t="n">
        <v>67.79000000000001</v>
      </c>
      <c r="K13" s="268" t="n">
        <v>0.6948</v>
      </c>
      <c r="L13" s="268" t="n">
        <v>0.5385</v>
      </c>
      <c r="M13" s="268" t="n">
        <v>-0.1059</v>
      </c>
      <c r="N13" s="8" t="n">
        <v>603.13</v>
      </c>
      <c r="O13" s="8" t="n">
        <v>4704.31</v>
      </c>
      <c r="P13" s="268" t="n">
        <v>0.1282</v>
      </c>
      <c r="Q13" s="8" t="n">
        <v>310</v>
      </c>
      <c r="R13" s="8" t="inlineStr">
        <is>
          <t>2 ↑ +0.92%</t>
        </is>
      </c>
      <c r="S13" s="8" t="n">
        <v>0</v>
      </c>
      <c r="T13" s="8" t="inlineStr">
        <is>
          <t>6 ↑ +0.02%</t>
        </is>
      </c>
      <c r="U13" s="8" t="inlineStr">
        <is>
          <t>35 ↑ +0.03%</t>
        </is>
      </c>
      <c r="V13" s="8" t="inlineStr">
        <is>
          <t>82 ↑ +0.20%</t>
        </is>
      </c>
      <c r="W13" s="8" t="inlineStr">
        <is>
          <t>185 ↓ -0.04%</t>
        </is>
      </c>
    </row>
    <row r="14">
      <c r="A14" s="308" t="n">
        <v>46253</v>
      </c>
      <c r="B14" s="472" t="n">
        <v>2679.563</v>
      </c>
      <c r="C14" s="8" t="n">
        <v>-41.496</v>
      </c>
      <c r="D14" s="268" t="n">
        <v>-0.0152</v>
      </c>
      <c r="E14" s="8" t="n">
        <v>67.69</v>
      </c>
      <c r="F14" s="8" t="n">
        <v>159.774</v>
      </c>
      <c r="G14" s="8" t="n">
        <v>133.696</v>
      </c>
      <c r="H14" s="8" t="n">
        <v>87.70999999999999</v>
      </c>
      <c r="I14" s="8" t="n">
        <v>231.76</v>
      </c>
      <c r="J14" s="8" t="n">
        <v>72.33</v>
      </c>
      <c r="K14" s="268" t="n">
        <v>0.7199</v>
      </c>
      <c r="L14" s="268" t="n">
        <v>0.5875</v>
      </c>
      <c r="M14" s="268" t="n">
        <v>-0.1042</v>
      </c>
      <c r="N14" s="8" t="n">
        <v>580.61</v>
      </c>
      <c r="O14" s="8" t="n">
        <v>4740.12</v>
      </c>
      <c r="P14" s="268" t="n">
        <v>0.1225</v>
      </c>
      <c r="Q14" s="8" t="n">
        <v>309</v>
      </c>
      <c r="R14" s="8" t="inlineStr">
        <is>
          <t>2 ↓ -0.81%</t>
        </is>
      </c>
      <c r="S14" s="8" t="n">
        <v>0</v>
      </c>
      <c r="T14" s="8" t="inlineStr">
        <is>
          <t>7 ↓ -0.17%</t>
        </is>
      </c>
      <c r="U14" s="8" t="inlineStr">
        <is>
          <t>37 ↓ -0.16%</t>
        </is>
      </c>
      <c r="V14" s="8" t="inlineStr">
        <is>
          <t>85 ↓ -0.81%</t>
        </is>
      </c>
      <c r="W14" s="8" t="inlineStr">
        <is>
          <t>178 ↓ -2.21%</t>
        </is>
      </c>
    </row>
    <row r="15">
      <c r="A15" s="308" t="n">
        <v>46252</v>
      </c>
      <c r="B15" s="472" t="n">
        <v>2721.059</v>
      </c>
      <c r="C15" s="8" t="n">
        <v>-12.63</v>
      </c>
      <c r="D15" s="268" t="n">
        <v>-0.0046</v>
      </c>
      <c r="E15" s="8" t="n">
        <v>70.91</v>
      </c>
      <c r="F15" s="8" t="n">
        <v>163.402</v>
      </c>
      <c r="G15" s="8" t="n">
        <v>134.324</v>
      </c>
      <c r="H15" s="8" t="n">
        <v>90.59</v>
      </c>
      <c r="I15" s="8" t="n">
        <v>231.33</v>
      </c>
      <c r="J15" s="8" t="n">
        <v>65.95999999999999</v>
      </c>
      <c r="K15" s="268" t="n">
        <v>0.6793</v>
      </c>
      <c r="L15" s="268" t="n">
        <v>0.5235</v>
      </c>
      <c r="M15" s="268" t="n">
        <v>-0.1105</v>
      </c>
      <c r="N15" s="8" t="n">
        <v>598.36</v>
      </c>
      <c r="O15" s="8" t="n">
        <v>4732.08</v>
      </c>
      <c r="P15" s="268" t="n">
        <v>0.1264</v>
      </c>
      <c r="Q15" s="8" t="n">
        <v>308</v>
      </c>
      <c r="R15" s="8" t="inlineStr">
        <is>
          <t>2 ↓ -0.36%</t>
        </is>
      </c>
      <c r="S15" s="8" t="n">
        <v>0</v>
      </c>
      <c r="T15" s="8" t="inlineStr">
        <is>
          <t>8 ↓ -0.08%</t>
        </is>
      </c>
      <c r="U15" s="8" t="inlineStr">
        <is>
          <t>36 ↓ -0.24%</t>
        </is>
      </c>
      <c r="V15" s="8" t="inlineStr">
        <is>
          <t>74 ↓ -0.23%</t>
        </is>
      </c>
      <c r="W15" s="8" t="inlineStr">
        <is>
          <t>188 ↓ -0.62%</t>
        </is>
      </c>
    </row>
    <row r="16">
      <c r="A16" s="308" t="n">
        <v>46251</v>
      </c>
      <c r="B16" s="472" t="n">
        <v>2733.689</v>
      </c>
      <c r="C16" s="8" t="n">
        <v>29.636</v>
      </c>
      <c r="D16" s="268" t="n">
        <v>0.011</v>
      </c>
      <c r="E16" s="8" t="n">
        <v>73.18000000000001</v>
      </c>
      <c r="F16" s="8" t="n">
        <v>164.464</v>
      </c>
      <c r="G16" s="8" t="n">
        <v>135.227</v>
      </c>
      <c r="H16" s="8" t="n">
        <v>90.44</v>
      </c>
      <c r="I16" s="8" t="n">
        <v>232.56</v>
      </c>
      <c r="J16" s="8" t="n">
        <v>66.67</v>
      </c>
      <c r="K16" s="268" t="n">
        <v>0.681</v>
      </c>
      <c r="L16" s="268" t="n">
        <v>0.5455</v>
      </c>
      <c r="M16" s="268" t="n">
        <v>-0.113</v>
      </c>
      <c r="N16" s="8" t="n">
        <v>687.97</v>
      </c>
      <c r="O16" s="8" t="n">
        <v>4727.42</v>
      </c>
      <c r="P16" s="268" t="n">
        <v>0.1455</v>
      </c>
      <c r="Q16" s="8" t="n">
        <v>307</v>
      </c>
      <c r="R16" s="8" t="inlineStr">
        <is>
          <t>2 ↑ +0.86%</t>
        </is>
      </c>
      <c r="S16" s="8" t="n">
        <v>0</v>
      </c>
      <c r="T16" s="8" t="inlineStr">
        <is>
          <t>8 ↓ -0.02%</t>
        </is>
      </c>
      <c r="U16" s="8" t="inlineStr">
        <is>
          <t>33 ↑ +0.17%</t>
        </is>
      </c>
      <c r="V16" s="8" t="inlineStr">
        <is>
          <t>76 ↑ +0.53%</t>
        </is>
      </c>
      <c r="W16" s="8" t="inlineStr">
        <is>
          <t>188 ↑ +1.54%</t>
        </is>
      </c>
    </row>
    <row r="17">
      <c r="A17" s="308" t="n">
        <v>46248</v>
      </c>
      <c r="B17" s="472" t="n">
        <v>2704.053</v>
      </c>
      <c r="C17" s="8" t="n">
        <v>-1.867</v>
      </c>
      <c r="D17" s="268" t="n">
        <v>-0.0007</v>
      </c>
      <c r="E17" s="8" t="n">
        <v>70.54000000000001</v>
      </c>
      <c r="F17" s="8" t="n">
        <v>161.757</v>
      </c>
      <c r="G17" s="8" t="n">
        <v>134.035</v>
      </c>
      <c r="H17" s="8" t="n">
        <v>88.56</v>
      </c>
      <c r="I17" s="8" t="n">
        <v>230.79</v>
      </c>
      <c r="J17" s="8" t="n">
        <v>68.89</v>
      </c>
      <c r="K17" s="268" t="n">
        <v>0.6903</v>
      </c>
      <c r="L17" s="268" t="n">
        <v>0.5449000000000001</v>
      </c>
      <c r="M17" s="268" t="n">
        <v>-0.108</v>
      </c>
      <c r="N17" s="8" t="n">
        <v>756.3</v>
      </c>
      <c r="O17" s="8" t="n">
        <v>4728.79</v>
      </c>
      <c r="P17" s="268" t="n">
        <v>0.1599</v>
      </c>
      <c r="Q17" s="8" t="n">
        <v>308</v>
      </c>
      <c r="R17" s="8" t="inlineStr">
        <is>
          <t>2 ↓ -0.29%</t>
        </is>
      </c>
      <c r="S17" s="8" t="n">
        <v>0</v>
      </c>
      <c r="T17" s="8" t="inlineStr">
        <is>
          <t>9 ↑ +0.04%</t>
        </is>
      </c>
      <c r="U17" s="8" t="inlineStr">
        <is>
          <t>36 ↓ -0.31%</t>
        </is>
      </c>
      <c r="V17" s="8" t="inlineStr">
        <is>
          <t>80 ↓ -0.09%</t>
        </is>
      </c>
      <c r="W17" s="8" t="inlineStr">
        <is>
          <t>181 ↓ -0.02%</t>
        </is>
      </c>
    </row>
    <row r="18">
      <c r="A18" s="308" t="n">
        <v>46247</v>
      </c>
      <c r="B18" s="472" t="n">
        <v>2705.92</v>
      </c>
      <c r="C18" s="8" t="n">
        <v>-33.254</v>
      </c>
      <c r="D18" s="268" t="n">
        <v>-0.0121</v>
      </c>
      <c r="E18" s="8" t="n">
        <v>71.58</v>
      </c>
      <c r="F18" s="8" t="n">
        <v>161.665</v>
      </c>
      <c r="G18" s="8" t="n">
        <v>134.034</v>
      </c>
      <c r="H18" s="8" t="n">
        <v>88.65000000000001</v>
      </c>
      <c r="I18" s="8" t="n">
        <v>231.61</v>
      </c>
      <c r="J18" s="8" t="n">
        <v>69.56</v>
      </c>
      <c r="K18" s="268" t="n">
        <v>0.6995</v>
      </c>
      <c r="L18" s="268" t="n">
        <v>0.5493</v>
      </c>
      <c r="M18" s="268" t="n">
        <v>-0.1085</v>
      </c>
      <c r="N18" s="8" t="n">
        <v>671.08</v>
      </c>
      <c r="O18" s="8" t="n">
        <v>4690.76</v>
      </c>
      <c r="P18" s="268" t="n">
        <v>0.1431</v>
      </c>
      <c r="Q18" s="8" t="n">
        <v>305</v>
      </c>
      <c r="R18" s="8" t="inlineStr">
        <is>
          <t>2 ↓ -1.35%</t>
        </is>
      </c>
      <c r="S18" s="8" t="n">
        <v>0</v>
      </c>
      <c r="T18" s="8" t="inlineStr">
        <is>
          <t>9 ↑ +0.03%</t>
        </is>
      </c>
      <c r="U18" s="8" t="inlineStr">
        <is>
          <t>34 ↓ -0.71%</t>
        </is>
      </c>
      <c r="V18" s="8" t="inlineStr">
        <is>
          <t>81 ↓ -0.92%</t>
        </is>
      </c>
      <c r="W18" s="8" t="inlineStr">
        <is>
          <t>179 ↓ -1.50%</t>
        </is>
      </c>
    </row>
    <row r="19">
      <c r="A19" s="308" t="n">
        <v>46246</v>
      </c>
      <c r="B19" s="472" t="n">
        <v>2739.174</v>
      </c>
      <c r="C19" s="8" t="n">
        <v>-9.428000000000001</v>
      </c>
      <c r="D19" s="268" t="n">
        <v>-0.0034</v>
      </c>
      <c r="E19" s="8" t="n">
        <v>76.09999999999999</v>
      </c>
      <c r="F19" s="8" t="n">
        <v>163.767</v>
      </c>
      <c r="G19" s="8" t="n">
        <v>135.169</v>
      </c>
      <c r="H19" s="8" t="n">
        <v>89.55</v>
      </c>
      <c r="I19" s="8" t="n">
        <v>233.93</v>
      </c>
      <c r="J19" s="8" t="n">
        <v>69.37</v>
      </c>
      <c r="K19" s="268" t="n">
        <v>0.7017</v>
      </c>
      <c r="L19" s="268" t="n">
        <v>0.5525</v>
      </c>
      <c r="M19" s="268" t="n">
        <v>-0.1138</v>
      </c>
      <c r="N19" s="8" t="n">
        <v>682.2</v>
      </c>
      <c r="O19" s="8" t="n">
        <v>4687.12</v>
      </c>
      <c r="P19" s="268" t="n">
        <v>0.1455</v>
      </c>
      <c r="Q19" s="8" t="n">
        <v>304</v>
      </c>
      <c r="R19" s="8" t="inlineStr">
        <is>
          <t>2 ↓ -0.23%</t>
        </is>
      </c>
      <c r="S19" s="8" t="n">
        <v>0</v>
      </c>
      <c r="T19" s="8" t="inlineStr">
        <is>
          <t>9 ↓ -0.11%</t>
        </is>
      </c>
      <c r="U19" s="8" t="inlineStr">
        <is>
          <t>26 ↓ -0.42%</t>
        </is>
      </c>
      <c r="V19" s="8" t="inlineStr">
        <is>
          <t>77 ↓ -0.39%</t>
        </is>
      </c>
      <c r="W19" s="8" t="inlineStr">
        <is>
          <t>190 ↓ -0.33%</t>
        </is>
      </c>
    </row>
    <row r="20">
      <c r="A20" s="308" t="n">
        <v>46245</v>
      </c>
      <c r="B20" s="472" t="n">
        <v>2748.602</v>
      </c>
      <c r="C20" s="8" t="n">
        <v>-18.456</v>
      </c>
      <c r="D20" s="268" t="n">
        <v>-0.0067</v>
      </c>
      <c r="E20" s="8" t="n">
        <v>77.41</v>
      </c>
      <c r="F20" s="8" t="n">
        <v>164.054</v>
      </c>
      <c r="G20" s="8" t="n">
        <v>135.84</v>
      </c>
      <c r="H20" s="8" t="n">
        <v>88.45</v>
      </c>
      <c r="I20" s="8" t="n">
        <v>236.45</v>
      </c>
      <c r="J20" s="8" t="n">
        <v>73.19</v>
      </c>
      <c r="K20" s="268" t="n">
        <v>0.724</v>
      </c>
      <c r="L20" s="268" t="n">
        <v>0.5679</v>
      </c>
      <c r="M20" s="268" t="n">
        <v>-0.1158</v>
      </c>
      <c r="N20" s="8" t="n">
        <v>647.29</v>
      </c>
      <c r="O20" s="8" t="n">
        <v>4688.64</v>
      </c>
      <c r="P20" s="268" t="n">
        <v>0.1381</v>
      </c>
      <c r="Q20" s="8" t="n">
        <v>304</v>
      </c>
      <c r="R20" s="8" t="inlineStr">
        <is>
          <t>2 ↓ -0.44%</t>
        </is>
      </c>
      <c r="S20" s="8" t="n">
        <v>0</v>
      </c>
      <c r="T20" s="8" t="inlineStr">
        <is>
          <t>8 ↑ +0.17%</t>
        </is>
      </c>
      <c r="U20" s="8" t="inlineStr">
        <is>
          <t>26 ↓ -0.50%</t>
        </is>
      </c>
      <c r="V20" s="8" t="inlineStr">
        <is>
          <t>75 ↓ -0.27%</t>
        </is>
      </c>
      <c r="W20" s="8" t="inlineStr">
        <is>
          <t>193 ↓ -0.88%</t>
        </is>
      </c>
    </row>
    <row r="21">
      <c r="A21" s="308" t="n">
        <v>46244</v>
      </c>
      <c r="B21" s="472" t="n">
        <v>2767.058</v>
      </c>
      <c r="C21" s="8" t="n">
        <v>-5.629</v>
      </c>
      <c r="D21" s="268" t="n">
        <v>-0.002</v>
      </c>
      <c r="E21" s="8" t="n">
        <v>79.59999999999999</v>
      </c>
      <c r="F21" s="8" t="n">
        <v>165.679</v>
      </c>
      <c r="G21" s="8" t="n">
        <v>136.297</v>
      </c>
      <c r="H21" s="8" t="n">
        <v>88.43000000000001</v>
      </c>
      <c r="I21" s="8" t="n">
        <v>238.24</v>
      </c>
      <c r="J21" s="8" t="n">
        <v>74.31</v>
      </c>
      <c r="K21" s="268" t="n">
        <v>0.7256</v>
      </c>
      <c r="L21" s="268" t="n">
        <v>0.5581</v>
      </c>
      <c r="M21" s="268" t="n">
        <v>-0.1182</v>
      </c>
      <c r="N21" s="8" t="n">
        <v>731.47</v>
      </c>
      <c r="O21" s="8" t="n">
        <v>4691.43</v>
      </c>
      <c r="P21" s="268" t="n">
        <v>0.1559</v>
      </c>
      <c r="Q21" s="8" t="n">
        <v>304</v>
      </c>
      <c r="R21" s="8" t="inlineStr">
        <is>
          <t>2 ↓ -1.90%</t>
        </is>
      </c>
      <c r="S21" s="8" t="n">
        <v>0</v>
      </c>
      <c r="T21" s="8" t="inlineStr">
        <is>
          <t>8 ↓ -0.09%</t>
        </is>
      </c>
      <c r="U21" s="8" t="inlineStr">
        <is>
          <t>23 ↓ -0.16%</t>
        </is>
      </c>
      <c r="V21" s="8" t="inlineStr">
        <is>
          <t>77 ↓ -0.20%</t>
        </is>
      </c>
      <c r="W21" s="8" t="inlineStr">
        <is>
          <t>194 ↓ -0.19%</t>
        </is>
      </c>
    </row>
    <row r="22">
      <c r="A22" s="308" t="n">
        <v>46241</v>
      </c>
      <c r="B22" s="472" t="n">
        <v>2772.687</v>
      </c>
      <c r="C22" s="8" t="n">
        <v>0.222</v>
      </c>
      <c r="D22" s="268" t="n">
        <v>0.0001</v>
      </c>
      <c r="E22" s="8" t="n">
        <v>79.54000000000001</v>
      </c>
      <c r="F22" s="8" t="n">
        <v>166.236</v>
      </c>
      <c r="G22" s="8" t="n">
        <v>136.507</v>
      </c>
      <c r="H22" s="8" t="n">
        <v>86.77</v>
      </c>
      <c r="I22" s="8" t="n">
        <v>241.66</v>
      </c>
      <c r="J22" s="8" t="n">
        <v>77.40000000000001</v>
      </c>
      <c r="K22" s="268" t="n">
        <v>0.7542</v>
      </c>
      <c r="L22" s="268" t="n">
        <v>0.5864</v>
      </c>
      <c r="M22" s="268" t="n">
        <v>-0.1174</v>
      </c>
      <c r="N22" s="8" t="n">
        <v>976.12</v>
      </c>
      <c r="O22" s="8" t="n">
        <v>4693.05</v>
      </c>
      <c r="P22" s="268" t="n">
        <v>0.208</v>
      </c>
      <c r="Q22" s="8" t="n">
        <v>304</v>
      </c>
      <c r="R22" s="8" t="inlineStr">
        <is>
          <t>2 ↓ -1.26%</t>
        </is>
      </c>
      <c r="S22" s="8" t="n">
        <v>0</v>
      </c>
      <c r="T22" s="8" t="inlineStr">
        <is>
          <t>8 ↓ -0.14%</t>
        </is>
      </c>
      <c r="U22" s="8" t="inlineStr">
        <is>
          <t>24 ↓ -0.03%</t>
        </is>
      </c>
      <c r="V22" s="8" t="inlineStr">
        <is>
          <t>72 ↓ -0.31%</t>
        </is>
      </c>
      <c r="W22" s="8" t="inlineStr">
        <is>
          <t>198 ↑ +0.15%</t>
        </is>
      </c>
    </row>
    <row r="23">
      <c r="A23" s="308" t="n">
        <v>46240</v>
      </c>
      <c r="B23" s="472" t="n">
        <v>2772.465</v>
      </c>
      <c r="C23" s="8" t="n">
        <v>-5.055</v>
      </c>
      <c r="D23" s="268" t="n">
        <v>-0.0018</v>
      </c>
      <c r="E23" s="8" t="n">
        <v>81.31</v>
      </c>
      <c r="F23" s="8" t="n">
        <v>165.978</v>
      </c>
      <c r="G23" s="8" t="n">
        <v>136.098</v>
      </c>
      <c r="H23" s="8" t="n">
        <v>87.18000000000001</v>
      </c>
      <c r="I23" s="8" t="n">
        <v>243.65</v>
      </c>
      <c r="J23" s="8" t="n">
        <v>81.12</v>
      </c>
      <c r="K23" s="268" t="n">
        <v>0.7766999999999999</v>
      </c>
      <c r="L23" s="268" t="n">
        <v>0.5845</v>
      </c>
      <c r="M23" s="268" t="n">
        <v>-0.1174</v>
      </c>
      <c r="N23" s="8" t="n">
        <v>850.73</v>
      </c>
      <c r="O23" s="8" t="n">
        <v>4619.65</v>
      </c>
      <c r="P23" s="268" t="n">
        <v>0.1842</v>
      </c>
      <c r="Q23" s="8" t="n">
        <v>304</v>
      </c>
      <c r="R23" s="8" t="inlineStr">
        <is>
          <t>2 ↓ -1.04%</t>
        </is>
      </c>
      <c r="S23" s="8" t="n">
        <v>0</v>
      </c>
      <c r="T23" s="8" t="inlineStr">
        <is>
          <t>8 ↓ -0.16%</t>
        </is>
      </c>
      <c r="U23" s="8" t="inlineStr">
        <is>
          <t>24 ↓ -0.37%</t>
        </is>
      </c>
      <c r="V23" s="8" t="inlineStr">
        <is>
          <t>70 ↓ -0.40%</t>
        </is>
      </c>
      <c r="W23" s="8" t="inlineStr">
        <is>
          <t>200 ↓ -0.08%</t>
        </is>
      </c>
    </row>
    <row r="24">
      <c r="A24" s="308" t="n">
        <v>46239</v>
      </c>
      <c r="B24" s="472" t="n">
        <v>2777.52</v>
      </c>
      <c r="C24" s="8" t="n">
        <v>31.062</v>
      </c>
      <c r="D24" s="268" t="n">
        <v>0.0113</v>
      </c>
      <c r="E24" s="8" t="n">
        <v>83.33</v>
      </c>
      <c r="F24" s="8" t="n">
        <v>166.266</v>
      </c>
      <c r="G24" s="8" t="n">
        <v>136.836</v>
      </c>
      <c r="H24" s="8" t="n">
        <v>87.45</v>
      </c>
      <c r="I24" s="8" t="n">
        <v>244.86</v>
      </c>
      <c r="J24" s="8" t="n">
        <v>80.83</v>
      </c>
      <c r="K24" s="268" t="n">
        <v>0.7859</v>
      </c>
      <c r="L24" s="268" t="n">
        <v>0.5967</v>
      </c>
      <c r="M24" s="268" t="n">
        <v>-0.1192</v>
      </c>
      <c r="N24" s="8" t="n">
        <v>853.88</v>
      </c>
      <c r="O24" s="8" t="n">
        <v>4611.22</v>
      </c>
      <c r="P24" s="268" t="n">
        <v>0.1852</v>
      </c>
      <c r="Q24" s="8" t="n">
        <v>303</v>
      </c>
      <c r="R24" s="8" t="inlineStr">
        <is>
          <t>2 ↑ +2.17%</t>
        </is>
      </c>
      <c r="S24" s="8" t="n">
        <v>0</v>
      </c>
      <c r="T24" s="8" t="inlineStr">
        <is>
          <t>7 ↓ -0.08%</t>
        </is>
      </c>
      <c r="U24" s="8" t="inlineStr">
        <is>
          <t>26 ↓ -0.12%</t>
        </is>
      </c>
      <c r="V24" s="8" t="inlineStr">
        <is>
          <t>68 ↑ +0.01%</t>
        </is>
      </c>
      <c r="W24" s="8" t="inlineStr">
        <is>
          <t>200 ↑ +1.71%</t>
        </is>
      </c>
    </row>
    <row r="25">
      <c r="A25" s="308" t="n">
        <v>46238</v>
      </c>
      <c r="B25" s="472" t="n">
        <v>2746.458</v>
      </c>
      <c r="C25" s="8" t="n">
        <v>34.309</v>
      </c>
      <c r="D25" s="268" t="n">
        <v>0.0126</v>
      </c>
      <c r="E25" s="8" t="n">
        <v>82.61</v>
      </c>
      <c r="F25" s="8" t="n">
        <v>163.801</v>
      </c>
      <c r="G25" s="8" t="n">
        <v>136.29</v>
      </c>
      <c r="H25" s="8" t="n">
        <v>86.23999999999999</v>
      </c>
      <c r="I25" s="8" t="n">
        <v>243.47</v>
      </c>
      <c r="J25" s="8" t="n">
        <v>83.95999999999999</v>
      </c>
      <c r="K25" s="268" t="n">
        <v>0.7967</v>
      </c>
      <c r="L25" s="268" t="n">
        <v>0.6106</v>
      </c>
      <c r="M25" s="268" t="n">
        <v>-0.1164</v>
      </c>
      <c r="N25" s="8" t="n">
        <v>824.01</v>
      </c>
      <c r="O25" s="8" t="n">
        <v>4611.33</v>
      </c>
      <c r="P25" s="268" t="n">
        <v>0.1787</v>
      </c>
      <c r="Q25" s="8" t="n">
        <v>302</v>
      </c>
      <c r="R25" s="8" t="inlineStr">
        <is>
          <t>2 ↓ -1.36%</t>
        </is>
      </c>
      <c r="S25" s="8" t="n">
        <v>0</v>
      </c>
      <c r="T25" s="8" t="inlineStr">
        <is>
          <t>6 ↓ -0.02%</t>
        </is>
      </c>
      <c r="U25" s="8" t="inlineStr">
        <is>
          <t>27 ↓ -0.39%</t>
        </is>
      </c>
      <c r="V25" s="8" t="inlineStr">
        <is>
          <t>71 ↑ +0.36%</t>
        </is>
      </c>
      <c r="W25" s="8" t="inlineStr">
        <is>
          <t>196 ↑ +1.89%</t>
        </is>
      </c>
    </row>
    <row r="26">
      <c r="A26" s="308" t="n">
        <v>46237</v>
      </c>
      <c r="B26" s="472" t="n">
        <v>2712.149</v>
      </c>
      <c r="C26" s="8" t="n">
        <v>-5.816</v>
      </c>
      <c r="D26" s="268" t="n">
        <v>-0.0021</v>
      </c>
      <c r="E26" s="8" t="n">
        <v>80.75</v>
      </c>
      <c r="F26" s="8" t="n">
        <v>160.878</v>
      </c>
      <c r="G26" s="8" t="n">
        <v>135.746</v>
      </c>
      <c r="H26" s="8" t="n">
        <v>84.84</v>
      </c>
      <c r="I26" s="8" t="n">
        <v>240.95</v>
      </c>
      <c r="J26" s="8" t="n">
        <v>84.26000000000001</v>
      </c>
      <c r="K26" s="268" t="n">
        <v>0.8007</v>
      </c>
      <c r="L26" s="268" t="n">
        <v>0.6321</v>
      </c>
      <c r="M26" s="268" t="n">
        <v>-0.113</v>
      </c>
      <c r="N26" s="8" t="n">
        <v>622.88</v>
      </c>
      <c r="O26" s="8" t="n">
        <v>4612.18</v>
      </c>
      <c r="P26" s="268" t="n">
        <v>0.1351</v>
      </c>
      <c r="Q26" s="8" t="n">
        <v>302</v>
      </c>
      <c r="R26" s="8" t="inlineStr">
        <is>
          <t>2 ↑ +1.96%</t>
        </is>
      </c>
      <c r="S26" s="8" t="n">
        <v>0</v>
      </c>
      <c r="T26" s="8" t="inlineStr">
        <is>
          <t>6 ↑ +0.14%</t>
        </is>
      </c>
      <c r="U26" s="8" t="inlineStr">
        <is>
          <t>24 ↓ -0.71%</t>
        </is>
      </c>
      <c r="V26" s="8" t="inlineStr">
        <is>
          <t>77 ↑ +0.09%</t>
        </is>
      </c>
      <c r="W26" s="8" t="inlineStr">
        <is>
          <t>193 ↓ -0.31%</t>
        </is>
      </c>
    </row>
    <row r="27">
      <c r="A27" s="308" t="n">
        <v>46234</v>
      </c>
      <c r="B27" s="472" t="n">
        <v>2717.965</v>
      </c>
      <c r="C27" s="8" t="n">
        <v>36.759</v>
      </c>
      <c r="D27" s="268" t="n">
        <v>0.0137</v>
      </c>
      <c r="E27" s="8" t="n">
        <v>81.23</v>
      </c>
      <c r="F27" s="8" t="n">
        <v>161.468</v>
      </c>
      <c r="G27" s="8" t="n">
        <v>135.255</v>
      </c>
      <c r="H27" s="8" t="n">
        <v>83.7</v>
      </c>
      <c r="I27" s="8" t="n">
        <v>244.02</v>
      </c>
      <c r="J27" s="8" t="n">
        <v>87.53</v>
      </c>
      <c r="K27" s="268" t="n">
        <v>0.8256</v>
      </c>
      <c r="L27" s="268" t="n">
        <v>0.6485</v>
      </c>
      <c r="M27" s="268" t="n">
        <v>-0.1135</v>
      </c>
      <c r="N27" s="8" t="n">
        <v>843.38</v>
      </c>
      <c r="O27" s="8" t="n">
        <v>4600.1</v>
      </c>
      <c r="P27" s="268" t="n">
        <v>0.1833</v>
      </c>
      <c r="Q27" s="8" t="n">
        <v>302</v>
      </c>
      <c r="R27" s="8" t="inlineStr">
        <is>
          <t>2 ↑ +0.24%</t>
        </is>
      </c>
      <c r="S27" s="8" t="n">
        <v>0</v>
      </c>
      <c r="T27" s="8" t="inlineStr">
        <is>
          <t>6 ↓ -0.10%</t>
        </is>
      </c>
      <c r="U27" s="8" t="inlineStr">
        <is>
          <t>23 ↑ +0.10%</t>
        </is>
      </c>
      <c r="V27" s="8" t="inlineStr">
        <is>
          <t>82 ↑ +0.34%</t>
        </is>
      </c>
      <c r="W27" s="8" t="inlineStr">
        <is>
          <t>189 ↑ +2.03%</t>
        </is>
      </c>
    </row>
    <row r="28">
      <c r="A28" s="308" t="n">
        <v>46233</v>
      </c>
      <c r="B28" s="472" t="n">
        <v>2681.206</v>
      </c>
      <c r="C28" s="8" t="n">
        <v>-14.666</v>
      </c>
      <c r="D28" s="268" t="n">
        <v>-0.0054</v>
      </c>
      <c r="E28" s="8" t="n">
        <v>76.52</v>
      </c>
      <c r="F28" s="8" t="n">
        <v>158.543</v>
      </c>
      <c r="G28" s="8" t="n">
        <v>134.158</v>
      </c>
      <c r="H28" s="8" t="n">
        <v>82.25</v>
      </c>
      <c r="I28" s="8" t="n">
        <v>242.97</v>
      </c>
      <c r="J28" s="8" t="n">
        <v>89.8</v>
      </c>
      <c r="K28" s="268" t="n">
        <v>0.8442</v>
      </c>
      <c r="L28" s="268" t="n">
        <v>0.6792</v>
      </c>
      <c r="M28" s="268" t="n">
        <v>-0.1087</v>
      </c>
      <c r="N28" s="8" t="n">
        <v>652.97</v>
      </c>
      <c r="O28" s="8" t="n">
        <v>4601.34</v>
      </c>
      <c r="P28" s="268" t="n">
        <v>0.1419</v>
      </c>
      <c r="Q28" s="8" t="n">
        <v>302</v>
      </c>
      <c r="R28" s="8" t="inlineStr">
        <is>
          <t>2 ↓ -0.98%</t>
        </is>
      </c>
      <c r="S28" s="8" t="n">
        <v>0</v>
      </c>
      <c r="T28" s="8" t="inlineStr">
        <is>
          <t>6 ↓ -0.41%</t>
        </is>
      </c>
      <c r="U28" s="8" t="inlineStr">
        <is>
          <t>23 ↓ -0.10%</t>
        </is>
      </c>
      <c r="V28" s="8" t="inlineStr">
        <is>
          <t>88 ↓ -0.27%</t>
        </is>
      </c>
      <c r="W28" s="8" t="inlineStr">
        <is>
          <t>183 ↓ -0.73%</t>
        </is>
      </c>
    </row>
    <row r="29">
      <c r="A29" s="308" t="n">
        <v>46232</v>
      </c>
      <c r="B29" s="472" t="n">
        <v>2695.872</v>
      </c>
      <c r="C29" s="8" t="n">
        <v>27.062</v>
      </c>
      <c r="D29" s="268" t="n">
        <v>0.0101</v>
      </c>
      <c r="E29" s="8" t="n">
        <v>78.3</v>
      </c>
      <c r="F29" s="8" t="n">
        <v>160.218</v>
      </c>
      <c r="G29" s="8" t="n">
        <v>134.174</v>
      </c>
      <c r="H29" s="8" t="n">
        <v>82.27</v>
      </c>
      <c r="I29" s="8" t="n">
        <v>243.03</v>
      </c>
      <c r="J29" s="8" t="n">
        <v>88</v>
      </c>
      <c r="K29" s="268" t="n">
        <v>0.8280999999999999</v>
      </c>
      <c r="L29" s="268" t="n">
        <v>0.6472</v>
      </c>
      <c r="M29" s="268" t="n">
        <v>-0.1123</v>
      </c>
      <c r="N29" s="8" t="n">
        <v>784.01</v>
      </c>
      <c r="O29" s="8" t="n">
        <v>4600.81</v>
      </c>
      <c r="P29" s="268" t="n">
        <v>0.1704</v>
      </c>
      <c r="Q29" s="8" t="n">
        <v>302</v>
      </c>
      <c r="R29" s="8" t="inlineStr">
        <is>
          <t>2 ↓ -1.50%</t>
        </is>
      </c>
      <c r="S29" s="8" t="n">
        <v>0</v>
      </c>
      <c r="T29" s="8" t="inlineStr">
        <is>
          <t>5 ↑ +0.07%</t>
        </is>
      </c>
      <c r="U29" s="8" t="inlineStr">
        <is>
          <t>23 ↑ +0.21%</t>
        </is>
      </c>
      <c r="V29" s="8" t="inlineStr">
        <is>
          <t>88 ↑ +0.83%</t>
        </is>
      </c>
      <c r="W29" s="8" t="inlineStr">
        <is>
          <t>184 ↑ +1.25%</t>
        </is>
      </c>
    </row>
    <row r="30">
      <c r="A30" s="308" t="n">
        <v>46231</v>
      </c>
      <c r="B30" s="472" t="n">
        <v>2668.81</v>
      </c>
      <c r="C30" s="8" t="n">
        <v>-36.357</v>
      </c>
      <c r="D30" s="268" t="n">
        <v>-0.0134</v>
      </c>
      <c r="E30" s="8" t="n">
        <v>74.28</v>
      </c>
      <c r="F30" s="8" t="n">
        <v>158.613</v>
      </c>
      <c r="G30" s="8" t="n">
        <v>132.056</v>
      </c>
      <c r="H30" s="8" t="n">
        <v>80.70999999999999</v>
      </c>
      <c r="I30" s="8" t="n">
        <v>243.12</v>
      </c>
      <c r="J30" s="8" t="n">
        <v>89.19</v>
      </c>
      <c r="K30" s="268" t="n">
        <v>0.845</v>
      </c>
      <c r="L30" s="268" t="n">
        <v>0.6594</v>
      </c>
      <c r="M30" s="268" t="n">
        <v>-0.1069</v>
      </c>
      <c r="N30" s="8" t="n">
        <v>608.77</v>
      </c>
      <c r="O30" s="8" t="n">
        <v>4602.14</v>
      </c>
      <c r="P30" s="268" t="n">
        <v>0.1323</v>
      </c>
      <c r="Q30" s="8" t="n">
        <v>302</v>
      </c>
      <c r="R30" s="8" t="inlineStr">
        <is>
          <t>2 ↓ -1.92%</t>
        </is>
      </c>
      <c r="S30" s="8" t="n">
        <v>0</v>
      </c>
      <c r="T30" s="8" t="inlineStr">
        <is>
          <t>5 ↓ -0.28%</t>
        </is>
      </c>
      <c r="U30" s="8" t="inlineStr">
        <is>
          <t>27 ↓ -0.26%</t>
        </is>
      </c>
      <c r="V30" s="8" t="inlineStr">
        <is>
          <t>92 ↓ -0.44%</t>
        </is>
      </c>
      <c r="W30" s="8" t="inlineStr">
        <is>
          <t>176 ↓ -2.00%</t>
        </is>
      </c>
    </row>
    <row r="31">
      <c r="A31" s="308" t="n">
        <v>46230</v>
      </c>
      <c r="B31" s="472" t="n">
        <v>2705.167</v>
      </c>
      <c r="C31" s="8" t="n">
        <v>44.67</v>
      </c>
      <c r="D31" s="268" t="n">
        <v>0.0168</v>
      </c>
      <c r="E31" s="8" t="n">
        <v>77.22</v>
      </c>
      <c r="F31" s="8" t="n">
        <v>162.02</v>
      </c>
      <c r="G31" s="8" t="n">
        <v>133.44</v>
      </c>
      <c r="H31" s="8" t="n">
        <v>81.11</v>
      </c>
      <c r="I31" s="8" t="n">
        <v>246.57</v>
      </c>
      <c r="J31" s="8" t="n">
        <v>89.79000000000001</v>
      </c>
      <c r="K31" s="268" t="n">
        <v>0.8455</v>
      </c>
      <c r="L31" s="268" t="n">
        <v>0.655</v>
      </c>
      <c r="M31" s="268" t="n">
        <v>-0.1122</v>
      </c>
      <c r="N31" s="8" t="n">
        <v>718.87</v>
      </c>
      <c r="O31" s="8" t="n">
        <v>4605.56</v>
      </c>
      <c r="P31" s="268" t="n">
        <v>0.1561</v>
      </c>
      <c r="Q31" s="8" t="n">
        <v>304</v>
      </c>
      <c r="R31" s="8" t="inlineStr">
        <is>
          <t>2 ↓ -0.64%</t>
        </is>
      </c>
      <c r="S31" s="8" t="n">
        <v>0</v>
      </c>
      <c r="T31" s="8" t="inlineStr">
        <is>
          <t>5 ↑ +0.22%</t>
        </is>
      </c>
      <c r="U31" s="8" t="inlineStr">
        <is>
          <t>26 ↑ +0.45%</t>
        </is>
      </c>
      <c r="V31" s="8" t="inlineStr">
        <is>
          <t>93 ↑ +0.89%</t>
        </is>
      </c>
      <c r="W31" s="8" t="inlineStr">
        <is>
          <t>178 ↑ +2.34%</t>
        </is>
      </c>
    </row>
    <row r="32">
      <c r="A32" s="308" t="n">
        <v>46227</v>
      </c>
      <c r="B32" s="472" t="n">
        <v>2660.497</v>
      </c>
      <c r="C32" s="8" t="n">
        <v>-19.537</v>
      </c>
      <c r="D32" s="268" t="n">
        <v>-0.0073</v>
      </c>
      <c r="E32" s="8" t="n">
        <v>72.48999999999999</v>
      </c>
      <c r="F32" s="8" t="n">
        <v>158.453</v>
      </c>
      <c r="G32" s="8" t="n">
        <v>131.376</v>
      </c>
      <c r="H32" s="8" t="n">
        <v>79.66</v>
      </c>
      <c r="I32" s="8" t="n">
        <v>245.12</v>
      </c>
      <c r="J32" s="8" t="n">
        <v>89.66</v>
      </c>
      <c r="K32" s="268" t="n">
        <v>0.8667</v>
      </c>
      <c r="L32" s="268" t="n">
        <v>0.6703</v>
      </c>
      <c r="M32" s="268" t="n">
        <v>-0.1043</v>
      </c>
      <c r="N32" s="8" t="n">
        <v>663.84</v>
      </c>
      <c r="O32" s="8" t="n">
        <v>4610.58</v>
      </c>
      <c r="P32" s="268" t="n">
        <v>0.144</v>
      </c>
      <c r="Q32" s="8" t="n">
        <v>306</v>
      </c>
      <c r="R32" s="8" t="inlineStr">
        <is>
          <t>2 ↓ -2.06%</t>
        </is>
      </c>
      <c r="S32" s="8" t="n">
        <v>0</v>
      </c>
      <c r="T32" s="8" t="inlineStr">
        <is>
          <t>5 ↓ -0.52%</t>
        </is>
      </c>
      <c r="U32" s="8" t="inlineStr">
        <is>
          <t>31 ↓ -0.57%</t>
        </is>
      </c>
      <c r="V32" s="8" t="inlineStr">
        <is>
          <t>100 ↓ -0.66%</t>
        </is>
      </c>
      <c r="W32" s="8" t="inlineStr">
        <is>
          <t>168 ↓ -0.79%</t>
        </is>
      </c>
    </row>
    <row r="33">
      <c r="A33" s="308" t="n">
        <v>46226</v>
      </c>
      <c r="B33" s="472" t="n">
        <v>2680.034</v>
      </c>
      <c r="C33" s="8" t="n">
        <v>14.898</v>
      </c>
      <c r="D33" s="268" t="n">
        <v>0.0056</v>
      </c>
      <c r="E33" s="8" t="n">
        <v>75.48999999999999</v>
      </c>
      <c r="F33" s="8" t="n">
        <v>159.343</v>
      </c>
      <c r="G33" s="8" t="n">
        <v>132.942</v>
      </c>
      <c r="H33" s="8" t="n">
        <v>82.04000000000001</v>
      </c>
      <c r="I33" s="8" t="n">
        <v>242.4</v>
      </c>
      <c r="J33" s="8" t="n">
        <v>88.45999999999999</v>
      </c>
      <c r="K33" s="268" t="n">
        <v>0.8306</v>
      </c>
      <c r="L33" s="268" t="n">
        <v>0.644</v>
      </c>
      <c r="M33" s="268" t="n">
        <v>-0.109</v>
      </c>
      <c r="N33" s="8" t="n">
        <v>704.98</v>
      </c>
      <c r="O33" s="8" t="n">
        <v>4613.07</v>
      </c>
      <c r="P33" s="268" t="n">
        <v>0.1528</v>
      </c>
      <c r="Q33" s="8" t="n">
        <v>307</v>
      </c>
      <c r="R33" s="8" t="inlineStr">
        <is>
          <t>2 ↑ +3.26%</t>
        </is>
      </c>
      <c r="S33" s="8" t="n">
        <v>0</v>
      </c>
      <c r="T33" s="8" t="inlineStr">
        <is>
          <t>5 ↑ +0.28%</t>
        </is>
      </c>
      <c r="U33" s="8" t="inlineStr">
        <is>
          <t>28 ↓ -0.17%</t>
        </is>
      </c>
      <c r="V33" s="8" t="inlineStr">
        <is>
          <t>94 ↑ +0.44%</t>
        </is>
      </c>
      <c r="W33" s="8" t="inlineStr">
        <is>
          <t>178 ↑ +0.71%</t>
        </is>
      </c>
    </row>
    <row r="34">
      <c r="A34" s="308" t="n">
        <v>46225</v>
      </c>
      <c r="B34" s="472" t="n">
        <v>2665.136</v>
      </c>
      <c r="C34" s="8" t="n">
        <v>-14.578</v>
      </c>
      <c r="D34" s="268" t="n">
        <v>-0.0054</v>
      </c>
      <c r="E34" s="8" t="n">
        <v>73.56</v>
      </c>
      <c r="F34" s="8" t="n">
        <v>158.401</v>
      </c>
      <c r="G34" s="8" t="n">
        <v>132.195</v>
      </c>
      <c r="H34" s="8" t="n">
        <v>79.63</v>
      </c>
      <c r="I34" s="8" t="n">
        <v>244.9</v>
      </c>
      <c r="J34" s="8" t="n">
        <v>91.65000000000001</v>
      </c>
      <c r="K34" s="268" t="n">
        <v>0.865</v>
      </c>
      <c r="L34" s="268" t="n">
        <v>0.6913</v>
      </c>
      <c r="M34" s="268" t="n">
        <v>-0.1061</v>
      </c>
      <c r="N34" s="8" t="n">
        <v>800.98</v>
      </c>
      <c r="O34" s="8" t="n">
        <v>4617.06</v>
      </c>
      <c r="P34" s="268" t="n">
        <v>0.1735</v>
      </c>
      <c r="Q34" s="8" t="n">
        <v>308</v>
      </c>
      <c r="R34" s="8" t="inlineStr">
        <is>
          <t>2 ↓ -0.32%</t>
        </is>
      </c>
      <c r="S34" s="8" t="n">
        <v>0</v>
      </c>
      <c r="T34" s="8" t="inlineStr">
        <is>
          <t>6 ↑ +0.06%</t>
        </is>
      </c>
      <c r="U34" s="8" t="inlineStr">
        <is>
          <t>31 ↓ -0.00%</t>
        </is>
      </c>
      <c r="V34" s="8" t="inlineStr">
        <is>
          <t>95 ↑ +0.07%</t>
        </is>
      </c>
      <c r="W34" s="8" t="inlineStr">
        <is>
          <t>174 ↓ -1.00%</t>
        </is>
      </c>
    </row>
    <row r="35" ht="28" customHeight="1" s="386">
      <c r="A35" s="308" t="n">
        <v>46224</v>
      </c>
      <c r="B35" s="472" t="n">
        <v>2679.714</v>
      </c>
      <c r="C35" s="8" t="n">
        <v>47.382</v>
      </c>
      <c r="D35" s="268" t="n">
        <v>0.018</v>
      </c>
      <c r="E35" s="8" t="n">
        <v>72.68000000000001</v>
      </c>
      <c r="F35" s="8" t="n">
        <v>159.249</v>
      </c>
      <c r="G35" s="8" t="n">
        <v>132.622</v>
      </c>
      <c r="H35" s="8" t="n">
        <v>80.8</v>
      </c>
      <c r="I35" s="8" t="n">
        <v>243.28</v>
      </c>
      <c r="J35" s="8" t="n">
        <v>91.03</v>
      </c>
      <c r="K35" s="268" t="n">
        <v>0.8403</v>
      </c>
      <c r="L35" s="268" t="n">
        <v>0.6798999999999999</v>
      </c>
      <c r="M35" s="268" t="n">
        <v>-0.1083</v>
      </c>
      <c r="N35" s="8" t="n">
        <v>957.34</v>
      </c>
      <c r="O35" s="8" t="n">
        <v>4602.23</v>
      </c>
      <c r="P35" s="268" t="n">
        <v>0.208</v>
      </c>
      <c r="Q35" s="8" t="n">
        <v>309</v>
      </c>
      <c r="R35" s="8" t="inlineStr">
        <is>
          <t>2 ↑ +0.28%</t>
        </is>
      </c>
      <c r="S35" s="8" t="n">
        <v>0</v>
      </c>
      <c r="T35" s="8" t="inlineStr">
        <is>
          <t>7 ↑ +0.58%</t>
        </is>
      </c>
      <c r="U35" s="8" t="inlineStr">
        <is>
          <t>28 ↑ +0.14%</t>
        </is>
      </c>
      <c r="V35" s="8" t="inlineStr">
        <is>
          <t>97 ↑ +0.44%</t>
        </is>
      </c>
      <c r="W35" s="8" t="inlineStr">
        <is>
          <t>175 ↑ +2.88%</t>
        </is>
      </c>
    </row>
    <row r="36" ht="28" customHeight="1" s="386">
      <c r="A36" s="308" t="n">
        <v>46223</v>
      </c>
      <c r="B36" s="472" t="n">
        <v>2632.332</v>
      </c>
      <c r="C36" s="8" t="n">
        <v>-11.633</v>
      </c>
      <c r="D36" s="268" t="n">
        <v>-0.0044</v>
      </c>
      <c r="E36" s="8" t="n">
        <v>70.52</v>
      </c>
      <c r="F36" s="8" t="n">
        <v>154.957</v>
      </c>
      <c r="G36" s="8" t="n">
        <v>131.667</v>
      </c>
      <c r="H36" s="8" t="n">
        <v>81.29000000000001</v>
      </c>
      <c r="I36" s="8" t="n">
        <v>238.09</v>
      </c>
      <c r="J36" s="8" t="n">
        <v>91.69</v>
      </c>
      <c r="K36" s="268" t="n">
        <v>0.8314</v>
      </c>
      <c r="L36" s="268" t="n">
        <v>0.6672</v>
      </c>
      <c r="M36" s="268" t="n">
        <v>-0.1015</v>
      </c>
      <c r="N36" s="8" t="n">
        <v>751.39</v>
      </c>
      <c r="O36" s="8" t="n">
        <v>4688.4</v>
      </c>
      <c r="P36" s="268" t="n">
        <v>0.1603</v>
      </c>
      <c r="Q36" s="8" t="n">
        <v>311</v>
      </c>
      <c r="R36" s="8" t="inlineStr">
        <is>
          <t>2 ↓ -0.91%</t>
        </is>
      </c>
      <c r="S36" s="8" t="n">
        <v>0</v>
      </c>
      <c r="T36" s="8" t="inlineStr">
        <is>
          <t>9 ↑ +0.05%</t>
        </is>
      </c>
      <c r="U36" s="8" t="inlineStr">
        <is>
          <t>34 ↓ -0.81%</t>
        </is>
      </c>
      <c r="V36" s="8" t="inlineStr">
        <is>
          <t>93 ↑ +0.52%</t>
        </is>
      </c>
      <c r="W36" s="8" t="inlineStr">
        <is>
          <t>173 ↓ -0.90%</t>
        </is>
      </c>
    </row>
    <row r="37" ht="28" customHeight="1" s="386">
      <c r="A37" s="308" t="n">
        <v>46220</v>
      </c>
      <c r="B37" s="472" t="n">
        <v>2643.965</v>
      </c>
      <c r="C37" s="8" t="n">
        <v>-31.571</v>
      </c>
      <c r="D37" s="268" t="n">
        <v>-0.0118</v>
      </c>
      <c r="E37" s="8" t="n">
        <v>68.23999999999999</v>
      </c>
      <c r="F37" s="8" t="n">
        <v>156.468</v>
      </c>
      <c r="G37" s="8" t="n">
        <v>130.837</v>
      </c>
      <c r="H37" s="8" t="n">
        <v>80.25</v>
      </c>
      <c r="I37" s="8" t="n">
        <v>236.29</v>
      </c>
      <c r="J37" s="8" t="n">
        <v>86.78</v>
      </c>
      <c r="K37" s="268" t="n">
        <v>0.7983</v>
      </c>
      <c r="L37" s="268" t="n">
        <v>0.6444</v>
      </c>
      <c r="M37" s="268" t="n">
        <v>-0.1086</v>
      </c>
      <c r="N37" s="8" t="n">
        <v>723.5700000000001</v>
      </c>
      <c r="O37" s="8" t="n">
        <v>4719.19</v>
      </c>
      <c r="P37" s="268" t="n">
        <v>0.1533</v>
      </c>
      <c r="Q37" s="8" t="n">
        <v>310</v>
      </c>
      <c r="R37" s="8" t="inlineStr">
        <is>
          <t>2 ↓ -1.78%</t>
        </is>
      </c>
      <c r="S37" s="8" t="n">
        <v>0</v>
      </c>
      <c r="T37" s="8" t="inlineStr">
        <is>
          <t>11 ↑ +0.21%</t>
        </is>
      </c>
      <c r="U37" s="8" t="inlineStr">
        <is>
          <t>34 ↓ -0.29%</t>
        </is>
      </c>
      <c r="V37" s="8" t="inlineStr">
        <is>
          <t>98 ↓ -0.55%</t>
        </is>
      </c>
      <c r="W37" s="8" t="inlineStr">
        <is>
          <t>165 ↓ -1.82%</t>
        </is>
      </c>
    </row>
    <row r="38" ht="28" customHeight="1" s="386">
      <c r="A38" s="308" t="n">
        <v>46219</v>
      </c>
      <c r="B38" s="472" t="n">
        <v>2675.536</v>
      </c>
      <c r="C38" s="8" t="n">
        <v>-12.688</v>
      </c>
      <c r="D38" s="268" t="n">
        <v>-0.0047</v>
      </c>
      <c r="E38" s="8" t="n">
        <v>70.73</v>
      </c>
      <c r="F38" s="8" t="n">
        <v>159.433</v>
      </c>
      <c r="G38" s="8" t="n">
        <v>131.425</v>
      </c>
      <c r="H38" s="8" t="n">
        <v>84.51000000000001</v>
      </c>
      <c r="I38" s="8" t="n">
        <v>233.07</v>
      </c>
      <c r="J38" s="8" t="n">
        <v>80.20999999999999</v>
      </c>
      <c r="K38" s="268" t="n">
        <v>0.7364000000000001</v>
      </c>
      <c r="L38" s="268" t="n">
        <v>0.5787</v>
      </c>
      <c r="M38" s="268" t="n">
        <v>-0.1135</v>
      </c>
      <c r="N38" s="8" t="n">
        <v>683.4400000000001</v>
      </c>
      <c r="O38" s="8" t="n">
        <v>4685.64</v>
      </c>
      <c r="P38" s="268" t="n">
        <v>0.1459</v>
      </c>
      <c r="Q38" s="8" t="n">
        <v>309</v>
      </c>
      <c r="R38" s="8" t="inlineStr">
        <is>
          <t>2 ↑ +1.33%</t>
        </is>
      </c>
      <c r="S38" s="8" t="inlineStr">
        <is>
          <t>1 ↑ +0.04%</t>
        </is>
      </c>
      <c r="T38" s="8" t="inlineStr">
        <is>
          <t>11 ↓ -0.78%</t>
        </is>
      </c>
      <c r="U38" s="8" t="inlineStr">
        <is>
          <t>30 ↓ -0.29%</t>
        </is>
      </c>
      <c r="V38" s="8" t="inlineStr">
        <is>
          <t>93 ↑ +0.10%</t>
        </is>
      </c>
      <c r="W38" s="8" t="inlineStr">
        <is>
          <t>172 ↓ -0.81%</t>
        </is>
      </c>
    </row>
    <row r="39" ht="28" customHeight="1" s="386">
      <c r="A39" s="308" t="n">
        <v>46218</v>
      </c>
      <c r="B39" s="472" t="n">
        <v>2688.224</v>
      </c>
      <c r="C39" s="8" t="n">
        <v>-7.413</v>
      </c>
      <c r="D39" s="268" t="n">
        <v>-0.0028</v>
      </c>
      <c r="E39" s="8" t="n">
        <v>71.5</v>
      </c>
      <c r="F39" s="8" t="n">
        <v>159.138</v>
      </c>
      <c r="G39" s="8" t="n">
        <v>131.76</v>
      </c>
      <c r="H39" s="8" t="n">
        <v>84.19</v>
      </c>
      <c r="I39" s="8" t="n">
        <v>231.99</v>
      </c>
      <c r="J39" s="8" t="n">
        <v>80.13</v>
      </c>
      <c r="K39" s="268" t="n">
        <v>0.7285</v>
      </c>
      <c r="L39" s="268" t="n">
        <v>0.5777</v>
      </c>
      <c r="M39" s="268" t="n">
        <v>-0.1151</v>
      </c>
      <c r="N39" s="8" t="n">
        <v>763.33</v>
      </c>
      <c r="O39" s="8" t="n">
        <v>4672.85</v>
      </c>
      <c r="P39" s="268" t="n">
        <v>0.1634</v>
      </c>
      <c r="Q39" s="8" t="n">
        <v>307</v>
      </c>
      <c r="R39" s="8" t="inlineStr">
        <is>
          <t>2 ↑ +1.42%</t>
        </is>
      </c>
      <c r="S39" s="8" t="inlineStr">
        <is>
          <t>1 ↑ +1.85%</t>
        </is>
      </c>
      <c r="T39" s="8" t="inlineStr">
        <is>
          <t>10 ↓ -0.86%</t>
        </is>
      </c>
      <c r="U39" s="8" t="inlineStr">
        <is>
          <t>31 ↑ +0.15%</t>
        </is>
      </c>
      <c r="V39" s="8" t="inlineStr">
        <is>
          <t>93 ↑ +0.32%</t>
        </is>
      </c>
      <c r="W39" s="8" t="inlineStr">
        <is>
          <t>170 ↓ -0.68%</t>
        </is>
      </c>
    </row>
    <row r="40" ht="28" customHeight="1" s="386">
      <c r="A40" s="308" t="n">
        <v>46217</v>
      </c>
      <c r="B40" s="472" t="n">
        <v>2695.637</v>
      </c>
      <c r="C40" s="8" t="n">
        <v>34.226</v>
      </c>
      <c r="D40" s="268" t="n">
        <v>0.0129</v>
      </c>
      <c r="E40" s="8" t="n">
        <v>69.02</v>
      </c>
      <c r="F40" s="8" t="n">
        <v>160.571</v>
      </c>
      <c r="G40" s="8" t="n">
        <v>131.072</v>
      </c>
      <c r="H40" s="8" t="n">
        <v>83.29000000000001</v>
      </c>
      <c r="I40" s="8" t="n">
        <v>234.42</v>
      </c>
      <c r="J40" s="8" t="n">
        <v>80.86</v>
      </c>
      <c r="K40" s="268" t="n">
        <v>0.7385</v>
      </c>
      <c r="L40" s="268" t="n">
        <v>0.5769</v>
      </c>
      <c r="M40" s="268" t="n">
        <v>-0.1136</v>
      </c>
      <c r="N40" s="8" t="n">
        <v>826.38</v>
      </c>
      <c r="O40" s="8" t="n">
        <v>4642.34</v>
      </c>
      <c r="P40" s="268" t="n">
        <v>0.178</v>
      </c>
      <c r="Q40" s="8" t="n">
        <v>306</v>
      </c>
      <c r="R40" s="8" t="inlineStr">
        <is>
          <t>2 ↓ -0.81%</t>
        </is>
      </c>
      <c r="S40" s="8" t="inlineStr">
        <is>
          <t>1 ↑ +1.35%</t>
        </is>
      </c>
      <c r="T40" s="8" t="inlineStr">
        <is>
          <t>8 ↑ +0.27%</t>
        </is>
      </c>
      <c r="U40" s="8" t="inlineStr">
        <is>
          <t>35 ↑ +0.40%</t>
        </is>
      </c>
      <c r="V40" s="8" t="inlineStr">
        <is>
          <t>95 ↑ +1.06%</t>
        </is>
      </c>
      <c r="W40" s="8" t="inlineStr">
        <is>
          <t>165 ↑ +1.68%</t>
        </is>
      </c>
    </row>
    <row r="41" ht="28" customHeight="1" s="386">
      <c r="A41" s="308" t="n">
        <v>46216</v>
      </c>
      <c r="B41" s="472" t="n">
        <v>2661.411</v>
      </c>
      <c r="C41" s="8" t="n">
        <v>-47.459</v>
      </c>
      <c r="D41" s="268" t="n">
        <v>-0.0175</v>
      </c>
      <c r="E41" s="8" t="n">
        <v>65.7</v>
      </c>
      <c r="F41" s="8" t="n">
        <v>157.902</v>
      </c>
      <c r="G41" s="8" t="n">
        <v>129.839</v>
      </c>
      <c r="H41" s="8" t="n">
        <v>82.52</v>
      </c>
      <c r="I41" s="8" t="n">
        <v>232.09</v>
      </c>
      <c r="J41" s="8" t="n">
        <v>81.04000000000001</v>
      </c>
      <c r="K41" s="268" t="n">
        <v>0.7419</v>
      </c>
      <c r="L41" s="268" t="n">
        <v>0.5725</v>
      </c>
      <c r="M41" s="268" t="n">
        <v>-0.1236</v>
      </c>
      <c r="N41" s="8" t="n">
        <v>723.85</v>
      </c>
      <c r="O41" s="8" t="n">
        <v>4651.68</v>
      </c>
      <c r="P41" s="268" t="n">
        <v>0.1556</v>
      </c>
      <c r="Q41" s="8" t="n">
        <v>307</v>
      </c>
      <c r="R41" s="8" t="inlineStr">
        <is>
          <t>2 ↓ -1.31%</t>
        </is>
      </c>
      <c r="S41" s="8" t="inlineStr">
        <is>
          <t>1 ↓ -0.64%</t>
        </is>
      </c>
      <c r="T41" s="8" t="inlineStr">
        <is>
          <t>9 ↓ -0.14%</t>
        </is>
      </c>
      <c r="U41" s="8" t="inlineStr">
        <is>
          <t>45 ↓ -0.66%</t>
        </is>
      </c>
      <c r="V41" s="8" t="inlineStr">
        <is>
          <t>99 ↓ -0.89%</t>
        </is>
      </c>
      <c r="W41" s="8" t="inlineStr">
        <is>
          <t>151 ↓ -2.75%</t>
        </is>
      </c>
    </row>
    <row r="42" ht="28" customHeight="1" s="386">
      <c r="A42" s="308" t="n">
        <v>46213</v>
      </c>
      <c r="B42" s="472" t="n">
        <v>2708.87</v>
      </c>
      <c r="C42" s="8" t="n">
        <v>-2.739</v>
      </c>
      <c r="D42" s="268" t="n">
        <v>-0.001</v>
      </c>
      <c r="E42" s="8" t="n">
        <v>70.09999999999999</v>
      </c>
      <c r="F42" s="8" t="n">
        <v>162.263</v>
      </c>
      <c r="G42" s="8" t="n">
        <v>131.567</v>
      </c>
      <c r="H42" s="8" t="n">
        <v>85.72</v>
      </c>
      <c r="I42" s="8" t="n">
        <v>233.72</v>
      </c>
      <c r="J42" s="8" t="n">
        <v>79.08</v>
      </c>
      <c r="K42" s="268" t="n">
        <v>0.7145</v>
      </c>
      <c r="L42" s="268" t="n">
        <v>0.5504</v>
      </c>
      <c r="M42" s="268" t="n">
        <v>-0.1319</v>
      </c>
      <c r="N42" s="8" t="n">
        <v>893.87</v>
      </c>
      <c r="O42" s="8" t="n">
        <v>4609.7</v>
      </c>
      <c r="P42" s="268" t="n">
        <v>0.1939</v>
      </c>
      <c r="Q42" s="8" t="n">
        <v>304</v>
      </c>
      <c r="R42" s="8" t="inlineStr">
        <is>
          <t>1 ↑ +3.85%</t>
        </is>
      </c>
      <c r="S42" s="8" t="inlineStr">
        <is>
          <t>2 ↑ +2.16%</t>
        </is>
      </c>
      <c r="T42" s="8" t="inlineStr">
        <is>
          <t>8 ↑ +0.38%</t>
        </is>
      </c>
      <c r="U42" s="8" t="inlineStr">
        <is>
          <t>39 ↑ +0.12%</t>
        </is>
      </c>
      <c r="V42" s="8" t="inlineStr">
        <is>
          <t>91 ↑ +0.39%</t>
        </is>
      </c>
      <c r="W42" s="8" t="inlineStr">
        <is>
          <t>163 ↓ -0.50%</t>
        </is>
      </c>
    </row>
    <row r="43" ht="28" customHeight="1" s="386">
      <c r="A43" s="308" t="n">
        <v>46212</v>
      </c>
      <c r="B43" s="472" t="n">
        <v>2711.609</v>
      </c>
      <c r="C43" s="8" t="n">
        <v>18.207</v>
      </c>
      <c r="D43" s="268" t="n">
        <v>0.0068</v>
      </c>
      <c r="E43" s="8" t="n">
        <v>70.41</v>
      </c>
      <c r="F43" s="8" t="n">
        <v>162.995</v>
      </c>
      <c r="G43" s="8" t="n">
        <v>130.068</v>
      </c>
      <c r="H43" s="8" t="n">
        <v>83.94</v>
      </c>
      <c r="I43" s="8" t="n">
        <v>235.23</v>
      </c>
      <c r="J43" s="8" t="n">
        <v>79.91</v>
      </c>
      <c r="K43" s="268" t="n">
        <v>0.7224</v>
      </c>
      <c r="L43" s="268" t="n">
        <v>0.5595</v>
      </c>
      <c r="M43" s="268" t="n">
        <v>-0.1305</v>
      </c>
      <c r="N43" s="8" t="n">
        <v>907.64</v>
      </c>
      <c r="O43" s="8" t="n">
        <v>4610.75</v>
      </c>
      <c r="P43" s="268" t="n">
        <v>0.1969</v>
      </c>
      <c r="Q43" s="8" t="n">
        <v>304</v>
      </c>
      <c r="R43" s="8" t="inlineStr">
        <is>
          <t>2 ↓ -1.06%</t>
        </is>
      </c>
      <c r="S43" s="8" t="inlineStr">
        <is>
          <t>1 ↓ -0.09%</t>
        </is>
      </c>
      <c r="T43" s="8" t="inlineStr">
        <is>
          <t>9 ↑ +0.69%</t>
        </is>
      </c>
      <c r="U43" s="8" t="inlineStr">
        <is>
          <t>42 ↓ -0.20%</t>
        </is>
      </c>
      <c r="V43" s="8" t="inlineStr">
        <is>
          <t>96 ↓ -0.11%</t>
        </is>
      </c>
      <c r="W43" s="8" t="inlineStr">
        <is>
          <t>154 ↑ +1.44%</t>
        </is>
      </c>
    </row>
    <row r="44" ht="28" customHeight="1" s="386">
      <c r="A44" s="308" t="n">
        <v>46211</v>
      </c>
      <c r="B44" s="472" t="n">
        <v>2693.402</v>
      </c>
      <c r="C44" s="8" t="n">
        <v>-14.46</v>
      </c>
      <c r="D44" s="268" t="n">
        <v>-0.0053</v>
      </c>
      <c r="E44" s="8" t="n">
        <v>69.20999999999999</v>
      </c>
      <c r="F44" s="8" t="n">
        <v>162.276</v>
      </c>
      <c r="G44" s="8" t="n">
        <v>130.455</v>
      </c>
      <c r="H44" s="8" t="n">
        <v>84.38</v>
      </c>
      <c r="I44" s="8" t="n">
        <v>234.14</v>
      </c>
      <c r="J44" s="8" t="n">
        <v>78.58</v>
      </c>
      <c r="K44" s="268" t="n">
        <v>0.7186</v>
      </c>
      <c r="L44" s="268" t="n">
        <v>0.5617</v>
      </c>
      <c r="M44" s="268" t="n">
        <v>-0.1274</v>
      </c>
      <c r="N44" s="8" t="n">
        <v>812.59</v>
      </c>
      <c r="O44" s="8" t="n">
        <v>4622.14</v>
      </c>
      <c r="P44" s="268" t="n">
        <v>0.1758</v>
      </c>
      <c r="Q44" s="8" t="n">
        <v>304</v>
      </c>
      <c r="R44" s="8" t="inlineStr">
        <is>
          <t>2 ↑ +1.30%</t>
        </is>
      </c>
      <c r="S44" s="8" t="inlineStr">
        <is>
          <t>1 ↑ +0.51%</t>
        </is>
      </c>
      <c r="T44" s="8" t="inlineStr">
        <is>
          <t>9 ↑ +0.45%</t>
        </is>
      </c>
      <c r="U44" s="8" t="inlineStr">
        <is>
          <t>39 ↑ +0.09%</t>
        </is>
      </c>
      <c r="V44" s="8" t="inlineStr">
        <is>
          <t>97 ↑ +0.05%</t>
        </is>
      </c>
      <c r="W44" s="8" t="inlineStr">
        <is>
          <t>156 ↓ -1.14%</t>
        </is>
      </c>
    </row>
    <row r="45" ht="28" customHeight="1" s="386">
      <c r="A45" s="308" t="n">
        <v>46210</v>
      </c>
      <c r="B45" s="472" t="n">
        <v>2707.862</v>
      </c>
      <c r="C45" s="8" t="n">
        <v>-28.9</v>
      </c>
      <c r="D45" s="268" t="n">
        <v>-0.0106</v>
      </c>
      <c r="E45" s="8" t="n">
        <v>68.67</v>
      </c>
      <c r="F45" s="8" t="n">
        <v>163.381</v>
      </c>
      <c r="G45" s="8" t="n">
        <v>130.429</v>
      </c>
      <c r="H45" s="8" t="n">
        <v>84.73</v>
      </c>
      <c r="I45" s="8" t="n">
        <v>232.49</v>
      </c>
      <c r="J45" s="8" t="n">
        <v>74.01000000000001</v>
      </c>
      <c r="K45" s="268" t="n">
        <v>0.6911</v>
      </c>
      <c r="L45" s="268" t="n">
        <v>0.5345</v>
      </c>
      <c r="M45" s="268" t="n">
        <v>-0.1291</v>
      </c>
      <c r="N45" s="8" t="n">
        <v>798.8</v>
      </c>
      <c r="O45" s="8" t="n">
        <v>4600.43</v>
      </c>
      <c r="P45" s="268" t="n">
        <v>0.1736</v>
      </c>
      <c r="Q45" s="8" t="n">
        <v>304</v>
      </c>
      <c r="R45" s="8" t="inlineStr">
        <is>
          <t>3 ↓ -4.06%</t>
        </is>
      </c>
      <c r="S45" s="8" t="inlineStr">
        <is>
          <t>2 ↑ +0.01%</t>
        </is>
      </c>
      <c r="T45" s="8" t="inlineStr">
        <is>
          <t>8 ↓ -0.21%</t>
        </is>
      </c>
      <c r="U45" s="8" t="inlineStr">
        <is>
          <t>46 ↓ -0.64%</t>
        </is>
      </c>
      <c r="V45" s="8" t="inlineStr">
        <is>
          <t>89 ↓ -0.78%</t>
        </is>
      </c>
      <c r="W45" s="8" t="inlineStr">
        <is>
          <t>156 ↓ -1.34%</t>
        </is>
      </c>
    </row>
    <row r="46" ht="28" customHeight="1" s="386">
      <c r="A46" s="308" t="n">
        <v>46209</v>
      </c>
      <c r="B46" s="472" t="n">
        <v>2736.762</v>
      </c>
      <c r="C46" s="8" t="n">
        <v>-1.533</v>
      </c>
      <c r="D46" s="268" t="n">
        <v>-0.0005999999999999999</v>
      </c>
      <c r="E46" s="8" t="n">
        <v>72.38</v>
      </c>
      <c r="F46" s="8" t="n">
        <v>165.144</v>
      </c>
      <c r="G46" s="8" t="n">
        <v>132.058</v>
      </c>
      <c r="H46" s="8" t="n">
        <v>87.56999999999999</v>
      </c>
      <c r="I46" s="8" t="n">
        <v>231.77</v>
      </c>
      <c r="J46" s="8" t="n">
        <v>72.09999999999999</v>
      </c>
      <c r="K46" s="268" t="n">
        <v>0.6662</v>
      </c>
      <c r="L46" s="268" t="n">
        <v>0.5213</v>
      </c>
      <c r="M46" s="268" t="n">
        <v>-0.1352</v>
      </c>
      <c r="N46" s="8" t="n">
        <v>813.39</v>
      </c>
      <c r="O46" s="8" t="n">
        <v>4601.46</v>
      </c>
      <c r="P46" s="268" t="n">
        <v>0.1768</v>
      </c>
      <c r="Q46" s="8" t="n">
        <v>304</v>
      </c>
      <c r="R46" s="8" t="inlineStr">
        <is>
          <t>3 ↑ +6.43%</t>
        </is>
      </c>
      <c r="S46" s="8" t="inlineStr">
        <is>
          <t>2 ↑ +0.04%</t>
        </is>
      </c>
      <c r="T46" s="8" t="inlineStr">
        <is>
          <t>8 ↑ +0.52%</t>
        </is>
      </c>
      <c r="U46" s="8" t="inlineStr">
        <is>
          <t>38 ↑ +0.37%</t>
        </is>
      </c>
      <c r="V46" s="8" t="inlineStr">
        <is>
          <t>87 ↓ -0.03%</t>
        </is>
      </c>
      <c r="W46" s="8" t="inlineStr">
        <is>
          <t>166 ↓ -0.31%</t>
        </is>
      </c>
    </row>
    <row r="47" ht="28" customHeight="1" s="386">
      <c r="A47" s="308" t="n">
        <v>46206</v>
      </c>
      <c r="B47" s="472" t="n">
        <v>2738.295</v>
      </c>
      <c r="C47" s="8" t="n">
        <v>22.541</v>
      </c>
      <c r="D47" s="268" t="n">
        <v>0.0083</v>
      </c>
      <c r="E47" s="8" t="n">
        <v>74.25</v>
      </c>
      <c r="F47" s="8" t="n">
        <v>166.144</v>
      </c>
      <c r="G47" s="8" t="n">
        <v>132.297</v>
      </c>
      <c r="H47" s="8" t="n">
        <v>89.77</v>
      </c>
      <c r="I47" s="8" t="n">
        <v>230.63</v>
      </c>
      <c r="J47" s="8" t="n">
        <v>69.97</v>
      </c>
      <c r="K47" s="268" t="n">
        <v>0.6449</v>
      </c>
      <c r="L47" s="268" t="n">
        <v>0.5024999999999999</v>
      </c>
      <c r="M47" s="268" t="n">
        <v>-0.1342</v>
      </c>
      <c r="N47" s="8" t="n">
        <v>928.45</v>
      </c>
      <c r="O47" s="8" t="n">
        <v>4606.13</v>
      </c>
      <c r="P47" s="268" t="n">
        <v>0.2016</v>
      </c>
      <c r="Q47" s="8" t="n">
        <v>305</v>
      </c>
      <c r="R47" s="8" t="inlineStr">
        <is>
          <t>2 ↑ +2.52%</t>
        </is>
      </c>
      <c r="S47" s="8" t="inlineStr">
        <is>
          <t>3 ↑ +2.53%</t>
        </is>
      </c>
      <c r="T47" s="8" t="inlineStr">
        <is>
          <t>8 ↑ +0.55%</t>
        </is>
      </c>
      <c r="U47" s="8" t="inlineStr">
        <is>
          <t>41 ↑ +0.57%</t>
        </is>
      </c>
      <c r="V47" s="8" t="inlineStr">
        <is>
          <t>82 ↑ +1.08%</t>
        </is>
      </c>
      <c r="W47" s="8" t="inlineStr">
        <is>
          <t>169 ↑ +0.73%</t>
        </is>
      </c>
    </row>
    <row r="48" ht="28" customHeight="1" s="386">
      <c r="A48" s="308" t="n">
        <v>46205</v>
      </c>
      <c r="B48" s="472" t="n">
        <v>2715.754</v>
      </c>
      <c r="C48" s="8" t="n">
        <v>-8.117000000000001</v>
      </c>
      <c r="D48" s="268" t="n">
        <v>-0.003</v>
      </c>
      <c r="E48" s="8" t="n">
        <v>71.38</v>
      </c>
      <c r="F48" s="8" t="n">
        <v>164.468</v>
      </c>
      <c r="G48" s="8" t="n">
        <v>130.444</v>
      </c>
      <c r="H48" s="8" t="n">
        <v>89.53</v>
      </c>
      <c r="I48" s="8" t="n">
        <v>229.05</v>
      </c>
      <c r="J48" s="8" t="n">
        <v>70.01000000000001</v>
      </c>
      <c r="K48" s="268" t="n">
        <v>0.6458</v>
      </c>
      <c r="L48" s="268" t="n">
        <v>0.5096000000000001</v>
      </c>
      <c r="M48" s="268" t="n">
        <v>-0.1283</v>
      </c>
      <c r="N48" s="8" t="n">
        <v>894.91</v>
      </c>
      <c r="O48" s="8" t="n">
        <v>4612.05</v>
      </c>
      <c r="P48" s="268" t="n">
        <v>0.194</v>
      </c>
      <c r="Q48" s="8" t="n">
        <v>306</v>
      </c>
      <c r="R48" s="8" t="inlineStr">
        <is>
          <t>2 ↑ +2.38%</t>
        </is>
      </c>
      <c r="S48" s="8" t="inlineStr">
        <is>
          <t>4 ↓ -0.42%</t>
        </is>
      </c>
      <c r="T48" s="8" t="inlineStr">
        <is>
          <t>8 ↓ -0.18%</t>
        </is>
      </c>
      <c r="U48" s="8" t="inlineStr">
        <is>
          <t>52 ↑ +0.13%</t>
        </is>
      </c>
      <c r="V48" s="8" t="inlineStr">
        <is>
          <t>84 ↑ +0.21%</t>
        </is>
      </c>
      <c r="W48" s="8" t="inlineStr">
        <is>
          <t>156 ↓ -0.75%</t>
        </is>
      </c>
    </row>
    <row r="49" ht="28" customHeight="1" s="386">
      <c r="A49" s="308" t="n">
        <v>46204</v>
      </c>
      <c r="B49" s="472" t="n">
        <v>2723.871</v>
      </c>
      <c r="C49" s="8" t="n">
        <v>21.966</v>
      </c>
      <c r="D49" s="268" t="n">
        <v>0.0081</v>
      </c>
      <c r="E49" s="8" t="n">
        <v>71.23999999999999</v>
      </c>
      <c r="F49" s="8" t="n">
        <v>166.346</v>
      </c>
      <c r="G49" s="8" t="n">
        <v>129.999</v>
      </c>
      <c r="H49" s="8" t="n">
        <v>89.67</v>
      </c>
      <c r="I49" s="8" t="n">
        <v>230.31</v>
      </c>
      <c r="J49" s="8" t="n">
        <v>68.92</v>
      </c>
      <c r="K49" s="268" t="n">
        <v>0.6397</v>
      </c>
      <c r="L49" s="268" t="n">
        <v>0.4946</v>
      </c>
      <c r="M49" s="268" t="n">
        <v>-0.1285</v>
      </c>
      <c r="N49" s="8" t="n">
        <v>970.8</v>
      </c>
      <c r="O49" s="8" t="n">
        <v>4615.16</v>
      </c>
      <c r="P49" s="268" t="n">
        <v>0.2103</v>
      </c>
      <c r="Q49" s="8" t="n">
        <v>307</v>
      </c>
      <c r="R49" s="8" t="inlineStr">
        <is>
          <t>2 ↑ +0.59%</t>
        </is>
      </c>
      <c r="S49" s="8" t="inlineStr">
        <is>
          <t>4 ↑ +1.98%</t>
        </is>
      </c>
      <c r="T49" s="8" t="inlineStr">
        <is>
          <t>8 ↑ +0.04%</t>
        </is>
      </c>
      <c r="U49" s="8" t="inlineStr">
        <is>
          <t>57 ↑ +0.83%</t>
        </is>
      </c>
      <c r="V49" s="8" t="inlineStr">
        <is>
          <t>84 ↑ +1.04%</t>
        </is>
      </c>
      <c r="W49" s="8" t="inlineStr">
        <is>
          <t>152 ↑ +0.69%</t>
        </is>
      </c>
    </row>
    <row r="50" ht="28" customHeight="1" s="386">
      <c r="A50" s="308" t="n">
        <v>46203</v>
      </c>
      <c r="B50" s="472" t="n">
        <v>2701.905</v>
      </c>
      <c r="C50" s="8" t="n">
        <v>46.183</v>
      </c>
      <c r="D50" s="268" t="n">
        <v>0.0174</v>
      </c>
      <c r="E50" s="8" t="n">
        <v>68.63</v>
      </c>
      <c r="F50" s="8" t="n">
        <v>166.142</v>
      </c>
      <c r="G50" s="8" t="n">
        <v>129.5</v>
      </c>
      <c r="H50" s="8" t="n">
        <v>87.27</v>
      </c>
      <c r="I50" s="8" t="n">
        <v>231.71</v>
      </c>
      <c r="J50" s="8" t="n">
        <v>71.03</v>
      </c>
      <c r="K50" s="268" t="n">
        <v>0.6556999999999999</v>
      </c>
      <c r="L50" s="268" t="n">
        <v>0.5034999999999999</v>
      </c>
      <c r="M50" s="268" t="n">
        <v>-0.1241</v>
      </c>
      <c r="N50" s="8" t="n">
        <v>916.02</v>
      </c>
      <c r="O50" s="8" t="n">
        <v>4602.09</v>
      </c>
      <c r="P50" s="268" t="n">
        <v>0.199</v>
      </c>
      <c r="Q50" s="8" t="n">
        <v>307</v>
      </c>
      <c r="R50" s="8" t="inlineStr">
        <is>
          <t>2 ↑ +2.85%</t>
        </is>
      </c>
      <c r="S50" s="8" t="inlineStr">
        <is>
          <t>4 ↓ -0.55%</t>
        </is>
      </c>
      <c r="T50" s="8" t="inlineStr">
        <is>
          <t>10 ↑ +0.06%</t>
        </is>
      </c>
      <c r="U50" s="8" t="inlineStr">
        <is>
          <t>65 ↓ -0.03%</t>
        </is>
      </c>
      <c r="V50" s="8" t="inlineStr">
        <is>
          <t>76 ↑ +0.63%</t>
        </is>
      </c>
      <c r="W50" s="8" t="inlineStr">
        <is>
          <t>150 ↑ +3.23%</t>
        </is>
      </c>
    </row>
    <row r="51" ht="28" customHeight="1" s="386">
      <c r="A51" s="308" t="n">
        <v>46202</v>
      </c>
      <c r="B51" s="472" t="n">
        <v>2655.722</v>
      </c>
      <c r="C51" s="8" t="n">
        <v>-2.791</v>
      </c>
      <c r="D51" s="268" t="n">
        <v>-0.001</v>
      </c>
      <c r="E51" s="8" t="n">
        <v>65.87</v>
      </c>
      <c r="F51" s="8" t="n">
        <v>162.231</v>
      </c>
      <c r="G51" s="8" t="n">
        <v>128.344</v>
      </c>
      <c r="H51" s="8" t="n">
        <v>86.41</v>
      </c>
      <c r="I51" s="8" t="n">
        <v>227.05</v>
      </c>
      <c r="J51" s="8" t="n">
        <v>71.58</v>
      </c>
      <c r="K51" s="268" t="n">
        <v>0.6482</v>
      </c>
      <c r="L51" s="268" t="n">
        <v>0.4864</v>
      </c>
      <c r="M51" s="268" t="n">
        <v>-0.1171</v>
      </c>
      <c r="N51" s="8" t="n">
        <v>837.76</v>
      </c>
      <c r="O51" s="8" t="n">
        <v>4608.55</v>
      </c>
      <c r="P51" s="268" t="n">
        <v>0.1818</v>
      </c>
      <c r="Q51" s="8" t="n">
        <v>307</v>
      </c>
      <c r="R51" s="8" t="inlineStr">
        <is>
          <t>3 ↑ +3.46%</t>
        </is>
      </c>
      <c r="S51" s="8" t="inlineStr">
        <is>
          <t>3 ↑ +3.59%</t>
        </is>
      </c>
      <c r="T51" s="8" t="inlineStr">
        <is>
          <t>10 ↓ -0.35%</t>
        </is>
      </c>
      <c r="U51" s="8" t="inlineStr">
        <is>
          <t>64 ↓ -0.26%</t>
        </is>
      </c>
      <c r="V51" s="8" t="inlineStr">
        <is>
          <t>86 ↓ -0.25%</t>
        </is>
      </c>
      <c r="W51" s="8" t="inlineStr">
        <is>
          <t>141 ↓ -0.08%</t>
        </is>
      </c>
    </row>
    <row r="52" ht="28" customHeight="1" s="386">
      <c r="A52" s="308" t="n">
        <v>46199</v>
      </c>
      <c r="B52" s="472" t="n">
        <v>2658.513</v>
      </c>
      <c r="C52" s="8" t="n">
        <v>-28.455</v>
      </c>
      <c r="D52" s="268" t="n">
        <v>-0.0106</v>
      </c>
      <c r="E52" s="8" t="n">
        <v>66.65000000000001</v>
      </c>
      <c r="F52" s="8" t="n">
        <v>162.663</v>
      </c>
      <c r="G52" s="8" t="n">
        <v>128.311</v>
      </c>
      <c r="H52" s="8" t="n">
        <v>86.27</v>
      </c>
      <c r="I52" s="8" t="n">
        <v>228.67</v>
      </c>
      <c r="J52" s="8" t="n">
        <v>73.33</v>
      </c>
      <c r="K52" s="268" t="n">
        <v>0.66</v>
      </c>
      <c r="L52" s="268" t="n">
        <v>0.5014</v>
      </c>
      <c r="M52" s="268" t="n">
        <v>-0.1162</v>
      </c>
      <c r="N52" s="8" t="n">
        <v>803.75</v>
      </c>
      <c r="O52" s="8" t="n">
        <v>4609.21</v>
      </c>
      <c r="P52" s="268" t="n">
        <v>0.1744</v>
      </c>
      <c r="Q52" s="8" t="n">
        <v>306</v>
      </c>
      <c r="R52" s="8" t="inlineStr">
        <is>
          <t>4 ↓ -0.94%</t>
        </is>
      </c>
      <c r="S52" s="8" t="inlineStr">
        <is>
          <t>2 ↑ +0.57%</t>
        </is>
      </c>
      <c r="T52" s="8" t="inlineStr">
        <is>
          <t>10 ↓ -0.70%</t>
        </is>
      </c>
      <c r="U52" s="8" t="inlineStr">
        <is>
          <t>59 ↓ -0.52%</t>
        </is>
      </c>
      <c r="V52" s="8" t="inlineStr">
        <is>
          <t>91 ↓ -0.97%</t>
        </is>
      </c>
      <c r="W52" s="8" t="inlineStr">
        <is>
          <t>140 ↓ -1.40%</t>
        </is>
      </c>
    </row>
    <row r="53" ht="28" customHeight="1" s="386">
      <c r="A53" s="308" t="n">
        <v>46198</v>
      </c>
      <c r="B53" s="472" t="n">
        <v>2686.968</v>
      </c>
      <c r="C53" s="8" t="n">
        <v>-29.83</v>
      </c>
      <c r="D53" s="268" t="n">
        <v>-0.011</v>
      </c>
      <c r="E53" s="8" t="n">
        <v>69.70999999999999</v>
      </c>
      <c r="F53" s="8" t="n">
        <v>164.542</v>
      </c>
      <c r="G53" s="8" t="n">
        <v>129.688</v>
      </c>
      <c r="H53" s="8" t="n">
        <v>88.42</v>
      </c>
      <c r="I53" s="8" t="n">
        <v>228.06</v>
      </c>
      <c r="J53" s="8" t="n">
        <v>67.26000000000001</v>
      </c>
      <c r="K53" s="268" t="n">
        <v>0.6351</v>
      </c>
      <c r="L53" s="268" t="n">
        <v>0.4846</v>
      </c>
      <c r="M53" s="268" t="n">
        <v>-0.121</v>
      </c>
      <c r="N53" s="8" t="n">
        <v>794.48</v>
      </c>
      <c r="O53" s="8" t="n">
        <v>4618.07</v>
      </c>
      <c r="P53" s="268" t="n">
        <v>0.172</v>
      </c>
      <c r="Q53" s="8" t="n">
        <v>307</v>
      </c>
      <c r="R53" s="8" t="inlineStr">
        <is>
          <t>5 ↓ -5.27%</t>
        </is>
      </c>
      <c r="S53" s="8" t="inlineStr">
        <is>
          <t>1 ↓ -3.25%</t>
        </is>
      </c>
      <c r="T53" s="8" t="inlineStr">
        <is>
          <t>9 ↓ -0.16%</t>
        </is>
      </c>
      <c r="U53" s="8" t="inlineStr">
        <is>
          <t>53 ↓ -0.84%</t>
        </is>
      </c>
      <c r="V53" s="8" t="inlineStr">
        <is>
          <t>89 ↓ -1.06%</t>
        </is>
      </c>
      <c r="W53" s="8" t="inlineStr">
        <is>
          <t>150 ↓ -1.11%</t>
        </is>
      </c>
    </row>
    <row r="54" ht="28" customHeight="1" s="386">
      <c r="A54" s="308" t="n">
        <v>46197</v>
      </c>
      <c r="B54" s="472" t="n">
        <v>2716.798</v>
      </c>
      <c r="C54" s="8" t="n">
        <v>2.714</v>
      </c>
      <c r="D54" s="268" t="n">
        <v>0.001</v>
      </c>
      <c r="E54" s="8" t="n">
        <v>73.48</v>
      </c>
      <c r="F54" s="8" t="n">
        <v>166.362</v>
      </c>
      <c r="G54" s="8" t="n">
        <v>131.301</v>
      </c>
      <c r="H54" s="8" t="n">
        <v>89.66</v>
      </c>
      <c r="I54" s="8" t="n">
        <v>229.88</v>
      </c>
      <c r="J54" s="8" t="n">
        <v>68.55</v>
      </c>
      <c r="K54" s="268" t="n">
        <v>0.6352</v>
      </c>
      <c r="L54" s="268" t="n">
        <v>0.505</v>
      </c>
      <c r="M54" s="268" t="n">
        <v>-0.1269</v>
      </c>
      <c r="N54" s="8" t="n">
        <v>782.01</v>
      </c>
      <c r="O54" s="8" t="n">
        <v>4620.4</v>
      </c>
      <c r="P54" s="268" t="n">
        <v>0.1693</v>
      </c>
      <c r="Q54" s="8" t="n">
        <v>307</v>
      </c>
      <c r="R54" s="8" t="inlineStr">
        <is>
          <t>4 ↓ -3.04%</t>
        </is>
      </c>
      <c r="S54" s="8" t="inlineStr">
        <is>
          <t>2 ↓ -2.20%</t>
        </is>
      </c>
      <c r="T54" s="8" t="inlineStr">
        <is>
          <t>9 ↓ -0.10%</t>
        </is>
      </c>
      <c r="U54" s="8" t="inlineStr">
        <is>
          <t>44 ↓ -0.52%</t>
        </is>
      </c>
      <c r="V54" s="8" t="inlineStr">
        <is>
          <t>90 ↓ -0.75%</t>
        </is>
      </c>
      <c r="W54" s="8" t="inlineStr">
        <is>
          <t>158 ↑ +0.88%</t>
        </is>
      </c>
    </row>
    <row r="55" ht="28" customHeight="1" s="386">
      <c r="A55" s="308" t="n">
        <v>46196</v>
      </c>
      <c r="B55" s="472" t="n">
        <v>2714.084</v>
      </c>
      <c r="C55" s="8" t="n">
        <v>-20.124</v>
      </c>
      <c r="D55" s="268" t="n">
        <v>-0.0074</v>
      </c>
      <c r="E55" s="8" t="n">
        <v>74.34999999999999</v>
      </c>
      <c r="F55" s="8" t="n">
        <v>165.226</v>
      </c>
      <c r="G55" s="8" t="n">
        <v>131.719</v>
      </c>
      <c r="H55" s="8" t="n">
        <v>89.66</v>
      </c>
      <c r="I55" s="8" t="n">
        <v>226.92</v>
      </c>
      <c r="J55" s="8" t="n">
        <v>65.34</v>
      </c>
      <c r="K55" s="268" t="n">
        <v>0.6169</v>
      </c>
      <c r="L55" s="268" t="n">
        <v>0.4903</v>
      </c>
      <c r="M55" s="268" t="n">
        <v>-0.1264</v>
      </c>
      <c r="N55" s="8" t="n">
        <v>708.89</v>
      </c>
      <c r="O55" s="8" t="n">
        <v>4679.21</v>
      </c>
      <c r="P55" s="268" t="n">
        <v>0.1515</v>
      </c>
      <c r="Q55" s="8" t="n">
        <v>308</v>
      </c>
      <c r="R55" s="8" t="inlineStr">
        <is>
          <t>2 ↑ +1.74%</t>
        </is>
      </c>
      <c r="S55" s="8" t="inlineStr">
        <is>
          <t>3 ↓ -0.33%</t>
        </is>
      </c>
      <c r="T55" s="8" t="inlineStr">
        <is>
          <t>10 ↓ -0.26%</t>
        </is>
      </c>
      <c r="U55" s="8" t="inlineStr">
        <is>
          <t>41 ↓ -0.27%</t>
        </is>
      </c>
      <c r="V55" s="8" t="inlineStr">
        <is>
          <t>85 ↓ -0.10%</t>
        </is>
      </c>
      <c r="W55" s="8" t="inlineStr">
        <is>
          <t>167 ↓ -1.24%</t>
        </is>
      </c>
    </row>
    <row r="56" ht="28" customHeight="1" s="386">
      <c r="A56" s="308" t="n">
        <v>46195</v>
      </c>
      <c r="B56" s="472" t="n">
        <v>2734.208</v>
      </c>
      <c r="C56" s="8" t="n">
        <v>-1.039</v>
      </c>
      <c r="D56" s="268" t="n">
        <v>-0.0004</v>
      </c>
      <c r="E56" s="8" t="n">
        <v>75.90000000000001</v>
      </c>
      <c r="F56" s="8" t="n">
        <v>167.14</v>
      </c>
      <c r="G56" s="8" t="n">
        <v>132.413</v>
      </c>
      <c r="H56" s="8" t="n">
        <v>89.89</v>
      </c>
      <c r="I56" s="8" t="n">
        <v>229.14</v>
      </c>
      <c r="J56" s="8" t="n">
        <v>65.34</v>
      </c>
      <c r="K56" s="268" t="n">
        <v>0.62</v>
      </c>
      <c r="L56" s="268" t="n">
        <v>0.4863</v>
      </c>
      <c r="M56" s="268" t="n">
        <v>-0.1298</v>
      </c>
      <c r="N56" s="8" t="n">
        <v>801.78</v>
      </c>
      <c r="O56" s="8" t="n">
        <v>4681.7</v>
      </c>
      <c r="P56" s="268" t="n">
        <v>0.1713</v>
      </c>
      <c r="Q56" s="8" t="n">
        <v>308</v>
      </c>
      <c r="R56" s="8" t="inlineStr">
        <is>
          <t>2 ↓ -3.73%</t>
        </is>
      </c>
      <c r="S56" s="8" t="inlineStr">
        <is>
          <t>3 ↓ -1.06%</t>
        </is>
      </c>
      <c r="T56" s="8" t="inlineStr">
        <is>
          <t>10 ↓ -0.42%</t>
        </is>
      </c>
      <c r="U56" s="8" t="inlineStr">
        <is>
          <t>38 ↑ +0.13%</t>
        </is>
      </c>
      <c r="V56" s="8" t="inlineStr">
        <is>
          <t>84 ↓ -0.15%</t>
        </is>
      </c>
      <c r="W56" s="8" t="inlineStr">
        <is>
          <t>171 ↑ +0.06%</t>
        </is>
      </c>
    </row>
    <row r="57" ht="28" customHeight="1" s="386">
      <c r="A57" s="308" t="n">
        <v>46191</v>
      </c>
      <c r="B57" s="472" t="n">
        <v>2735.247</v>
      </c>
      <c r="C57" s="8" t="n">
        <v>-21.141</v>
      </c>
      <c r="D57" s="268" t="n">
        <v>-0.0077</v>
      </c>
      <c r="E57" s="8" t="n">
        <v>76.23999999999999</v>
      </c>
      <c r="F57" s="8" t="n">
        <v>167.469</v>
      </c>
      <c r="G57" s="8" t="n">
        <v>132.464</v>
      </c>
      <c r="H57" s="8" t="n">
        <v>89.48999999999999</v>
      </c>
      <c r="I57" s="8" t="n">
        <v>230.31</v>
      </c>
      <c r="J57" s="8" t="n">
        <v>68.16</v>
      </c>
      <c r="K57" s="268" t="n">
        <v>0.6284</v>
      </c>
      <c r="L57" s="268" t="n">
        <v>0.4841</v>
      </c>
      <c r="M57" s="268" t="n">
        <v>-0.1265</v>
      </c>
      <c r="N57" s="8" t="n">
        <v>852.8</v>
      </c>
      <c r="O57" s="8" t="n">
        <v>4682.54</v>
      </c>
      <c r="P57" s="268" t="n">
        <v>0.1821</v>
      </c>
      <c r="Q57" s="8" t="n">
        <v>308</v>
      </c>
      <c r="R57" s="8" t="inlineStr">
        <is>
          <t>2 ↓ -5.67%</t>
        </is>
      </c>
      <c r="S57" s="8" t="inlineStr">
        <is>
          <t>3 ↓ -0.27%</t>
        </is>
      </c>
      <c r="T57" s="8" t="inlineStr">
        <is>
          <t>10 ↓ -0.79%</t>
        </is>
      </c>
      <c r="U57" s="8" t="inlineStr">
        <is>
          <t>39 ↓ -0.58%</t>
        </is>
      </c>
      <c r="V57" s="8" t="inlineStr">
        <is>
          <t>83 ↓ -1.01%</t>
        </is>
      </c>
      <c r="W57" s="8" t="inlineStr">
        <is>
          <t>171 ↓ -0.64%</t>
        </is>
      </c>
    </row>
    <row r="58" ht="28" customHeight="1" s="386">
      <c r="A58" s="308" t="n">
        <v>46190</v>
      </c>
      <c r="B58" s="472" t="n">
        <v>2756.388</v>
      </c>
      <c r="C58" s="8" t="n">
        <v>-11.514</v>
      </c>
      <c r="D58" s="268" t="n">
        <v>-0.0042</v>
      </c>
      <c r="E58" s="8" t="n">
        <v>78.78</v>
      </c>
      <c r="F58" s="8" t="n">
        <v>168.454</v>
      </c>
      <c r="G58" s="8" t="n">
        <v>133.192</v>
      </c>
      <c r="H58" s="8" t="n">
        <v>90.83</v>
      </c>
      <c r="I58" s="8" t="n">
        <v>231.57</v>
      </c>
      <c r="J58" s="8" t="n">
        <v>69.61</v>
      </c>
      <c r="K58" s="268" t="n">
        <v>0.6312</v>
      </c>
      <c r="L58" s="268" t="n">
        <v>0.495</v>
      </c>
      <c r="M58" s="268" t="n">
        <v>-0.1301</v>
      </c>
      <c r="N58" s="8" t="n">
        <v>889.03</v>
      </c>
      <c r="O58" s="8" t="n">
        <v>4680.29</v>
      </c>
      <c r="P58" s="268" t="n">
        <v>0.19</v>
      </c>
      <c r="Q58" s="8" t="n">
        <v>309</v>
      </c>
      <c r="R58" s="8" t="inlineStr">
        <is>
          <t>2 ↑ +4.01%</t>
        </is>
      </c>
      <c r="S58" s="8" t="inlineStr">
        <is>
          <t>3 ↑ +1.93%</t>
        </is>
      </c>
      <c r="T58" s="8" t="inlineStr">
        <is>
          <t>8 ↓ -0.09%</t>
        </is>
      </c>
      <c r="U58" s="8" t="inlineStr">
        <is>
          <t>38 ↓ -0.56%</t>
        </is>
      </c>
      <c r="V58" s="8" t="inlineStr">
        <is>
          <t>78 ↓ -0.79%</t>
        </is>
      </c>
      <c r="W58" s="8" t="inlineStr">
        <is>
          <t>180 ↓ -0.33%</t>
        </is>
      </c>
    </row>
    <row r="59" ht="28" customHeight="1" s="386">
      <c r="A59" s="308" t="n">
        <v>46189</v>
      </c>
      <c r="B59" s="472" t="n">
        <v>2767.902</v>
      </c>
      <c r="C59" s="8" t="n">
        <v>21.232</v>
      </c>
      <c r="D59" s="268" t="n">
        <v>0.0077</v>
      </c>
      <c r="E59" s="8" t="n">
        <v>81.56</v>
      </c>
      <c r="F59" s="8" t="n">
        <v>169.107</v>
      </c>
      <c r="G59" s="8" t="n">
        <v>134.969</v>
      </c>
      <c r="H59" s="8" t="n">
        <v>92.41</v>
      </c>
      <c r="I59" s="8" t="n">
        <v>231.93</v>
      </c>
      <c r="J59" s="8" t="n">
        <v>70.91</v>
      </c>
      <c r="K59" s="268" t="n">
        <v>0.6282</v>
      </c>
      <c r="L59" s="268" t="n">
        <v>0.4893</v>
      </c>
      <c r="M59" s="268" t="n">
        <v>-0.137</v>
      </c>
      <c r="N59" s="8" t="n">
        <v>889.34</v>
      </c>
      <c r="O59" s="8" t="n">
        <v>4684.79</v>
      </c>
      <c r="P59" s="268" t="n">
        <v>0.1898</v>
      </c>
      <c r="Q59" s="8" t="n">
        <v>311</v>
      </c>
      <c r="R59" s="8" t="inlineStr">
        <is>
          <t>3 ↑ +3.52%</t>
        </is>
      </c>
      <c r="S59" s="8" t="inlineStr">
        <is>
          <t>2 ↑ +0.09%</t>
        </is>
      </c>
      <c r="T59" s="8" t="inlineStr">
        <is>
          <t>9 ↑ +0.16%</t>
        </is>
      </c>
      <c r="U59" s="8" t="inlineStr">
        <is>
          <t>30 ↓ -0.29%</t>
        </is>
      </c>
      <c r="V59" s="8" t="inlineStr">
        <is>
          <t>73 ↑ +0.20%</t>
        </is>
      </c>
      <c r="W59" s="8" t="inlineStr">
        <is>
          <t>194 ↑ +1.15%</t>
        </is>
      </c>
    </row>
    <row r="60" ht="28" customHeight="1" s="386">
      <c r="A60" s="308" t="n">
        <v>46188</v>
      </c>
      <c r="B60" s="472" t="n">
        <v>2746.67</v>
      </c>
      <c r="C60" s="8" t="n">
        <v>49.334</v>
      </c>
      <c r="D60" s="268" t="n">
        <v>0.0183</v>
      </c>
      <c r="E60" s="8" t="n">
        <v>80.83</v>
      </c>
      <c r="F60" s="8" t="n">
        <v>166.931</v>
      </c>
      <c r="G60" s="8" t="n">
        <v>134.789</v>
      </c>
      <c r="H60" s="8" t="n">
        <v>91.95</v>
      </c>
      <c r="I60" s="8" t="n">
        <v>229.3</v>
      </c>
      <c r="J60" s="8" t="n">
        <v>68.92</v>
      </c>
      <c r="K60" s="268" t="n">
        <v>0.6237</v>
      </c>
      <c r="L60" s="268" t="n">
        <v>0.4887</v>
      </c>
      <c r="M60" s="268" t="n">
        <v>-0.1355</v>
      </c>
      <c r="N60" s="8" t="n">
        <v>845.23</v>
      </c>
      <c r="O60" s="8" t="n">
        <v>4688.44</v>
      </c>
      <c r="P60" s="268" t="n">
        <v>0.1803</v>
      </c>
      <c r="Q60" s="8" t="n">
        <v>311</v>
      </c>
      <c r="R60" s="8" t="inlineStr">
        <is>
          <t>3 ↑ +1.68%</t>
        </is>
      </c>
      <c r="S60" s="8" t="inlineStr">
        <is>
          <t>2 ↓ -0.10%</t>
        </is>
      </c>
      <c r="T60" s="8" t="inlineStr">
        <is>
          <t>8 ↓ -0.40%</t>
        </is>
      </c>
      <c r="U60" s="8" t="inlineStr">
        <is>
          <t>32 ↑ +0.23%</t>
        </is>
      </c>
      <c r="V60" s="8" t="inlineStr">
        <is>
          <t>72 ↑ +0.50%</t>
        </is>
      </c>
      <c r="W60" s="8" t="inlineStr">
        <is>
          <t>194 ↑ +2.70%</t>
        </is>
      </c>
    </row>
    <row r="61" ht="28" customHeight="1" s="386">
      <c r="A61" s="308" t="n">
        <v>46185</v>
      </c>
      <c r="B61" s="472" t="n">
        <v>2697.336</v>
      </c>
      <c r="C61" s="8" t="n">
        <v>25.436</v>
      </c>
      <c r="D61" s="268" t="n">
        <v>0.0095</v>
      </c>
      <c r="E61" s="8" t="n">
        <v>77.70999999999999</v>
      </c>
      <c r="F61" s="8" t="n">
        <v>162.639</v>
      </c>
      <c r="G61" s="8" t="n">
        <v>133.5</v>
      </c>
      <c r="H61" s="8" t="n">
        <v>90.88</v>
      </c>
      <c r="I61" s="8" t="n">
        <v>224.82</v>
      </c>
      <c r="J61" s="8" t="n">
        <v>67.56999999999999</v>
      </c>
      <c r="K61" s="268" t="n">
        <v>0.6218</v>
      </c>
      <c r="L61" s="268" t="n">
        <v>0.489</v>
      </c>
      <c r="M61" s="268" t="n">
        <v>-0.1275</v>
      </c>
      <c r="N61" s="8" t="n">
        <v>904.54</v>
      </c>
      <c r="O61" s="8" t="n">
        <v>4690.07</v>
      </c>
      <c r="P61" s="268" t="n">
        <v>0.1929</v>
      </c>
      <c r="Q61" s="8" t="n">
        <v>311</v>
      </c>
      <c r="R61" s="8" t="inlineStr">
        <is>
          <t>3 ↑ +1.56%</t>
        </is>
      </c>
      <c r="S61" s="8" t="inlineStr">
        <is>
          <t>2 ↑ +0.66%</t>
        </is>
      </c>
      <c r="T61" s="8" t="inlineStr">
        <is>
          <t>8 ↑ +0.20%</t>
        </is>
      </c>
      <c r="U61" s="8" t="inlineStr">
        <is>
          <t>36 ↑ +0.25%</t>
        </is>
      </c>
      <c r="V61" s="8" t="inlineStr">
        <is>
          <t>77 ↑ +0.78%</t>
        </is>
      </c>
      <c r="W61" s="8" t="inlineStr">
        <is>
          <t>185 ↑ +1.19%</t>
        </is>
      </c>
    </row>
    <row r="62" ht="28" customHeight="1" s="386">
      <c r="A62" s="308" t="n">
        <v>46184</v>
      </c>
      <c r="B62" s="472" t="n">
        <v>2671.9</v>
      </c>
      <c r="C62" s="8" t="n">
        <v>5.759</v>
      </c>
      <c r="D62" s="268" t="n">
        <v>0.0022</v>
      </c>
      <c r="E62" s="8" t="n">
        <v>74.5</v>
      </c>
      <c r="F62" s="8" t="n">
        <v>160.677</v>
      </c>
      <c r="G62" s="8" t="n">
        <v>132.637</v>
      </c>
      <c r="H62" s="8" t="n">
        <v>90.65000000000001</v>
      </c>
      <c r="I62" s="8" t="n">
        <v>223.43</v>
      </c>
      <c r="J62" s="8" t="n">
        <v>67.97</v>
      </c>
      <c r="K62" s="268" t="n">
        <v>0.6274999999999999</v>
      </c>
      <c r="L62" s="268" t="n">
        <v>0.4851</v>
      </c>
      <c r="M62" s="268" t="n">
        <v>-0.1229</v>
      </c>
      <c r="N62" s="8" t="n">
        <v>898.41</v>
      </c>
      <c r="O62" s="8" t="n">
        <v>4702.13</v>
      </c>
      <c r="P62" s="268" t="n">
        <v>0.1911</v>
      </c>
      <c r="Q62" s="8" t="n">
        <v>313</v>
      </c>
      <c r="R62" s="8" t="inlineStr">
        <is>
          <t>3 ↓ -1.10%</t>
        </is>
      </c>
      <c r="S62" s="8" t="inlineStr">
        <is>
          <t>2 ↑ +0.13%</t>
        </is>
      </c>
      <c r="T62" s="8" t="inlineStr">
        <is>
          <t>9 ↓ -0.05%</t>
        </is>
      </c>
      <c r="U62" s="8" t="inlineStr">
        <is>
          <t>41 ↑ +0.04%</t>
        </is>
      </c>
      <c r="V62" s="8" t="inlineStr">
        <is>
          <t>86 ↓ -0.00%</t>
        </is>
      </c>
      <c r="W62" s="8" t="inlineStr">
        <is>
          <t>172 ↑ +0.40%</t>
        </is>
      </c>
    </row>
    <row r="63" ht="28" customHeight="1" s="386">
      <c r="A63" s="308" t="n">
        <v>46183</v>
      </c>
      <c r="B63" s="472" t="n">
        <v>2666.141</v>
      </c>
      <c r="C63" s="8" t="n">
        <v>-40.024</v>
      </c>
      <c r="D63" s="268" t="n">
        <v>-0.0148</v>
      </c>
      <c r="E63" s="8" t="n">
        <v>75.09</v>
      </c>
      <c r="F63" s="8" t="n">
        <v>160.291</v>
      </c>
      <c r="G63" s="8" t="n">
        <v>132.2</v>
      </c>
      <c r="H63" s="8" t="n">
        <v>91.14</v>
      </c>
      <c r="I63" s="8" t="n">
        <v>221.22</v>
      </c>
      <c r="J63" s="8" t="n">
        <v>64.65000000000001</v>
      </c>
      <c r="K63" s="268" t="n">
        <v>0.6093</v>
      </c>
      <c r="L63" s="268" t="n">
        <v>0.4731</v>
      </c>
      <c r="M63" s="268" t="n">
        <v>-0.1203</v>
      </c>
      <c r="N63" s="8" t="n">
        <v>845.77</v>
      </c>
      <c r="O63" s="8" t="n">
        <v>4709.01</v>
      </c>
      <c r="P63" s="268" t="n">
        <v>0.1796</v>
      </c>
      <c r="Q63" s="8" t="n">
        <v>315</v>
      </c>
      <c r="R63" s="8" t="inlineStr">
        <is>
          <t>3 ↓ -0.97%</t>
        </is>
      </c>
      <c r="S63" s="8" t="inlineStr">
        <is>
          <t>2 ↓ -0.95%</t>
        </is>
      </c>
      <c r="T63" s="8" t="inlineStr">
        <is>
          <t>9 ↓ -0.18%</t>
        </is>
      </c>
      <c r="U63" s="8" t="inlineStr">
        <is>
          <t>41 ↓ -1.02%</t>
        </is>
      </c>
      <c r="V63" s="8" t="inlineStr">
        <is>
          <t>85 ↓ -0.99%</t>
        </is>
      </c>
      <c r="W63" s="8" t="inlineStr">
        <is>
          <t>175 ↓ -1.91%</t>
        </is>
      </c>
    </row>
    <row r="64" ht="28" customHeight="1" s="386">
      <c r="A64" s="308" t="n">
        <v>46182</v>
      </c>
      <c r="B64" s="472" t="n">
        <v>2706.165</v>
      </c>
      <c r="C64" s="8" t="n">
        <v>39.888</v>
      </c>
      <c r="D64" s="268" t="n">
        <v>0.015</v>
      </c>
      <c r="E64" s="8" t="n">
        <v>78.61</v>
      </c>
      <c r="F64" s="8" t="n">
        <v>163.133</v>
      </c>
      <c r="G64" s="8" t="n">
        <v>134.537</v>
      </c>
      <c r="H64" s="8" t="n">
        <v>91.7</v>
      </c>
      <c r="I64" s="8" t="n">
        <v>224.65</v>
      </c>
      <c r="J64" s="8" t="n">
        <v>65.01000000000001</v>
      </c>
      <c r="K64" s="268" t="n">
        <v>0.6152</v>
      </c>
      <c r="L64" s="268" t="n">
        <v>0.4831</v>
      </c>
      <c r="M64" s="268" t="n">
        <v>-0.1299</v>
      </c>
      <c r="N64" s="8" t="n">
        <v>953.62</v>
      </c>
      <c r="O64" s="8" t="n">
        <v>4717.37</v>
      </c>
      <c r="P64" s="268" t="n">
        <v>0.2021</v>
      </c>
      <c r="Q64" s="8" t="n">
        <v>317</v>
      </c>
      <c r="R64" s="8" t="inlineStr">
        <is>
          <t>4 ↓ -0.44%</t>
        </is>
      </c>
      <c r="S64" s="8" t="inlineStr">
        <is>
          <t>1 ↓ -0.69%</t>
        </is>
      </c>
      <c r="T64" s="8" t="inlineStr">
        <is>
          <t>8 ↓ -0.05%</t>
        </is>
      </c>
      <c r="U64" s="8" t="inlineStr">
        <is>
          <t>35 ↓ -0.12%</t>
        </is>
      </c>
      <c r="V64" s="8" t="inlineStr">
        <is>
          <t>74 ↑ +0.39%</t>
        </is>
      </c>
      <c r="W64" s="8" t="inlineStr">
        <is>
          <t>195 ↑ +2.32%</t>
        </is>
      </c>
    </row>
    <row r="65" ht="28" customHeight="1" s="386">
      <c r="A65" s="308" t="n">
        <v>46181</v>
      </c>
      <c r="B65" s="472" t="n">
        <v>2666.277</v>
      </c>
      <c r="C65" s="8" t="n">
        <v>-31.183</v>
      </c>
      <c r="D65" s="268" t="n">
        <v>-0.0116</v>
      </c>
      <c r="E65" s="8" t="n">
        <v>77.02</v>
      </c>
      <c r="F65" s="8" t="n">
        <v>159.401</v>
      </c>
      <c r="G65" s="8" t="n">
        <v>133.245</v>
      </c>
      <c r="H65" s="8" t="n">
        <v>91.11</v>
      </c>
      <c r="I65" s="8" t="n">
        <v>221.24</v>
      </c>
      <c r="J65" s="8" t="n">
        <v>66.43000000000001</v>
      </c>
      <c r="K65" s="268" t="n">
        <v>0.6183999999999999</v>
      </c>
      <c r="L65" s="268" t="n">
        <v>0.4905</v>
      </c>
      <c r="M65" s="268" t="n">
        <v>-0.1219</v>
      </c>
      <c r="N65" s="8" t="n">
        <v>811.3</v>
      </c>
      <c r="O65" s="8" t="n">
        <v>4727.96</v>
      </c>
      <c r="P65" s="268" t="n">
        <v>0.1716</v>
      </c>
      <c r="Q65" s="8" t="n">
        <v>317</v>
      </c>
      <c r="R65" s="8" t="inlineStr">
        <is>
          <t>3 ↓ -0.47%</t>
        </is>
      </c>
      <c r="S65" s="8" t="inlineStr">
        <is>
          <t>2 ↓ -1.09%</t>
        </is>
      </c>
      <c r="T65" s="8" t="inlineStr">
        <is>
          <t>9 ↓ -0.53%</t>
        </is>
      </c>
      <c r="U65" s="8" t="inlineStr">
        <is>
          <t>38 ↓ -0.31%</t>
        </is>
      </c>
      <c r="V65" s="8" t="inlineStr">
        <is>
          <t>80 ↓ -0.44%</t>
        </is>
      </c>
      <c r="W65" s="8" t="inlineStr">
        <is>
          <t>185 ↓ -1.68%</t>
        </is>
      </c>
    </row>
    <row r="66" ht="28" customHeight="1" s="386">
      <c r="A66" s="308" t="n">
        <v>46178</v>
      </c>
      <c r="B66" s="472" t="n">
        <v>2697.46</v>
      </c>
      <c r="C66" s="8" t="n">
        <v>-7.954</v>
      </c>
      <c r="D66" s="268" t="n">
        <v>-0.0029</v>
      </c>
      <c r="E66" s="8" t="n">
        <v>79.12</v>
      </c>
      <c r="F66" s="8" t="n">
        <v>161.953</v>
      </c>
      <c r="G66" s="8" t="n">
        <v>134.393</v>
      </c>
      <c r="H66" s="8" t="n">
        <v>93.98999999999999</v>
      </c>
      <c r="I66" s="8" t="n">
        <v>220.75</v>
      </c>
      <c r="J66" s="8" t="n">
        <v>63.45</v>
      </c>
      <c r="K66" s="268" t="n">
        <v>0.588</v>
      </c>
      <c r="L66" s="268" t="n">
        <v>0.4541</v>
      </c>
      <c r="M66" s="268" t="n">
        <v>-0.1143</v>
      </c>
      <c r="N66" s="8" t="n">
        <v>887.77</v>
      </c>
      <c r="O66" s="8" t="n">
        <v>4735.46</v>
      </c>
      <c r="P66" s="268" t="n">
        <v>0.1875</v>
      </c>
      <c r="Q66" s="8" t="n">
        <v>317</v>
      </c>
      <c r="R66" s="8" t="inlineStr">
        <is>
          <t>3 ↓ -0.48%</t>
        </is>
      </c>
      <c r="S66" s="8" t="inlineStr">
        <is>
          <t>2 ↓ -0.22%</t>
        </is>
      </c>
      <c r="T66" s="8" t="inlineStr">
        <is>
          <t>7 ↑ +0.07%</t>
        </is>
      </c>
      <c r="U66" s="8" t="inlineStr">
        <is>
          <t>40 ↓ -0.04%</t>
        </is>
      </c>
      <c r="V66" s="8" t="inlineStr">
        <is>
          <t>70 ↑ +0.37%</t>
        </is>
      </c>
      <c r="W66" s="8" t="inlineStr">
        <is>
          <t>195 ↓ -0.59%</t>
        </is>
      </c>
    </row>
    <row r="67" ht="28" customHeight="1" s="386">
      <c r="A67" s="308" t="n">
        <v>46177</v>
      </c>
      <c r="B67" s="472" t="n">
        <v>2705.414</v>
      </c>
      <c r="C67" s="8" t="n">
        <v>-15.701</v>
      </c>
      <c r="D67" s="268" t="n">
        <v>-0.0058</v>
      </c>
      <c r="E67" s="8" t="n">
        <v>78.67</v>
      </c>
      <c r="F67" s="8" t="n">
        <v>163.156</v>
      </c>
      <c r="G67" s="8" t="n">
        <v>134.411</v>
      </c>
      <c r="H67" s="8" t="n">
        <v>93.22</v>
      </c>
      <c r="I67" s="8" t="n">
        <v>222.17</v>
      </c>
      <c r="J67" s="8" t="n">
        <v>63.64</v>
      </c>
      <c r="K67" s="268" t="n">
        <v>0.5901</v>
      </c>
      <c r="L67" s="268" t="n">
        <v>0.4604</v>
      </c>
      <c r="M67" s="268" t="n">
        <v>-0.1151</v>
      </c>
      <c r="N67" s="8" t="n">
        <v>904.35</v>
      </c>
      <c r="O67" s="8" t="n">
        <v>4740.62</v>
      </c>
      <c r="P67" s="268" t="n">
        <v>0.1908</v>
      </c>
      <c r="Q67" s="8" t="n">
        <v>319</v>
      </c>
      <c r="R67" s="8" t="inlineStr">
        <is>
          <t>3 ↓ -1.86%</t>
        </is>
      </c>
      <c r="S67" s="8" t="inlineStr">
        <is>
          <t>2 ↓ -0.37%</t>
        </is>
      </c>
      <c r="T67" s="8" t="inlineStr">
        <is>
          <t>8 ↓ -0.19%</t>
        </is>
      </c>
      <c r="U67" s="8" t="inlineStr">
        <is>
          <t>37 ↓ -0.56%</t>
        </is>
      </c>
      <c r="V67" s="8" t="inlineStr">
        <is>
          <t>74 ↓ -0.85%</t>
        </is>
      </c>
      <c r="W67" s="8" t="inlineStr">
        <is>
          <t>195 ↓ -0.48%</t>
        </is>
      </c>
    </row>
    <row r="68" ht="28" customHeight="1" s="386">
      <c r="A68" s="308" t="n">
        <v>46176</v>
      </c>
      <c r="B68" s="472" t="n">
        <v>2721.115</v>
      </c>
      <c r="C68" s="8" t="n">
        <v>-8.077999999999999</v>
      </c>
      <c r="D68" s="268" t="n">
        <v>-0.003</v>
      </c>
      <c r="E68" s="8" t="n">
        <v>81.45</v>
      </c>
      <c r="F68" s="8" t="n">
        <v>163.69</v>
      </c>
      <c r="G68" s="8" t="n">
        <v>135.944</v>
      </c>
      <c r="H68" s="8" t="n">
        <v>96.20999999999999</v>
      </c>
      <c r="I68" s="8" t="n">
        <v>221.64</v>
      </c>
      <c r="J68" s="8" t="n">
        <v>61.99</v>
      </c>
      <c r="K68" s="268" t="n">
        <v>0.5795</v>
      </c>
      <c r="L68" s="268" t="n">
        <v>0.4554</v>
      </c>
      <c r="M68" s="268" t="n">
        <v>-0.1183</v>
      </c>
      <c r="N68" s="8" t="n">
        <v>901.51</v>
      </c>
      <c r="O68" s="8" t="n">
        <v>4744.73</v>
      </c>
      <c r="P68" s="268" t="n">
        <v>0.19</v>
      </c>
      <c r="Q68" s="8" t="n">
        <v>319</v>
      </c>
      <c r="R68" s="8" t="inlineStr">
        <is>
          <t>2 ↓ -0.83%</t>
        </is>
      </c>
      <c r="S68" s="8" t="inlineStr">
        <is>
          <t>3 ↓ -1.66%</t>
        </is>
      </c>
      <c r="T68" s="8" t="inlineStr">
        <is>
          <t>7 ↓ -0.13%</t>
        </is>
      </c>
      <c r="U68" s="8" t="inlineStr">
        <is>
          <t>33 ↓ -0.21%</t>
        </is>
      </c>
      <c r="V68" s="8" t="inlineStr">
        <is>
          <t>70 ↓ -0.34%</t>
        </is>
      </c>
      <c r="W68" s="8" t="inlineStr">
        <is>
          <t>204 ↓ -0.27%</t>
        </is>
      </c>
    </row>
    <row r="69" ht="28" customHeight="1" s="386">
      <c r="A69" s="308" t="n">
        <v>46175</v>
      </c>
      <c r="B69" s="472" t="n">
        <v>2729.193</v>
      </c>
      <c r="C69" s="8" t="n">
        <v>10.738</v>
      </c>
      <c r="D69" s="268" t="n">
        <v>0.004</v>
      </c>
      <c r="E69" s="8" t="n">
        <v>82.16</v>
      </c>
      <c r="F69" s="8" t="n">
        <v>164.402</v>
      </c>
      <c r="G69" s="8" t="n">
        <v>136.179</v>
      </c>
      <c r="H69" s="8" t="n">
        <v>96.20999999999999</v>
      </c>
      <c r="I69" s="8" t="n">
        <v>221.66</v>
      </c>
      <c r="J69" s="8" t="n">
        <v>61.4</v>
      </c>
      <c r="K69" s="268" t="n">
        <v>0.5726</v>
      </c>
      <c r="L69" s="268" t="n">
        <v>0.4549</v>
      </c>
      <c r="M69" s="268" t="n">
        <v>-0.1213</v>
      </c>
      <c r="N69" s="8" t="n">
        <v>871.74</v>
      </c>
      <c r="O69" s="8" t="n">
        <v>4748.99</v>
      </c>
      <c r="P69" s="268" t="n">
        <v>0.1836</v>
      </c>
      <c r="Q69" s="8" t="n">
        <v>319</v>
      </c>
      <c r="R69" s="8" t="inlineStr">
        <is>
          <t>2 ↑ +1.10%</t>
        </is>
      </c>
      <c r="S69" s="8" t="inlineStr">
        <is>
          <t>3 ↑ +1.83%</t>
        </is>
      </c>
      <c r="T69" s="8" t="inlineStr">
        <is>
          <t>6 ↓ -0.24%</t>
        </is>
      </c>
      <c r="U69" s="8" t="inlineStr">
        <is>
          <t>32 ↓ -0.46%</t>
        </is>
      </c>
      <c r="V69" s="8" t="inlineStr">
        <is>
          <t>70 ↓ -0.18%</t>
        </is>
      </c>
      <c r="W69" s="8" t="inlineStr">
        <is>
          <t>206 ↑ +0.71%</t>
        </is>
      </c>
    </row>
    <row r="70" ht="28" customHeight="1" s="386">
      <c r="A70" s="308" t="n">
        <v>46174</v>
      </c>
      <c r="B70" s="472" t="n">
        <v>2718.455</v>
      </c>
      <c r="C70" s="8" t="n">
        <v>23.927</v>
      </c>
      <c r="D70" s="268" t="n">
        <v>0.0089</v>
      </c>
      <c r="E70" s="8" t="n">
        <v>82.55</v>
      </c>
      <c r="F70" s="8" t="n">
        <v>163.005</v>
      </c>
      <c r="G70" s="8" t="n">
        <v>135.486</v>
      </c>
      <c r="H70" s="8" t="n">
        <v>96.88</v>
      </c>
      <c r="I70" s="8" t="n">
        <v>217.85</v>
      </c>
      <c r="J70" s="8" t="n">
        <v>55.34</v>
      </c>
      <c r="K70" s="268" t="n">
        <v>0.5485</v>
      </c>
      <c r="L70" s="268" t="n">
        <v>0.4248</v>
      </c>
      <c r="M70" s="268" t="n">
        <v>-0.1215</v>
      </c>
      <c r="N70" s="8" t="n">
        <v>839.54</v>
      </c>
      <c r="O70" s="8" t="n">
        <v>4759.89</v>
      </c>
      <c r="P70" s="268" t="n">
        <v>0.1764</v>
      </c>
      <c r="Q70" s="8" t="n">
        <v>320</v>
      </c>
      <c r="R70" s="8" t="inlineStr">
        <is>
          <t>2 ↑ +5.39%</t>
        </is>
      </c>
      <c r="S70" s="8" t="inlineStr">
        <is>
          <t>3 ↑ +4.20%</t>
        </is>
      </c>
      <c r="T70" s="8" t="inlineStr">
        <is>
          <t>6 ↑ +0.03%</t>
        </is>
      </c>
      <c r="U70" s="8" t="inlineStr">
        <is>
          <t>30 ↑ +0.54%</t>
        </is>
      </c>
      <c r="V70" s="8" t="inlineStr">
        <is>
          <t>73 ↑ +0.99%</t>
        </is>
      </c>
      <c r="W70" s="8" t="inlineStr">
        <is>
          <t>206 ↑ +0.84%</t>
        </is>
      </c>
    </row>
    <row r="71" ht="28" customHeight="1" s="386">
      <c r="A71" s="308" t="n">
        <v>46171</v>
      </c>
      <c r="B71" s="472" t="n">
        <v>2694.528</v>
      </c>
      <c r="C71" s="8" t="n">
        <v>-43.98</v>
      </c>
      <c r="D71" s="268" t="n">
        <v>-0.0161</v>
      </c>
      <c r="E71" s="8" t="n">
        <v>79.08</v>
      </c>
      <c r="F71" s="8" t="n">
        <v>162.102</v>
      </c>
      <c r="G71" s="8" t="n">
        <v>134.22</v>
      </c>
      <c r="H71" s="8" t="n">
        <v>95.3</v>
      </c>
      <c r="I71" s="8" t="n">
        <v>217.49</v>
      </c>
      <c r="J71" s="8" t="n">
        <v>55.58</v>
      </c>
      <c r="K71" s="268" t="n">
        <v>0.5538999999999999</v>
      </c>
      <c r="L71" s="268" t="n">
        <v>0.4359</v>
      </c>
      <c r="M71" s="268" t="n">
        <v>-0.1129</v>
      </c>
      <c r="N71" s="8" t="n">
        <v>915.5599999999999</v>
      </c>
      <c r="O71" s="8" t="n">
        <v>4764.14</v>
      </c>
      <c r="P71" s="268" t="n">
        <v>0.1922</v>
      </c>
      <c r="Q71" s="8" t="n">
        <v>320</v>
      </c>
      <c r="R71" s="8" t="inlineStr">
        <is>
          <t>3 ↑ +3.18%</t>
        </is>
      </c>
      <c r="S71" s="8" t="inlineStr">
        <is>
          <t>2 ↑ +1.12%</t>
        </is>
      </c>
      <c r="T71" s="8" t="inlineStr">
        <is>
          <t>6 ↑ +0.01%</t>
        </is>
      </c>
      <c r="U71" s="8" t="inlineStr">
        <is>
          <t>38 ↓ -0.25%</t>
        </is>
      </c>
      <c r="V71" s="8" t="inlineStr">
        <is>
          <t>77 ↓ -0.79%</t>
        </is>
      </c>
      <c r="W71" s="8" t="inlineStr">
        <is>
          <t>194 ↓ -2.35%</t>
        </is>
      </c>
    </row>
    <row r="72" ht="28" customHeight="1" s="386">
      <c r="A72" s="308" t="n">
        <v>46170</v>
      </c>
      <c r="B72" s="472" t="n">
        <v>2738.508</v>
      </c>
      <c r="C72" s="8" t="n">
        <v>29.153</v>
      </c>
      <c r="D72" s="268" t="n">
        <v>0.0108</v>
      </c>
      <c r="E72" s="8" t="n">
        <v>81.97</v>
      </c>
      <c r="F72" s="8" t="n">
        <v>165.847</v>
      </c>
      <c r="G72" s="8" t="n">
        <v>135.739</v>
      </c>
      <c r="H72" s="8" t="n">
        <v>98.29000000000001</v>
      </c>
      <c r="I72" s="8" t="n">
        <v>219.92</v>
      </c>
      <c r="J72" s="8" t="n">
        <v>52.3</v>
      </c>
      <c r="K72" s="268" t="n">
        <v>0.5407</v>
      </c>
      <c r="L72" s="268" t="n">
        <v>0.423</v>
      </c>
      <c r="M72" s="268" t="n">
        <v>-0.12</v>
      </c>
      <c r="N72" s="8" t="n">
        <v>963.63</v>
      </c>
      <c r="O72" s="8" t="n">
        <v>4781.45</v>
      </c>
      <c r="P72" s="268" t="n">
        <v>0.2015</v>
      </c>
      <c r="Q72" s="8" t="n">
        <v>322</v>
      </c>
      <c r="R72" s="8" t="inlineStr">
        <is>
          <t>4 ↑ +4.87%</t>
        </is>
      </c>
      <c r="S72" s="8" t="inlineStr">
        <is>
          <t>1 ↑ +1.17%</t>
        </is>
      </c>
      <c r="T72" s="8" t="inlineStr">
        <is>
          <t>6 ↓ -0.01%</t>
        </is>
      </c>
      <c r="U72" s="8" t="inlineStr">
        <is>
          <t>37 ↑ +0.20%</t>
        </is>
      </c>
      <c r="V72" s="8" t="inlineStr">
        <is>
          <t>68 ↑ +0.32%</t>
        </is>
      </c>
      <c r="W72" s="8" t="inlineStr">
        <is>
          <t>206 ↑ +1.44%</t>
        </is>
      </c>
    </row>
    <row r="73" ht="28" customHeight="1" s="386">
      <c r="A73" s="308" t="n">
        <v>46169</v>
      </c>
      <c r="B73" s="472" t="n">
        <v>2709.355</v>
      </c>
      <c r="C73" s="8" t="n">
        <v>-29.387</v>
      </c>
      <c r="D73" s="268" t="n">
        <v>-0.0107</v>
      </c>
      <c r="E73" s="8" t="n">
        <v>79.17</v>
      </c>
      <c r="F73" s="8" t="n">
        <v>163.479</v>
      </c>
      <c r="G73" s="8" t="n">
        <v>135.47</v>
      </c>
      <c r="H73" s="8" t="n">
        <v>98.95999999999999</v>
      </c>
      <c r="I73" s="8" t="n">
        <v>216.44</v>
      </c>
      <c r="J73" s="8" t="n">
        <v>50.13</v>
      </c>
      <c r="K73" s="268" t="n">
        <v>0.5296</v>
      </c>
      <c r="L73" s="268" t="n">
        <v>0.4172</v>
      </c>
      <c r="M73" s="268" t="n">
        <v>-0.1128</v>
      </c>
      <c r="N73" s="8" t="n">
        <v>960.78</v>
      </c>
      <c r="O73" s="8" t="n">
        <v>4788.93</v>
      </c>
      <c r="P73" s="268" t="n">
        <v>0.2006</v>
      </c>
      <c r="Q73" s="8" t="n">
        <v>323</v>
      </c>
      <c r="R73" s="8" t="inlineStr">
        <is>
          <t>4 ↓ -1.54%</t>
        </is>
      </c>
      <c r="S73" s="8" t="inlineStr">
        <is>
          <t>1 ↓ -2.44%</t>
        </is>
      </c>
      <c r="T73" s="8" t="inlineStr">
        <is>
          <t>6 ↑ +0.03%</t>
        </is>
      </c>
      <c r="U73" s="8" t="inlineStr">
        <is>
          <t>36 ↓ -0.70%</t>
        </is>
      </c>
      <c r="V73" s="8" t="inlineStr">
        <is>
          <t>77 ↓ -0.98%</t>
        </is>
      </c>
      <c r="W73" s="8" t="inlineStr">
        <is>
          <t>199 ↓ -1.19%</t>
        </is>
      </c>
    </row>
    <row r="74" ht="28" customHeight="1" s="386">
      <c r="A74" s="308" t="n">
        <v>46168</v>
      </c>
      <c r="B74" s="472" t="n">
        <v>2738.742</v>
      </c>
      <c r="C74" s="8" t="n">
        <v>-18.584</v>
      </c>
      <c r="D74" s="268" t="n">
        <v>-0.0067</v>
      </c>
      <c r="E74" s="8" t="n">
        <v>82.84999999999999</v>
      </c>
      <c r="F74" s="8" t="n">
        <v>165.652</v>
      </c>
      <c r="G74" s="8" t="n">
        <v>136.363</v>
      </c>
      <c r="H74" s="8" t="n">
        <v>100.74</v>
      </c>
      <c r="I74" s="8" t="n">
        <v>217.21</v>
      </c>
      <c r="J74" s="8" t="n">
        <v>48.92</v>
      </c>
      <c r="K74" s="268" t="n">
        <v>0.5155</v>
      </c>
      <c r="L74" s="268" t="n">
        <v>0.3959</v>
      </c>
      <c r="M74" s="268" t="n">
        <v>-0.1185</v>
      </c>
      <c r="N74" s="8" t="n">
        <v>919.45</v>
      </c>
      <c r="O74" s="8" t="n">
        <v>4795.62</v>
      </c>
      <c r="P74" s="268" t="n">
        <v>0.1917</v>
      </c>
      <c r="Q74" s="8" t="n">
        <v>324</v>
      </c>
      <c r="R74" s="8" t="inlineStr">
        <is>
          <t>3 ↓ -2.98%</t>
        </is>
      </c>
      <c r="S74" s="8" t="inlineStr">
        <is>
          <t>2 ↓ -1.65%</t>
        </is>
      </c>
      <c r="T74" s="8" t="inlineStr">
        <is>
          <t>6 ↓ -0.01%</t>
        </is>
      </c>
      <c r="U74" s="8" t="inlineStr">
        <is>
          <t>30 ↓ -0.47%</t>
        </is>
      </c>
      <c r="V74" s="8" t="inlineStr">
        <is>
          <t>75 ↓ -0.94%</t>
        </is>
      </c>
      <c r="W74" s="8" t="inlineStr">
        <is>
          <t>208 ↓ -0.58%</t>
        </is>
      </c>
    </row>
    <row r="75" ht="28" customHeight="1" s="386">
      <c r="A75" s="308" t="n">
        <v>46167</v>
      </c>
      <c r="B75" s="472" t="n">
        <v>2757.326</v>
      </c>
      <c r="C75" s="8" t="n">
        <v>5.092</v>
      </c>
      <c r="D75" s="268" t="n">
        <v>0.0018</v>
      </c>
      <c r="E75" s="8" t="n">
        <v>86.04000000000001</v>
      </c>
      <c r="F75" s="8" t="n">
        <v>166.052</v>
      </c>
      <c r="G75" s="8" t="n">
        <v>137.873</v>
      </c>
      <c r="H75" s="8" t="n">
        <v>103.68</v>
      </c>
      <c r="I75" s="8" t="n">
        <v>216.76</v>
      </c>
      <c r="J75" s="8" t="n">
        <v>45.77</v>
      </c>
      <c r="K75" s="268" t="n">
        <v>0.507</v>
      </c>
      <c r="L75" s="268" t="n">
        <v>0.3817</v>
      </c>
      <c r="M75" s="268" t="n">
        <v>-0.1264</v>
      </c>
      <c r="N75" s="8" t="n">
        <v>917.89</v>
      </c>
      <c r="O75" s="8" t="n">
        <v>4809.3</v>
      </c>
      <c r="P75" s="268" t="n">
        <v>0.1909</v>
      </c>
      <c r="Q75" s="8" t="n">
        <v>327</v>
      </c>
      <c r="R75" s="8" t="inlineStr">
        <is>
          <t>3 ↓ -3.64%</t>
        </is>
      </c>
      <c r="S75" s="8" t="inlineStr">
        <is>
          <t>2 ↑ +1.72%</t>
        </is>
      </c>
      <c r="T75" s="8" t="inlineStr">
        <is>
          <t>6 ↓ -0.01%</t>
        </is>
      </c>
      <c r="U75" s="8" t="inlineStr">
        <is>
          <t>28 ↓ -0.20%</t>
        </is>
      </c>
      <c r="V75" s="8" t="inlineStr">
        <is>
          <t>64 ↓ -0.49%</t>
        </is>
      </c>
      <c r="W75" s="8" t="inlineStr">
        <is>
          <t>224 ↑ +0.47%</t>
        </is>
      </c>
    </row>
    <row r="76" ht="28" customHeight="1" s="386">
      <c r="A76" s="308" t="n">
        <v>46164</v>
      </c>
      <c r="B76" s="472" t="n">
        <v>2752.234</v>
      </c>
      <c r="C76" s="8" t="n">
        <v>21.383</v>
      </c>
      <c r="D76" s="268" t="n">
        <v>0.0078</v>
      </c>
      <c r="E76" s="8" t="n">
        <v>86.31999999999999</v>
      </c>
      <c r="F76" s="8" t="n">
        <v>164.746</v>
      </c>
      <c r="G76" s="8" t="n">
        <v>138.213</v>
      </c>
      <c r="H76" s="8" t="n">
        <v>101.92</v>
      </c>
      <c r="I76" s="8" t="n">
        <v>215.6</v>
      </c>
      <c r="J76" s="8" t="n">
        <v>48.03</v>
      </c>
      <c r="K76" s="268" t="n">
        <v>0.5085</v>
      </c>
      <c r="L76" s="268" t="n">
        <v>0.3799</v>
      </c>
      <c r="M76" s="268" t="n">
        <v>-0.1295</v>
      </c>
      <c r="N76" s="8" t="n">
        <v>914.5</v>
      </c>
      <c r="O76" s="8" t="n">
        <v>4831.47</v>
      </c>
      <c r="P76" s="268" t="n">
        <v>0.1893</v>
      </c>
      <c r="Q76" s="8" t="n">
        <v>329</v>
      </c>
      <c r="R76" s="8" t="inlineStr">
        <is>
          <t>4 ↑ +0.12%</t>
        </is>
      </c>
      <c r="S76" s="8" t="n">
        <v>0</v>
      </c>
      <c r="T76" s="8" t="inlineStr">
        <is>
          <t>8 ↑ +0.12%</t>
        </is>
      </c>
      <c r="U76" s="8" t="inlineStr">
        <is>
          <t>27 ↓ -0.24%</t>
        </is>
      </c>
      <c r="V76" s="8" t="inlineStr">
        <is>
          <t>62 ↓ -0.18%</t>
        </is>
      </c>
      <c r="W76" s="8" t="inlineStr">
        <is>
          <t>228 ↑ +1.20%</t>
        </is>
      </c>
    </row>
    <row r="77" ht="28" customHeight="1" s="386">
      <c r="A77" s="308" t="n">
        <v>46163</v>
      </c>
      <c r="B77" s="472" t="n">
        <v>2730.851</v>
      </c>
      <c r="C77" s="8" t="n">
        <v>-38.719</v>
      </c>
      <c r="D77" s="268" t="n">
        <v>-0.014</v>
      </c>
      <c r="E77" s="8" t="n">
        <v>85.40000000000001</v>
      </c>
      <c r="F77" s="8" t="n">
        <v>162.969</v>
      </c>
      <c r="G77" s="8" t="n">
        <v>137.334</v>
      </c>
      <c r="H77" s="8" t="n">
        <v>100.13</v>
      </c>
      <c r="I77" s="8" t="n">
        <v>215.28</v>
      </c>
      <c r="J77" s="8" t="n">
        <v>51.2</v>
      </c>
      <c r="K77" s="268" t="n">
        <v>0.5232</v>
      </c>
      <c r="L77" s="268" t="n">
        <v>0.3979</v>
      </c>
      <c r="M77" s="268" t="n">
        <v>-0.125</v>
      </c>
      <c r="N77" s="8" t="n">
        <v>926.25</v>
      </c>
      <c r="O77" s="8" t="n">
        <v>4835</v>
      </c>
      <c r="P77" s="268" t="n">
        <v>0.1916</v>
      </c>
      <c r="Q77" s="8" t="n">
        <v>329</v>
      </c>
      <c r="R77" s="8" t="inlineStr">
        <is>
          <t>4 ↓ -2.23%</t>
        </is>
      </c>
      <c r="S77" s="8" t="inlineStr">
        <is>
          <t>1 ↓ -0.88%</t>
        </is>
      </c>
      <c r="T77" s="8" t="inlineStr">
        <is>
          <t>7 ↓ -0.02%</t>
        </is>
      </c>
      <c r="U77" s="8" t="inlineStr">
        <is>
          <t>26 ↓ -0.79%</t>
        </is>
      </c>
      <c r="V77" s="8" t="inlineStr">
        <is>
          <t>65 ↓ -0.95%</t>
        </is>
      </c>
      <c r="W77" s="8" t="inlineStr">
        <is>
          <t>226 ↓ -1.63%</t>
        </is>
      </c>
    </row>
    <row r="78" ht="28" customHeight="1" s="386">
      <c r="A78" s="308" t="n">
        <v>46162</v>
      </c>
      <c r="B78" s="472" t="n">
        <v>2769.57</v>
      </c>
      <c r="C78" s="8" t="n">
        <v>-10.09</v>
      </c>
      <c r="D78" s="268" t="n">
        <v>-0.0036</v>
      </c>
      <c r="E78" s="8" t="n">
        <v>89.02</v>
      </c>
      <c r="F78" s="8" t="n">
        <v>165.617</v>
      </c>
      <c r="G78" s="8" t="n">
        <v>138.659</v>
      </c>
      <c r="H78" s="8" t="n">
        <v>103.96</v>
      </c>
      <c r="I78" s="8" t="n">
        <v>215.77</v>
      </c>
      <c r="J78" s="8" t="n">
        <v>45.38</v>
      </c>
      <c r="K78" s="268" t="n">
        <v>0.5016</v>
      </c>
      <c r="L78" s="268" t="n">
        <v>0.3784</v>
      </c>
      <c r="M78" s="268" t="n">
        <v>-0.1343</v>
      </c>
      <c r="N78" s="8" t="n">
        <v>896.37</v>
      </c>
      <c r="O78" s="8" t="n">
        <v>4840.1</v>
      </c>
      <c r="P78" s="268" t="n">
        <v>0.1852</v>
      </c>
      <c r="Q78" s="8" t="n">
        <v>329</v>
      </c>
      <c r="R78" s="8" t="inlineStr">
        <is>
          <t>4 ↓ -0.12%</t>
        </is>
      </c>
      <c r="S78" s="8" t="n">
        <v>0</v>
      </c>
      <c r="T78" s="8" t="inlineStr">
        <is>
          <t>8 ↑ +0.05%</t>
        </is>
      </c>
      <c r="U78" s="8" t="inlineStr">
        <is>
          <t>22 ↓ -0.73%</t>
        </is>
      </c>
      <c r="V78" s="8" t="inlineStr">
        <is>
          <t>59 ↓ -0.39%</t>
        </is>
      </c>
      <c r="W78" s="8" t="inlineStr">
        <is>
          <t>236 ↓ -0.34%</t>
        </is>
      </c>
    </row>
    <row r="79" ht="28" customHeight="1" s="386">
      <c r="A79" s="308" t="n">
        <v>46161</v>
      </c>
      <c r="B79" s="472" t="n">
        <v>2779.66</v>
      </c>
      <c r="C79" s="8" t="n">
        <v>49.739</v>
      </c>
      <c r="D79" s="268" t="n">
        <v>0.0182</v>
      </c>
      <c r="E79" s="8" t="n">
        <v>89.98999999999999</v>
      </c>
      <c r="F79" s="8" t="n">
        <v>165.882</v>
      </c>
      <c r="G79" s="8" t="n">
        <v>139.275</v>
      </c>
      <c r="H79" s="8" t="n">
        <v>104.02</v>
      </c>
      <c r="I79" s="8" t="n">
        <v>215.99</v>
      </c>
      <c r="J79" s="8" t="n">
        <v>46.12</v>
      </c>
      <c r="K79" s="268" t="n">
        <v>0.501</v>
      </c>
      <c r="L79" s="268" t="n">
        <v>0.3583</v>
      </c>
      <c r="M79" s="268" t="n">
        <v>-0.1354</v>
      </c>
      <c r="N79" s="8" t="n">
        <v>888.39</v>
      </c>
      <c r="O79" s="8" t="n">
        <v>4840.28</v>
      </c>
      <c r="P79" s="268" t="n">
        <v>0.1835</v>
      </c>
      <c r="Q79" s="8" t="n">
        <v>328</v>
      </c>
      <c r="R79" s="8" t="inlineStr">
        <is>
          <t>4 ↑ +2.98%</t>
        </is>
      </c>
      <c r="S79" s="8" t="inlineStr">
        <is>
          <t>1 ↓ -0.80%</t>
        </is>
      </c>
      <c r="T79" s="8" t="inlineStr">
        <is>
          <t>7 ↑ +0.04%</t>
        </is>
      </c>
      <c r="U79" s="8" t="inlineStr">
        <is>
          <t>20 ↑ +0.51%</t>
        </is>
      </c>
      <c r="V79" s="8" t="inlineStr">
        <is>
          <t>58 ↑ +1.18%</t>
        </is>
      </c>
      <c r="W79" s="8" t="inlineStr">
        <is>
          <t>238 ↑ +2.13%</t>
        </is>
      </c>
    </row>
    <row r="80">
      <c r="A80" s="308" t="n">
        <v>46160</v>
      </c>
      <c r="B80" s="472" t="n">
        <v>2729.921</v>
      </c>
      <c r="C80" s="8" t="n">
        <v>1.664</v>
      </c>
      <c r="D80" s="268" t="n">
        <v>0.0005999999999999999</v>
      </c>
      <c r="E80" s="8" t="n">
        <v>87.25</v>
      </c>
      <c r="F80" s="8" t="n">
        <v>162.738</v>
      </c>
      <c r="G80" s="8" t="n">
        <v>137.891</v>
      </c>
      <c r="H80" s="8" t="n">
        <v>102</v>
      </c>
      <c r="I80" s="8" t="n">
        <v>211.96</v>
      </c>
      <c r="J80" s="8" t="n">
        <v>45.46</v>
      </c>
      <c r="K80" s="268" t="n">
        <v>0.4922</v>
      </c>
      <c r="L80" s="268" t="n">
        <v>0.3574</v>
      </c>
      <c r="M80" s="268" t="n">
        <v>-0.1385</v>
      </c>
      <c r="N80" s="8" t="n">
        <v>816.89</v>
      </c>
      <c r="O80" s="8" t="n">
        <v>4847.01</v>
      </c>
      <c r="P80" s="268" t="n">
        <v>0.1685</v>
      </c>
      <c r="Q80" s="8" t="n">
        <v>330</v>
      </c>
      <c r="R80" s="8" t="inlineStr">
        <is>
          <t>4 ↓ -3.97%</t>
        </is>
      </c>
      <c r="S80" s="8" t="n">
        <v>0</v>
      </c>
      <c r="T80" s="8" t="inlineStr">
        <is>
          <t>9 ↑ +0.06%</t>
        </is>
      </c>
      <c r="U80" s="8" t="inlineStr">
        <is>
          <t>23 ↓ -0.58%</t>
        </is>
      </c>
      <c r="V80" s="8" t="inlineStr">
        <is>
          <t>64 ↓ -0.55%</t>
        </is>
      </c>
      <c r="W80" s="8" t="inlineStr">
        <is>
          <t>230 ↑ +0.37%</t>
        </is>
      </c>
    </row>
    <row r="81">
      <c r="A81" s="308" t="n">
        <v>46157</v>
      </c>
      <c r="B81" s="472" t="n">
        <v>2728.257</v>
      </c>
      <c r="C81" s="8" t="n">
        <v>-14.702</v>
      </c>
      <c r="D81" s="268" t="n">
        <v>-0.0054</v>
      </c>
      <c r="E81" s="8" t="n">
        <v>86.90000000000001</v>
      </c>
      <c r="F81" s="8" t="n">
        <v>162.338</v>
      </c>
      <c r="G81" s="8" t="n">
        <v>138.015</v>
      </c>
      <c r="H81" s="8" t="n">
        <v>102.02</v>
      </c>
      <c r="I81" s="8" t="n">
        <v>211.53</v>
      </c>
      <c r="J81" s="8" t="n">
        <v>44.88</v>
      </c>
      <c r="K81" s="268" t="n">
        <v>0.4919</v>
      </c>
      <c r="L81" s="268" t="n">
        <v>0.3628</v>
      </c>
      <c r="M81" s="268" t="n">
        <v>-0.1411</v>
      </c>
      <c r="N81" s="8" t="n">
        <v>962.05</v>
      </c>
      <c r="O81" s="8" t="n">
        <v>4849.94</v>
      </c>
      <c r="P81" s="268" t="n">
        <v>0.1984</v>
      </c>
      <c r="Q81" s="8" t="n">
        <v>330</v>
      </c>
      <c r="R81" s="8" t="inlineStr">
        <is>
          <t>4 ↓ -1.79%</t>
        </is>
      </c>
      <c r="S81" s="8" t="inlineStr">
        <is>
          <t>1 ↓ -1.64%</t>
        </is>
      </c>
      <c r="T81" s="8" t="inlineStr">
        <is>
          <t>7 ↑ +0.01%</t>
        </is>
      </c>
      <c r="U81" s="8" t="inlineStr">
        <is>
          <t>21 ↓ -0.34%</t>
        </is>
      </c>
      <c r="V81" s="8" t="inlineStr">
        <is>
          <t>64 ↓ -0.56%</t>
        </is>
      </c>
      <c r="W81" s="8" t="inlineStr">
        <is>
          <t>233 ↓ -0.54%</t>
        </is>
      </c>
    </row>
    <row r="82">
      <c r="A82" s="308" t="n">
        <v>46156</v>
      </c>
      <c r="B82" s="472" t="n">
        <v>2742.959</v>
      </c>
      <c r="C82" s="8" t="n">
        <v>-40.499</v>
      </c>
      <c r="D82" s="268" t="n">
        <v>-0.0146</v>
      </c>
      <c r="E82" s="8" t="n">
        <v>88.23999999999999</v>
      </c>
      <c r="F82" s="8" t="n">
        <v>163.602</v>
      </c>
      <c r="G82" s="8" t="n">
        <v>138.6</v>
      </c>
      <c r="H82" s="8" t="n">
        <v>103.02</v>
      </c>
      <c r="I82" s="8" t="n">
        <v>212.2</v>
      </c>
      <c r="J82" s="8" t="n">
        <v>44.23</v>
      </c>
      <c r="K82" s="268" t="n">
        <v>0.486</v>
      </c>
      <c r="L82" s="268" t="n">
        <v>0.356</v>
      </c>
      <c r="M82" s="268" t="n">
        <v>-0.1468</v>
      </c>
      <c r="N82" s="8" t="n">
        <v>897.66</v>
      </c>
      <c r="O82" s="8" t="n">
        <v>4855.17</v>
      </c>
      <c r="P82" s="268" t="n">
        <v>0.1849</v>
      </c>
      <c r="Q82" s="8" t="n">
        <v>331</v>
      </c>
      <c r="R82" s="8" t="inlineStr">
        <is>
          <t>4 ↓ -0.32%</t>
        </is>
      </c>
      <c r="S82" s="8" t="n">
        <v>0</v>
      </c>
      <c r="T82" s="8" t="inlineStr">
        <is>
          <t>8 ↓ -0.18%</t>
        </is>
      </c>
      <c r="U82" s="8" t="inlineStr">
        <is>
          <t>19 ↓ -0.99%</t>
        </is>
      </c>
      <c r="V82" s="8" t="inlineStr">
        <is>
          <t>56 ↓ -1.31%</t>
        </is>
      </c>
      <c r="W82" s="8" t="inlineStr">
        <is>
          <t>244 ↓ -1.58%</t>
        </is>
      </c>
    </row>
    <row r="83">
      <c r="A83" s="308" t="n">
        <v>46155</v>
      </c>
      <c r="B83" s="472" t="n">
        <v>2783.458</v>
      </c>
      <c r="C83" s="8" t="n">
        <v>15.446</v>
      </c>
      <c r="D83" s="268" t="n">
        <v>0.0056</v>
      </c>
      <c r="E83" s="8" t="n">
        <v>92.41</v>
      </c>
      <c r="F83" s="8" t="n">
        <v>166.677</v>
      </c>
      <c r="G83" s="8" t="n">
        <v>140.67</v>
      </c>
      <c r="H83" s="8" t="n">
        <v>104.26</v>
      </c>
      <c r="I83" s="8" t="n">
        <v>215.18</v>
      </c>
      <c r="J83" s="8" t="n">
        <v>46.11</v>
      </c>
      <c r="K83" s="268" t="n">
        <v>0.485</v>
      </c>
      <c r="L83" s="268" t="n">
        <v>0.3602</v>
      </c>
      <c r="M83" s="268" t="n">
        <v>-0.1569</v>
      </c>
      <c r="N83" s="8" t="n">
        <v>910.71</v>
      </c>
      <c r="O83" s="8" t="n">
        <v>4853.19</v>
      </c>
      <c r="P83" s="268" t="n">
        <v>0.1877</v>
      </c>
      <c r="Q83" s="8" t="n">
        <v>331</v>
      </c>
      <c r="R83" s="8" t="inlineStr">
        <is>
          <t>4 ↑ +1.67%</t>
        </is>
      </c>
      <c r="S83" s="8" t="n">
        <v>0</v>
      </c>
      <c r="T83" s="8" t="inlineStr">
        <is>
          <t>8 ↓ -0.03%</t>
        </is>
      </c>
      <c r="U83" s="8" t="inlineStr">
        <is>
          <t>15 ↓ -0.58%</t>
        </is>
      </c>
      <c r="V83" s="8" t="inlineStr">
        <is>
          <t>47 ↓ -0.13%</t>
        </is>
      </c>
      <c r="W83" s="8" t="inlineStr">
        <is>
          <t>257 ↑ +0.75%</t>
        </is>
      </c>
    </row>
    <row r="84" ht="28" customHeight="1" s="386">
      <c r="A84" s="308" t="n">
        <v>46154</v>
      </c>
      <c r="B84" s="472" t="n">
        <v>2768.012</v>
      </c>
      <c r="C84" s="8" t="n">
        <v>-39.587</v>
      </c>
      <c r="D84" s="268" t="n">
        <v>-0.0141</v>
      </c>
      <c r="E84" s="8" t="n">
        <v>91.42</v>
      </c>
      <c r="F84" s="8" t="n">
        <v>165.188</v>
      </c>
      <c r="G84" s="8" t="n">
        <v>140.923</v>
      </c>
      <c r="H84" s="8" t="n">
        <v>103.12</v>
      </c>
      <c r="I84" s="8" t="n">
        <v>214.34</v>
      </c>
      <c r="J84" s="8" t="n">
        <v>46.24</v>
      </c>
      <c r="K84" s="268" t="n">
        <v>0.4915</v>
      </c>
      <c r="L84" s="268" t="n">
        <v>0.3678</v>
      </c>
      <c r="M84" s="268" t="n">
        <v>-0.1543</v>
      </c>
      <c r="N84" s="8" t="n">
        <v>835.0700000000001</v>
      </c>
      <c r="O84" s="8" t="n">
        <v>4856.43</v>
      </c>
      <c r="P84" s="268" t="n">
        <v>0.172</v>
      </c>
      <c r="Q84" s="8" t="n">
        <v>332</v>
      </c>
      <c r="R84" s="8" t="inlineStr">
        <is>
          <t>4 ↓ -3.38%</t>
        </is>
      </c>
      <c r="S84" s="8" t="n">
        <v>0</v>
      </c>
      <c r="T84" s="8" t="inlineStr">
        <is>
          <t>8 ↓ -0.32%</t>
        </is>
      </c>
      <c r="U84" s="8" t="inlineStr">
        <is>
          <t>14 ↓ -0.65%</t>
        </is>
      </c>
      <c r="V84" s="8" t="inlineStr">
        <is>
          <t>51 ↓ -0.93%</t>
        </is>
      </c>
      <c r="W84" s="8" t="inlineStr">
        <is>
          <t>255 ↓ -1.55%</t>
        </is>
      </c>
    </row>
    <row r="85" ht="28" customHeight="1" s="386">
      <c r="A85" s="308" t="n">
        <v>46153</v>
      </c>
      <c r="B85" s="472" t="n">
        <v>2807.599</v>
      </c>
      <c r="C85" s="8" t="n">
        <v>14.941</v>
      </c>
      <c r="D85" s="268" t="n">
        <v>0.0054</v>
      </c>
      <c r="E85" s="8" t="n">
        <v>94.06999999999999</v>
      </c>
      <c r="F85" s="8" t="n">
        <v>167.706</v>
      </c>
      <c r="G85" s="8" t="n">
        <v>142.01</v>
      </c>
      <c r="H85" s="8" t="n">
        <v>103.65</v>
      </c>
      <c r="I85" s="8" t="n">
        <v>217.31</v>
      </c>
      <c r="J85" s="8" t="n">
        <v>51.52</v>
      </c>
      <c r="K85" s="268" t="n">
        <v>0.496</v>
      </c>
      <c r="L85" s="268" t="n">
        <v>0.3645</v>
      </c>
      <c r="M85" s="268" t="n">
        <v>-0.167</v>
      </c>
      <c r="N85" s="8" t="n">
        <v>842.85</v>
      </c>
      <c r="O85" s="8" t="n">
        <v>4835.4</v>
      </c>
      <c r="P85" s="268" t="n">
        <v>0.1743</v>
      </c>
      <c r="Q85" s="8" t="n">
        <v>330</v>
      </c>
      <c r="R85" s="8" t="inlineStr">
        <is>
          <t>4 ↓ -0.84%</t>
        </is>
      </c>
      <c r="S85" s="8" t="n">
        <v>0</v>
      </c>
      <c r="T85" s="8" t="inlineStr">
        <is>
          <t>8 ↓ -0.08%</t>
        </is>
      </c>
      <c r="U85" s="8" t="inlineStr">
        <is>
          <t>14 ↑ +0.02%</t>
        </is>
      </c>
      <c r="V85" s="8" t="inlineStr">
        <is>
          <t>41 ↑ +0.22%</t>
        </is>
      </c>
      <c r="W85" s="8" t="inlineStr">
        <is>
          <t>263 ↑ +0.65%</t>
        </is>
      </c>
    </row>
    <row r="86" ht="28" customHeight="1" s="386">
      <c r="A86" s="308" t="n">
        <v>46150</v>
      </c>
      <c r="B86" s="472" t="n">
        <v>2792.658</v>
      </c>
      <c r="C86" s="8" t="n">
        <v>8.547000000000001</v>
      </c>
      <c r="D86" s="268" t="n">
        <v>0.0031</v>
      </c>
      <c r="E86" s="8" t="n">
        <v>92.81</v>
      </c>
      <c r="F86" s="8" t="n">
        <v>166.935</v>
      </c>
      <c r="G86" s="8" t="n">
        <v>141.465</v>
      </c>
      <c r="H86" s="8" t="n">
        <v>103.45</v>
      </c>
      <c r="I86" s="8" t="n">
        <v>217.08</v>
      </c>
      <c r="J86" s="8" t="n">
        <v>52.48</v>
      </c>
      <c r="K86" s="268" t="n">
        <v>0.5014999999999999</v>
      </c>
      <c r="L86" s="268" t="n">
        <v>0.3704</v>
      </c>
      <c r="M86" s="268" t="n">
        <v>-0.1623</v>
      </c>
      <c r="N86" s="8" t="n">
        <v>818.14</v>
      </c>
      <c r="O86" s="8" t="n">
        <v>4838.23</v>
      </c>
      <c r="P86" s="268" t="n">
        <v>0.1691</v>
      </c>
      <c r="Q86" s="8" t="n">
        <v>330</v>
      </c>
      <c r="R86" s="8" t="inlineStr">
        <is>
          <t>4 ↑ +2.14%</t>
        </is>
      </c>
      <c r="S86" s="8" t="n">
        <v>0</v>
      </c>
      <c r="T86" s="8" t="inlineStr">
        <is>
          <t>8 ↑ +0.77%</t>
        </is>
      </c>
      <c r="U86" s="8" t="inlineStr">
        <is>
          <t>12 ↓ -0.01%</t>
        </is>
      </c>
      <c r="V86" s="8" t="inlineStr">
        <is>
          <t>50 ↓ -0.21%</t>
        </is>
      </c>
      <c r="W86" s="8" t="inlineStr">
        <is>
          <t>256 ↑ +0.38%</t>
        </is>
      </c>
    </row>
    <row r="87" ht="28" customHeight="1" s="386">
      <c r="A87" s="308" t="n">
        <v>46149</v>
      </c>
      <c r="B87" s="472" t="n">
        <v>2784.111</v>
      </c>
      <c r="C87" s="8" t="n">
        <v>18.996</v>
      </c>
      <c r="D87" s="268" t="n">
        <v>0.0069</v>
      </c>
      <c r="E87" s="8" t="n">
        <v>92.62</v>
      </c>
      <c r="F87" s="8" t="n">
        <v>166.545</v>
      </c>
      <c r="G87" s="8" t="n">
        <v>140.642</v>
      </c>
      <c r="H87" s="8" t="n">
        <v>102.77</v>
      </c>
      <c r="I87" s="8" t="n">
        <v>217.21</v>
      </c>
      <c r="J87" s="8" t="n">
        <v>55.09</v>
      </c>
      <c r="K87" s="268" t="n">
        <v>0.5066000000000001</v>
      </c>
      <c r="L87" s="268" t="n">
        <v>0.375</v>
      </c>
      <c r="M87" s="268" t="n">
        <v>-0.1584</v>
      </c>
      <c r="N87" s="8" t="n">
        <v>832.58</v>
      </c>
      <c r="O87" s="8" t="n">
        <v>4839.9</v>
      </c>
      <c r="P87" s="268" t="n">
        <v>0.172</v>
      </c>
      <c r="Q87" s="8" t="n">
        <v>331</v>
      </c>
      <c r="R87" s="8" t="inlineStr">
        <is>
          <t>4 ↑ +2.81%</t>
        </is>
      </c>
      <c r="S87" s="8" t="inlineStr">
        <is>
          <t>1 ↓ -7.66%</t>
        </is>
      </c>
      <c r="T87" s="8" t="inlineStr">
        <is>
          <t>7 ↓ -0.01%</t>
        </is>
      </c>
      <c r="U87" s="8" t="inlineStr">
        <is>
          <t>11 ↑ +0.15%</t>
        </is>
      </c>
      <c r="V87" s="8" t="inlineStr">
        <is>
          <t>50 ↑ +0.07%</t>
        </is>
      </c>
      <c r="W87" s="8" t="inlineStr">
        <is>
          <t>258 ↑ +0.85%</t>
        </is>
      </c>
    </row>
    <row r="88" ht="28" customHeight="1" s="386">
      <c r="A88" s="308" t="n">
        <v>46148</v>
      </c>
      <c r="B88" s="472" t="n">
        <v>2765.115</v>
      </c>
      <c r="C88" s="8" t="n">
        <v>43.706</v>
      </c>
      <c r="D88" s="268" t="n">
        <v>0.0161</v>
      </c>
      <c r="E88" s="8" t="n">
        <v>92.09</v>
      </c>
      <c r="F88" s="8" t="n">
        <v>164.976</v>
      </c>
      <c r="G88" s="8" t="n">
        <v>140.188</v>
      </c>
      <c r="H88" s="8" t="n">
        <v>101.99</v>
      </c>
      <c r="I88" s="8" t="n">
        <v>215.86</v>
      </c>
      <c r="J88" s="8" t="n">
        <v>56.4</v>
      </c>
      <c r="K88" s="268" t="n">
        <v>0.5089</v>
      </c>
      <c r="L88" s="268" t="n">
        <v>0.3915</v>
      </c>
      <c r="M88" s="268" t="n">
        <v>-0.1551</v>
      </c>
      <c r="N88" s="8" t="n">
        <v>824.91</v>
      </c>
      <c r="O88" s="8" t="n">
        <v>4842.33</v>
      </c>
      <c r="P88" s="268" t="n">
        <v>0.1704</v>
      </c>
      <c r="Q88" s="8" t="n">
        <v>331</v>
      </c>
      <c r="R88" s="8" t="inlineStr">
        <is>
          <t>3 ↓ -11.20%</t>
        </is>
      </c>
      <c r="S88" s="8" t="inlineStr">
        <is>
          <t>1 ↑ +2.62%</t>
        </is>
      </c>
      <c r="T88" s="8" t="inlineStr">
        <is>
          <t>8 ↓ -1.00%</t>
        </is>
      </c>
      <c r="U88" s="8" t="inlineStr">
        <is>
          <t>13 ↑ +0.24%</t>
        </is>
      </c>
      <c r="V88" s="8" t="inlineStr">
        <is>
          <t>50 ↑ +0.67%</t>
        </is>
      </c>
      <c r="W88" s="8" t="inlineStr">
        <is>
          <t>256 ↑ +2.09%</t>
        </is>
      </c>
    </row>
    <row r="89" ht="28" customHeight="1" s="386">
      <c r="A89" s="308" t="n">
        <v>46142</v>
      </c>
      <c r="B89" s="472" t="n">
        <v>2721.409</v>
      </c>
      <c r="C89" s="8" t="n">
        <v>-2.806</v>
      </c>
      <c r="D89" s="268" t="n">
        <v>-0.001</v>
      </c>
      <c r="E89" s="8" t="n">
        <v>89.86</v>
      </c>
      <c r="F89" s="8" t="n">
        <v>162.06</v>
      </c>
      <c r="G89" s="8" t="n">
        <v>138.487</v>
      </c>
      <c r="H89" s="8" t="n">
        <v>101.25</v>
      </c>
      <c r="I89" s="8" t="n">
        <v>212.59</v>
      </c>
      <c r="J89" s="8" t="n">
        <v>52.48</v>
      </c>
      <c r="K89" s="268" t="n">
        <v>0.5053</v>
      </c>
      <c r="L89" s="268" t="n">
        <v>0.3687</v>
      </c>
      <c r="M89" s="268" t="n">
        <v>-0.1474</v>
      </c>
      <c r="N89" s="8" t="n">
        <v>786.51</v>
      </c>
      <c r="O89" s="8" t="n">
        <v>4750.8</v>
      </c>
      <c r="P89" s="268" t="n">
        <v>0.1656</v>
      </c>
      <c r="Q89" s="8" t="n">
        <v>330</v>
      </c>
      <c r="R89" s="8" t="inlineStr">
        <is>
          <t>2 ↓ -12.63%</t>
        </is>
      </c>
      <c r="S89" s="8" t="n">
        <v>0</v>
      </c>
      <c r="T89" s="8" t="inlineStr">
        <is>
          <t>7 ↓ -0.02%</t>
        </is>
      </c>
      <c r="U89" s="8" t="inlineStr">
        <is>
          <t>14 ↓ -0.45%</t>
        </is>
      </c>
      <c r="V89" s="8" t="inlineStr">
        <is>
          <t>58 ↓ -0.39%</t>
        </is>
      </c>
      <c r="W89" s="8" t="inlineStr">
        <is>
          <t>249 ↑ +0.08%</t>
        </is>
      </c>
    </row>
    <row r="90" ht="28" customHeight="1" s="386">
      <c r="A90" s="308" t="n">
        <v>46141</v>
      </c>
      <c r="B90" s="472" t="n">
        <v>2724.215</v>
      </c>
      <c r="C90" s="8" t="n">
        <v>25.182</v>
      </c>
      <c r="D90" s="268" t="n">
        <v>0.009299999999999999</v>
      </c>
      <c r="E90" s="8" t="n">
        <v>89.48999999999999</v>
      </c>
      <c r="F90" s="8" t="n">
        <v>162.318</v>
      </c>
      <c r="G90" s="8" t="n">
        <v>139.707</v>
      </c>
      <c r="H90" s="8" t="n">
        <v>100.65</v>
      </c>
      <c r="I90" s="8" t="n">
        <v>212.8</v>
      </c>
      <c r="J90" s="8" t="n">
        <v>54.57</v>
      </c>
      <c r="K90" s="268" t="n">
        <v>0.5048</v>
      </c>
      <c r="L90" s="268" t="n">
        <v>0.3797</v>
      </c>
      <c r="M90" s="268" t="n">
        <v>-0.1519</v>
      </c>
      <c r="N90" s="8" t="n">
        <v>869.51</v>
      </c>
      <c r="O90" s="8" t="n">
        <v>4819.09</v>
      </c>
      <c r="P90" s="268" t="n">
        <v>0.1804</v>
      </c>
      <c r="Q90" s="8" t="n">
        <v>331</v>
      </c>
      <c r="R90" s="8" t="inlineStr">
        <is>
          <t>1 ↓ -4.43%</t>
        </is>
      </c>
      <c r="S90" s="8" t="inlineStr">
        <is>
          <t>1 ↓ -0.68%</t>
        </is>
      </c>
      <c r="T90" s="8" t="inlineStr">
        <is>
          <t>7 ↓ -0.02%</t>
        </is>
      </c>
      <c r="U90" s="8" t="inlineStr">
        <is>
          <t>13 ↓ -0.02%</t>
        </is>
      </c>
      <c r="V90" s="8" t="inlineStr">
        <is>
          <t>62 ↑ +0.52%</t>
        </is>
      </c>
      <c r="W90" s="8" t="inlineStr">
        <is>
          <t>247 ↑ +1.14%</t>
        </is>
      </c>
    </row>
    <row r="91" ht="28" customHeight="1" s="386">
      <c r="A91" s="308" t="n">
        <v>46140</v>
      </c>
      <c r="B91" s="472" t="n">
        <v>2699.033</v>
      </c>
      <c r="C91" s="8" t="n">
        <v>-27.924</v>
      </c>
      <c r="D91" s="268" t="n">
        <v>-0.0102</v>
      </c>
      <c r="E91" s="8" t="n">
        <v>87.7</v>
      </c>
      <c r="F91" s="8" t="n">
        <v>160.045</v>
      </c>
      <c r="G91" s="8" t="n">
        <v>138.31</v>
      </c>
      <c r="H91" s="8" t="n">
        <v>98.98999999999999</v>
      </c>
      <c r="I91" s="8" t="n">
        <v>210.66</v>
      </c>
      <c r="J91" s="8" t="n">
        <v>53.18</v>
      </c>
      <c r="K91" s="268" t="n">
        <v>0.5061</v>
      </c>
      <c r="L91" s="268" t="n">
        <v>0.3801</v>
      </c>
      <c r="M91" s="268" t="n">
        <v>-0.1467</v>
      </c>
      <c r="N91" s="8" t="n">
        <v>867.67</v>
      </c>
      <c r="O91" s="8" t="n">
        <v>4855.23</v>
      </c>
      <c r="P91" s="268" t="n">
        <v>0.1787</v>
      </c>
      <c r="Q91" s="8" t="n">
        <v>333</v>
      </c>
      <c r="R91" s="8" t="inlineStr">
        <is>
          <t>1 ↓ -3.27%</t>
        </is>
      </c>
      <c r="S91" s="8" t="inlineStr">
        <is>
          <t>2 ↓ -1.51%</t>
        </is>
      </c>
      <c r="T91" s="8" t="inlineStr">
        <is>
          <t>8 ↓ -0.10%</t>
        </is>
      </c>
      <c r="U91" s="8" t="inlineStr">
        <is>
          <t>14 ↓ -0.34%</t>
        </is>
      </c>
      <c r="V91" s="8" t="inlineStr">
        <is>
          <t>66 ↓ -0.35%</t>
        </is>
      </c>
      <c r="W91" s="8" t="inlineStr">
        <is>
          <t>242 ↓ -1.26%</t>
        </is>
      </c>
    </row>
    <row r="92" ht="28" customHeight="1" s="386">
      <c r="A92" s="308" t="n">
        <v>46139</v>
      </c>
      <c r="B92" s="472" t="n">
        <v>2726.957</v>
      </c>
      <c r="C92" s="8" t="n">
        <v>16.534</v>
      </c>
      <c r="D92" s="268" t="n">
        <v>0.0061</v>
      </c>
      <c r="E92" s="8" t="n">
        <v>90.54000000000001</v>
      </c>
      <c r="F92" s="8" t="n">
        <v>162.048</v>
      </c>
      <c r="G92" s="8" t="n">
        <v>139.722</v>
      </c>
      <c r="H92" s="8" t="n">
        <v>100.39</v>
      </c>
      <c r="I92" s="8" t="n">
        <v>212.68</v>
      </c>
      <c r="J92" s="8" t="n">
        <v>54.23</v>
      </c>
      <c r="K92" s="268" t="n">
        <v>0.5063</v>
      </c>
      <c r="L92" s="268" t="n">
        <v>0.3898</v>
      </c>
      <c r="M92" s="268" t="n">
        <v>-0.1501</v>
      </c>
      <c r="N92" s="8" t="n">
        <v>772.99</v>
      </c>
      <c r="O92" s="8" t="n">
        <v>4859.91</v>
      </c>
      <c r="P92" s="268" t="n">
        <v>0.1591</v>
      </c>
      <c r="Q92" s="8" t="n">
        <v>334</v>
      </c>
      <c r="R92" s="8" t="n">
        <v>0</v>
      </c>
      <c r="S92" s="8" t="inlineStr">
        <is>
          <t>3 ↑ +1.18%</t>
        </is>
      </c>
      <c r="T92" s="8" t="inlineStr">
        <is>
          <t>8 ↓ -0.11%</t>
        </is>
      </c>
      <c r="U92" s="8" t="inlineStr">
        <is>
          <t>14 ↓ -0.14%</t>
        </is>
      </c>
      <c r="V92" s="8" t="inlineStr">
        <is>
          <t>62 ↓ -0.01%</t>
        </is>
      </c>
      <c r="W92" s="8" t="inlineStr">
        <is>
          <t>247 ↑ +0.82%</t>
        </is>
      </c>
    </row>
    <row r="93" ht="28" customHeight="1" s="386">
      <c r="A93" s="308" t="n">
        <v>46136</v>
      </c>
      <c r="B93" s="472" t="n">
        <v>2710.423</v>
      </c>
      <c r="C93" s="8" t="n">
        <v>-11.787</v>
      </c>
      <c r="D93" s="268" t="n">
        <v>-0.0043</v>
      </c>
      <c r="E93" s="8" t="n">
        <v>90.13</v>
      </c>
      <c r="F93" s="8" t="n">
        <v>160.901</v>
      </c>
      <c r="G93" s="8" t="n">
        <v>139.833</v>
      </c>
      <c r="H93" s="8" t="n">
        <v>100.45</v>
      </c>
      <c r="I93" s="8" t="n">
        <v>212.07</v>
      </c>
      <c r="J93" s="8" t="n">
        <v>54.51</v>
      </c>
      <c r="K93" s="268" t="n">
        <v>0.5116000000000001</v>
      </c>
      <c r="L93" s="268" t="n">
        <v>0.3816</v>
      </c>
      <c r="M93" s="268" t="n">
        <v>-0.1448</v>
      </c>
      <c r="N93" s="8" t="n">
        <v>807.67</v>
      </c>
      <c r="O93" s="8" t="n">
        <v>4867.23</v>
      </c>
      <c r="P93" s="268" t="n">
        <v>0.1659</v>
      </c>
      <c r="Q93" s="8" t="n">
        <v>334</v>
      </c>
      <c r="R93" s="8" t="inlineStr">
        <is>
          <t>1 ↑ +0.81%</t>
        </is>
      </c>
      <c r="S93" s="8" t="inlineStr">
        <is>
          <t>2 ↓ -0.55%</t>
        </is>
      </c>
      <c r="T93" s="8" t="inlineStr">
        <is>
          <t>8 ↑ +0.41%</t>
        </is>
      </c>
      <c r="U93" s="8" t="inlineStr">
        <is>
          <t>14 ↓ -0.08%</t>
        </is>
      </c>
      <c r="V93" s="8" t="inlineStr">
        <is>
          <t>64 ↓ -0.28%</t>
        </is>
      </c>
      <c r="W93" s="8" t="inlineStr">
        <is>
          <t>245 ↓ -0.53%</t>
        </is>
      </c>
    </row>
    <row r="94" ht="28" customHeight="1" s="386">
      <c r="A94" s="308" t="n">
        <v>46135</v>
      </c>
      <c r="B94" s="472" t="n">
        <v>2722.21</v>
      </c>
      <c r="C94" s="8" t="n">
        <v>-18.776</v>
      </c>
      <c r="D94" s="268" t="n">
        <v>-0.0069</v>
      </c>
      <c r="E94" s="8" t="n">
        <v>90.95</v>
      </c>
      <c r="F94" s="8" t="n">
        <v>162.023</v>
      </c>
      <c r="G94" s="8" t="n">
        <v>140</v>
      </c>
      <c r="H94" s="8" t="n">
        <v>101.82</v>
      </c>
      <c r="I94" s="8" t="n">
        <v>213.12</v>
      </c>
      <c r="J94" s="8" t="n">
        <v>52.89</v>
      </c>
      <c r="K94" s="268" t="n">
        <v>0.511</v>
      </c>
      <c r="L94" s="268" t="n">
        <v>0.3792</v>
      </c>
      <c r="M94" s="268" t="n">
        <v>-0.1471</v>
      </c>
      <c r="N94" s="8" t="n">
        <v>831.08</v>
      </c>
      <c r="O94" s="8" t="n">
        <v>4870.77</v>
      </c>
      <c r="P94" s="268" t="n">
        <v>0.1706</v>
      </c>
      <c r="Q94" s="8" t="n">
        <v>335</v>
      </c>
      <c r="R94" s="8" t="inlineStr">
        <is>
          <t>1 ↓ -3.20%</t>
        </is>
      </c>
      <c r="S94" s="8" t="inlineStr">
        <is>
          <t>2 ↓ -0.62%</t>
        </is>
      </c>
      <c r="T94" s="8" t="inlineStr">
        <is>
          <t>7 ↓ -0.17%</t>
        </is>
      </c>
      <c r="U94" s="8" t="inlineStr">
        <is>
          <t>14 ↓ -0.17%</t>
        </is>
      </c>
      <c r="V94" s="8" t="inlineStr">
        <is>
          <t>63 ↓ -0.35%</t>
        </is>
      </c>
      <c r="W94" s="8" t="inlineStr">
        <is>
          <t>248 ↓ -0.80%</t>
        </is>
      </c>
    </row>
    <row r="95" ht="28" customHeight="1" s="386">
      <c r="A95" s="308" t="n">
        <v>46134</v>
      </c>
      <c r="B95" s="472" t="n">
        <v>2740.986</v>
      </c>
      <c r="C95" s="8" t="n">
        <v>21.484</v>
      </c>
      <c r="D95" s="268" t="n">
        <v>0.007900000000000001</v>
      </c>
      <c r="E95" s="8" t="n">
        <v>92.20999999999999</v>
      </c>
      <c r="F95" s="8" t="n">
        <v>163.639</v>
      </c>
      <c r="G95" s="8" t="n">
        <v>141.009</v>
      </c>
      <c r="H95" s="8" t="n">
        <v>102.12</v>
      </c>
      <c r="I95" s="8" t="n">
        <v>214.31</v>
      </c>
      <c r="J95" s="8" t="n">
        <v>52.03</v>
      </c>
      <c r="K95" s="268" t="n">
        <v>0.5067</v>
      </c>
      <c r="L95" s="268" t="n">
        <v>0.3814</v>
      </c>
      <c r="M95" s="268" t="n">
        <v>-0.15</v>
      </c>
      <c r="N95" s="8" t="n">
        <v>804</v>
      </c>
      <c r="O95" s="8" t="n">
        <v>4875.13</v>
      </c>
      <c r="P95" s="268" t="n">
        <v>0.1649</v>
      </c>
      <c r="Q95" s="8" t="n">
        <v>336</v>
      </c>
      <c r="R95" s="8" t="n">
        <v>0</v>
      </c>
      <c r="S95" s="8" t="inlineStr">
        <is>
          <t>3 ↑ +0.25%</t>
        </is>
      </c>
      <c r="T95" s="8" t="inlineStr">
        <is>
          <t>7 ↑ +0.05%</t>
        </is>
      </c>
      <c r="U95" s="8" t="inlineStr">
        <is>
          <t>15 ↓ -0.37%</t>
        </is>
      </c>
      <c r="V95" s="8" t="inlineStr">
        <is>
          <t>56 ↑ +0.13%</t>
        </is>
      </c>
      <c r="W95" s="8" t="inlineStr">
        <is>
          <t>255 ↑ +1.03%</t>
        </is>
      </c>
    </row>
    <row r="96" ht="28" customHeight="1" s="386">
      <c r="A96" s="308" t="n">
        <v>46133</v>
      </c>
      <c r="B96" s="472" t="n">
        <v>2719.502</v>
      </c>
      <c r="C96" s="8" t="n">
        <v>-10.072</v>
      </c>
      <c r="D96" s="268" t="n">
        <v>-0.0037</v>
      </c>
      <c r="E96" s="8" t="n">
        <v>91.04000000000001</v>
      </c>
      <c r="F96" s="8" t="n">
        <v>162.166</v>
      </c>
      <c r="G96" s="8" t="n">
        <v>140.295</v>
      </c>
      <c r="H96" s="8" t="n">
        <v>101.65</v>
      </c>
      <c r="I96" s="8" t="n">
        <v>212.76</v>
      </c>
      <c r="J96" s="8" t="n">
        <v>52.97</v>
      </c>
      <c r="K96" s="268" t="n">
        <v>0.506</v>
      </c>
      <c r="L96" s="268" t="n">
        <v>0.3803</v>
      </c>
      <c r="M96" s="268" t="n">
        <v>-0.1462</v>
      </c>
      <c r="N96" s="8" t="n">
        <v>750.49</v>
      </c>
      <c r="O96" s="8" t="n">
        <v>4882.86</v>
      </c>
      <c r="P96" s="268" t="n">
        <v>0.1537</v>
      </c>
      <c r="Q96" s="8" t="n">
        <v>336</v>
      </c>
      <c r="R96" s="8" t="n">
        <v>0</v>
      </c>
      <c r="S96" s="8" t="inlineStr">
        <is>
          <t>3 ↓ -3.11%</t>
        </is>
      </c>
      <c r="T96" s="8" t="inlineStr">
        <is>
          <t>8 ↓ -0.16%</t>
        </is>
      </c>
      <c r="U96" s="8" t="inlineStr">
        <is>
          <t>13 ↓ -0.28%</t>
        </is>
      </c>
      <c r="V96" s="8" t="inlineStr">
        <is>
          <t>64 ↓ -0.16%</t>
        </is>
      </c>
      <c r="W96" s="8" t="inlineStr">
        <is>
          <t>248 ↓ -0.40%</t>
        </is>
      </c>
    </row>
    <row r="97" ht="28" customHeight="1" s="386">
      <c r="A97" s="308" t="n">
        <v>46132</v>
      </c>
      <c r="B97" s="472" t="n">
        <v>2729.574</v>
      </c>
      <c r="C97" s="8" t="n">
        <v>8.869</v>
      </c>
      <c r="D97" s="268" t="n">
        <v>0.0033</v>
      </c>
      <c r="E97" s="8" t="n">
        <v>92.05</v>
      </c>
      <c r="F97" s="8" t="n">
        <v>163.603</v>
      </c>
      <c r="G97" s="8" t="n">
        <v>140.486</v>
      </c>
      <c r="H97" s="8" t="n">
        <v>102.64</v>
      </c>
      <c r="I97" s="8" t="n">
        <v>214.21</v>
      </c>
      <c r="J97" s="8" t="n">
        <v>52.03</v>
      </c>
      <c r="K97" s="268" t="n">
        <v>0.506</v>
      </c>
      <c r="L97" s="268" t="n">
        <v>0.3808</v>
      </c>
      <c r="M97" s="268" t="n">
        <v>-0.1497</v>
      </c>
      <c r="N97" s="8" t="n">
        <v>774.13</v>
      </c>
      <c r="O97" s="8" t="n">
        <v>4890.78</v>
      </c>
      <c r="P97" s="268" t="n">
        <v>0.1583</v>
      </c>
      <c r="Q97" s="8" t="n">
        <v>338</v>
      </c>
      <c r="R97" s="8" t="n">
        <v>0</v>
      </c>
      <c r="S97" s="8" t="inlineStr">
        <is>
          <t>3 ↓ -1.01%</t>
        </is>
      </c>
      <c r="T97" s="8" t="inlineStr">
        <is>
          <t>7 ↑ +0.07%</t>
        </is>
      </c>
      <c r="U97" s="8" t="inlineStr">
        <is>
          <t>13 ↓ -0.16%</t>
        </is>
      </c>
      <c r="V97" s="8" t="inlineStr">
        <is>
          <t>62 ↑ +0.04%</t>
        </is>
      </c>
      <c r="W97" s="8" t="inlineStr">
        <is>
          <t>253 ↑ +0.44%</t>
        </is>
      </c>
    </row>
    <row r="98">
      <c r="A98" s="308" t="n">
        <v>46129</v>
      </c>
      <c r="B98" s="472" t="n">
        <v>2720.705</v>
      </c>
      <c r="C98" s="8" t="n">
        <v>7.57</v>
      </c>
      <c r="D98" s="268" t="n">
        <v>0.0028</v>
      </c>
      <c r="E98" s="8" t="n">
        <v>91.81</v>
      </c>
      <c r="F98" s="8" t="n">
        <v>162.762</v>
      </c>
      <c r="G98" s="8" t="n">
        <v>140.823</v>
      </c>
      <c r="H98" s="8" t="n">
        <v>102.96</v>
      </c>
      <c r="I98" s="8" t="n">
        <v>214.12</v>
      </c>
      <c r="J98" s="8" t="n">
        <v>53</v>
      </c>
      <c r="K98" s="268" t="n">
        <v>0.5135</v>
      </c>
      <c r="L98" s="268" t="n">
        <v>0.3941</v>
      </c>
      <c r="M98" s="268" t="n">
        <v>-0.1444</v>
      </c>
      <c r="N98" s="8" t="n">
        <v>829.36</v>
      </c>
      <c r="O98" s="8" t="n">
        <v>4903.8</v>
      </c>
      <c r="P98" s="268" t="n">
        <v>0.1691</v>
      </c>
      <c r="Q98" s="8" t="n">
        <v>339</v>
      </c>
      <c r="R98" s="8" t="n">
        <v>0</v>
      </c>
      <c r="S98" s="8" t="inlineStr">
        <is>
          <t>3 ↓ -3.39%</t>
        </is>
      </c>
      <c r="T98" s="8" t="inlineStr">
        <is>
          <t>8 ↓ -0.19%</t>
        </is>
      </c>
      <c r="U98" s="8" t="inlineStr">
        <is>
          <t>12 ↓ -0.13%</t>
        </is>
      </c>
      <c r="V98" s="8" t="inlineStr">
        <is>
          <t>63 ↑ +0.23%</t>
        </is>
      </c>
      <c r="W98" s="8" t="inlineStr">
        <is>
          <t>253 ↑ +0.37%</t>
        </is>
      </c>
    </row>
    <row r="99">
      <c r="A99" s="308" t="n">
        <v>46128</v>
      </c>
      <c r="B99" s="472" t="n">
        <v>2713.135</v>
      </c>
      <c r="C99" s="8" t="n">
        <v>44.198</v>
      </c>
      <c r="D99" s="268" t="n">
        <v>0.0166</v>
      </c>
      <c r="E99" s="8" t="n">
        <v>91.39</v>
      </c>
      <c r="F99" s="8" t="n">
        <v>162.283</v>
      </c>
      <c r="G99" s="8" t="n">
        <v>140.619</v>
      </c>
      <c r="H99" s="8" t="n">
        <v>102.13</v>
      </c>
      <c r="I99" s="8" t="n">
        <v>213.02</v>
      </c>
      <c r="J99" s="8" t="n">
        <v>53.19</v>
      </c>
      <c r="K99" s="268" t="n">
        <v>0.5073</v>
      </c>
      <c r="L99" s="268" t="n">
        <v>0.3789</v>
      </c>
      <c r="M99" s="268" t="n">
        <v>-0.143</v>
      </c>
      <c r="N99" s="8" t="n">
        <v>914.14</v>
      </c>
      <c r="O99" s="8" t="n">
        <v>4894.8</v>
      </c>
      <c r="P99" s="268" t="n">
        <v>0.1868</v>
      </c>
      <c r="Q99" s="8" t="n">
        <v>339</v>
      </c>
      <c r="R99" s="8" t="n">
        <v>0</v>
      </c>
      <c r="S99" s="8" t="inlineStr">
        <is>
          <t>1 ↑ +8.18%</t>
        </is>
      </c>
      <c r="T99" s="8" t="inlineStr">
        <is>
          <t>11 ↓ -0.34%</t>
        </is>
      </c>
      <c r="U99" s="8" t="inlineStr">
        <is>
          <t>12 ↑ +0.40%</t>
        </is>
      </c>
      <c r="V99" s="8" t="inlineStr">
        <is>
          <t>64 ↑ +0.62%</t>
        </is>
      </c>
      <c r="W99" s="8" t="inlineStr">
        <is>
          <t>251 ↑ +2.04%</t>
        </is>
      </c>
    </row>
    <row r="100">
      <c r="A100" s="308" t="n">
        <v>46127</v>
      </c>
      <c r="B100" s="472" t="n">
        <v>2668.937</v>
      </c>
      <c r="C100" s="8" t="n">
        <v>6.47</v>
      </c>
      <c r="D100" s="268" t="n">
        <v>0.0024</v>
      </c>
      <c r="E100" s="8" t="n">
        <v>88.76000000000001</v>
      </c>
      <c r="F100" s="8" t="n">
        <v>159.091</v>
      </c>
      <c r="G100" s="8" t="n">
        <v>139.081</v>
      </c>
      <c r="H100" s="8" t="n">
        <v>100.58</v>
      </c>
      <c r="I100" s="8" t="n">
        <v>209.99</v>
      </c>
      <c r="J100" s="8" t="n">
        <v>51.52</v>
      </c>
      <c r="K100" s="268" t="n">
        <v>0.509</v>
      </c>
      <c r="L100" s="268" t="n">
        <v>0.3823</v>
      </c>
      <c r="M100" s="268" t="n">
        <v>-0.133</v>
      </c>
      <c r="N100" s="8" t="n">
        <v>790.59</v>
      </c>
      <c r="O100" s="8" t="n">
        <v>4900.75</v>
      </c>
      <c r="P100" s="268" t="n">
        <v>0.1613</v>
      </c>
      <c r="Q100" s="8" t="n">
        <v>339</v>
      </c>
      <c r="R100" s="8" t="inlineStr">
        <is>
          <t>1 ↑ +0.18%</t>
        </is>
      </c>
      <c r="S100" s="8" t="n">
        <v>0</v>
      </c>
      <c r="T100" s="8" t="inlineStr">
        <is>
          <t>10 ↓ -0.16%</t>
        </is>
      </c>
      <c r="U100" s="8" t="inlineStr">
        <is>
          <t>13 ↓ -0.09%</t>
        </is>
      </c>
      <c r="V100" s="8" t="inlineStr">
        <is>
          <t>71 ↓ -0.08%</t>
        </is>
      </c>
      <c r="W100" s="8" t="inlineStr">
        <is>
          <t>244 ↑ +0.37%</t>
        </is>
      </c>
    </row>
    <row r="101">
      <c r="A101" s="308" t="n">
        <v>46126</v>
      </c>
      <c r="B101" s="472" t="n">
        <v>2662.467</v>
      </c>
      <c r="C101" s="8" t="n">
        <v>26.805</v>
      </c>
      <c r="D101" s="268" t="n">
        <v>0.0102</v>
      </c>
      <c r="E101" s="8" t="n">
        <v>88.06</v>
      </c>
      <c r="F101" s="8" t="n">
        <v>158.673</v>
      </c>
      <c r="G101" s="8" t="n">
        <v>138.682</v>
      </c>
      <c r="H101" s="8" t="n">
        <v>99.20999999999999</v>
      </c>
      <c r="I101" s="8" t="n">
        <v>209.05</v>
      </c>
      <c r="J101" s="8" t="n">
        <v>49.49</v>
      </c>
      <c r="K101" s="268" t="n">
        <v>0.5038</v>
      </c>
      <c r="L101" s="268" t="n">
        <v>0.3805</v>
      </c>
      <c r="M101" s="268" t="n">
        <v>-0.1325</v>
      </c>
      <c r="N101" s="8" t="n">
        <v>712.78</v>
      </c>
      <c r="O101" s="8" t="n">
        <v>4906.71</v>
      </c>
      <c r="P101" s="268" t="n">
        <v>0.1453</v>
      </c>
      <c r="Q101" s="8" t="n">
        <v>338</v>
      </c>
      <c r="R101" s="8" t="inlineStr">
        <is>
          <t>1 ↑ +0.94%</t>
        </is>
      </c>
      <c r="S101" s="8" t="n">
        <v>0</v>
      </c>
      <c r="T101" s="8" t="inlineStr">
        <is>
          <t>10 ↓ -0.20%</t>
        </is>
      </c>
      <c r="U101" s="8" t="inlineStr">
        <is>
          <t>13 ↑ +0.21%</t>
        </is>
      </c>
      <c r="V101" s="8" t="inlineStr">
        <is>
          <t>71 ↑ +0.54%</t>
        </is>
      </c>
      <c r="W101" s="8" t="inlineStr">
        <is>
          <t>243 ↑ +1.25%</t>
        </is>
      </c>
    </row>
    <row r="102">
      <c r="A102" s="308" t="n">
        <v>46125</v>
      </c>
      <c r="B102" s="472" t="n">
        <v>2635.662</v>
      </c>
      <c r="C102" s="8" t="n">
        <v>-15.136</v>
      </c>
      <c r="D102" s="268" t="n">
        <v>-0.0057</v>
      </c>
      <c r="E102" s="8" t="n">
        <v>86.65000000000001</v>
      </c>
      <c r="F102" s="8" t="n">
        <v>156.882</v>
      </c>
      <c r="G102" s="8" t="n">
        <v>137.187</v>
      </c>
      <c r="H102" s="8" t="n">
        <v>99.42</v>
      </c>
      <c r="I102" s="8" t="n">
        <v>207.47</v>
      </c>
      <c r="J102" s="8" t="n">
        <v>50.05</v>
      </c>
      <c r="K102" s="268" t="n">
        <v>0.5059</v>
      </c>
      <c r="L102" s="268" t="n">
        <v>0.3717</v>
      </c>
      <c r="M102" s="268" t="n">
        <v>-0.1266</v>
      </c>
      <c r="N102" s="8" t="n">
        <v>628.91</v>
      </c>
      <c r="O102" s="8" t="n">
        <v>4911.72</v>
      </c>
      <c r="P102" s="268" t="n">
        <v>0.128</v>
      </c>
      <c r="Q102" s="8" t="n">
        <v>338</v>
      </c>
      <c r="R102" s="8" t="inlineStr">
        <is>
          <t>1 ↓ -0.75%</t>
        </is>
      </c>
      <c r="S102" s="8" t="n">
        <v>0</v>
      </c>
      <c r="T102" s="8" t="inlineStr">
        <is>
          <t>10 ↓ -0.34%</t>
        </is>
      </c>
      <c r="U102" s="8" t="inlineStr">
        <is>
          <t>13 ↓ -0.42%</t>
        </is>
      </c>
      <c r="V102" s="8" t="inlineStr">
        <is>
          <t>79 ↓ -0.39%</t>
        </is>
      </c>
      <c r="W102" s="8" t="inlineStr">
        <is>
          <t>235 ↓ -0.65%</t>
        </is>
      </c>
    </row>
    <row r="103" ht="28" customHeight="1" s="386">
      <c r="A103" s="308" t="n">
        <v>46122</v>
      </c>
      <c r="B103" s="472" t="n">
        <v>2650.798</v>
      </c>
      <c r="C103" s="8" t="n">
        <v>-3.264</v>
      </c>
      <c r="D103" s="268" t="n">
        <v>-0.0012</v>
      </c>
      <c r="E103" s="8" t="n">
        <v>87.62</v>
      </c>
      <c r="F103" s="8" t="n">
        <v>158.195</v>
      </c>
      <c r="G103" s="8" t="n">
        <v>137.88</v>
      </c>
      <c r="H103" s="8" t="n">
        <v>100.05</v>
      </c>
      <c r="I103" s="8" t="n">
        <v>209.47</v>
      </c>
      <c r="J103" s="8" t="n">
        <v>50.87</v>
      </c>
      <c r="K103" s="268" t="n">
        <v>0.5127</v>
      </c>
      <c r="L103" s="268" t="n">
        <v>0.3753</v>
      </c>
      <c r="M103" s="268" t="n">
        <v>-0.1284</v>
      </c>
      <c r="N103" s="8" t="n">
        <v>827.12</v>
      </c>
      <c r="O103" s="8" t="n">
        <v>4917.8</v>
      </c>
      <c r="P103" s="268" t="n">
        <v>0.1682</v>
      </c>
      <c r="Q103" s="8" t="n">
        <v>339</v>
      </c>
      <c r="R103" s="8" t="inlineStr">
        <is>
          <t>1 ↓ -0.53%</t>
        </is>
      </c>
      <c r="S103" s="8" t="n">
        <v>0</v>
      </c>
      <c r="T103" s="8" t="inlineStr">
        <is>
          <t>9 ↓ -0.13%</t>
        </is>
      </c>
      <c r="U103" s="8" t="inlineStr">
        <is>
          <t>13 ↓ -0.34%</t>
        </is>
      </c>
      <c r="V103" s="8" t="inlineStr">
        <is>
          <t>76 ↓ -0.13%</t>
        </is>
      </c>
      <c r="W103" s="8" t="inlineStr">
        <is>
          <t>240 ↓ -0.11%</t>
        </is>
      </c>
    </row>
    <row r="104" ht="28" customHeight="1" s="386">
      <c r="A104" s="308" t="n">
        <v>46121</v>
      </c>
      <c r="B104" s="472" t="n">
        <v>2654.062</v>
      </c>
      <c r="C104" s="8" t="n">
        <v>-8.44</v>
      </c>
      <c r="D104" s="268" t="n">
        <v>-0.0032</v>
      </c>
      <c r="E104" s="8" t="n">
        <v>88.73999999999999</v>
      </c>
      <c r="F104" s="8" t="n">
        <v>158.275</v>
      </c>
      <c r="G104" s="8" t="n">
        <v>138.181</v>
      </c>
      <c r="H104" s="8" t="n">
        <v>98.53</v>
      </c>
      <c r="I104" s="8" t="n">
        <v>211.36</v>
      </c>
      <c r="J104" s="8" t="n">
        <v>52.85</v>
      </c>
      <c r="K104" s="268" t="n">
        <v>0.5309</v>
      </c>
      <c r="L104" s="268" t="n">
        <v>0.3884</v>
      </c>
      <c r="M104" s="268" t="n">
        <v>-0.1285</v>
      </c>
      <c r="N104" s="8" t="n">
        <v>747.34</v>
      </c>
      <c r="O104" s="8" t="n">
        <v>4923.85</v>
      </c>
      <c r="P104" s="268" t="n">
        <v>0.1518</v>
      </c>
      <c r="Q104" s="8" t="n">
        <v>340</v>
      </c>
      <c r="R104" s="8" t="inlineStr">
        <is>
          <t>1 ↓ -2.22%</t>
        </is>
      </c>
      <c r="S104" s="8" t="n">
        <v>0</v>
      </c>
      <c r="T104" s="8" t="inlineStr">
        <is>
          <t>10 ↓ -0.61%</t>
        </is>
      </c>
      <c r="U104" s="8" t="inlineStr">
        <is>
          <t>14 ↓ -0.41%</t>
        </is>
      </c>
      <c r="V104" s="8" t="inlineStr">
        <is>
          <t>74 ↓ -0.54%</t>
        </is>
      </c>
      <c r="W104" s="8" t="inlineStr">
        <is>
          <t>241 ↓ -0.22%</t>
        </is>
      </c>
    </row>
    <row r="105" ht="28" customHeight="1" s="386">
      <c r="A105" s="308" t="n">
        <v>46120</v>
      </c>
      <c r="B105" s="472" t="n">
        <v>2662.502</v>
      </c>
      <c r="C105" s="8" t="n">
        <v>87.075</v>
      </c>
      <c r="D105" s="268" t="n">
        <v>0.0338</v>
      </c>
      <c r="E105" s="8" t="n">
        <v>89.98</v>
      </c>
      <c r="F105" s="8" t="n">
        <v>158.57</v>
      </c>
      <c r="G105" s="8" t="n">
        <v>139.463</v>
      </c>
      <c r="H105" s="8" t="n">
        <v>101.04</v>
      </c>
      <c r="I105" s="8" t="n">
        <v>210.51</v>
      </c>
      <c r="J105" s="8" t="n">
        <v>49.97</v>
      </c>
      <c r="K105" s="268" t="n">
        <v>0.5194</v>
      </c>
      <c r="L105" s="268" t="n">
        <v>0.376</v>
      </c>
      <c r="M105" s="268" t="n">
        <v>-0.1318</v>
      </c>
      <c r="N105" s="8" t="n">
        <v>814.4299999999999</v>
      </c>
      <c r="O105" s="8" t="n">
        <v>4928.3</v>
      </c>
      <c r="P105" s="268" t="n">
        <v>0.1653</v>
      </c>
      <c r="Q105" s="8" t="n">
        <v>340</v>
      </c>
      <c r="R105" s="8" t="inlineStr">
        <is>
          <t>1 ↑ +0.84%</t>
        </is>
      </c>
      <c r="S105" s="8" t="n">
        <v>0</v>
      </c>
      <c r="T105" s="8" t="inlineStr">
        <is>
          <t>10 ↑ +0.81%</t>
        </is>
      </c>
      <c r="U105" s="8" t="inlineStr">
        <is>
          <t>13 ↑ +0.80%</t>
        </is>
      </c>
      <c r="V105" s="8" t="inlineStr">
        <is>
          <t>69 ↑ +1.93%</t>
        </is>
      </c>
      <c r="W105" s="8" t="inlineStr">
        <is>
          <t>247 ↑ +4.04%</t>
        </is>
      </c>
    </row>
    <row r="106" ht="28" customHeight="1" s="386">
      <c r="A106" s="308" t="n">
        <v>46119</v>
      </c>
      <c r="B106" s="472" t="n">
        <v>2575.427</v>
      </c>
      <c r="C106" s="8" t="n">
        <v>15.08</v>
      </c>
      <c r="D106" s="268" t="n">
        <v>0.0059</v>
      </c>
      <c r="E106" s="8" t="n">
        <v>84.42</v>
      </c>
      <c r="F106" s="8" t="n">
        <v>152.394</v>
      </c>
      <c r="G106" s="8" t="n">
        <v>135.68</v>
      </c>
      <c r="H106" s="8" t="n">
        <v>96.73999999999999</v>
      </c>
      <c r="I106" s="8" t="n">
        <v>204.83</v>
      </c>
      <c r="J106" s="8" t="n">
        <v>50.21</v>
      </c>
      <c r="K106" s="268" t="n">
        <v>0.5243</v>
      </c>
      <c r="L106" s="268" t="n">
        <v>0.3837</v>
      </c>
      <c r="M106" s="268" t="n">
        <v>-0.1163</v>
      </c>
      <c r="N106" s="8" t="n">
        <v>600.8</v>
      </c>
      <c r="O106" s="8" t="n">
        <v>4931.64</v>
      </c>
      <c r="P106" s="268" t="n">
        <v>0.1218</v>
      </c>
      <c r="Q106" s="8" t="n">
        <v>340</v>
      </c>
      <c r="R106" s="8" t="inlineStr">
        <is>
          <t>1 ↑ +1.85%</t>
        </is>
      </c>
      <c r="S106" s="8" t="inlineStr">
        <is>
          <t>1 ↑ +2.54%</t>
        </is>
      </c>
      <c r="T106" s="8" t="inlineStr">
        <is>
          <t>9 ↑ +1.06%</t>
        </is>
      </c>
      <c r="U106" s="8" t="inlineStr">
        <is>
          <t>18 ↑ +0.33%</t>
        </is>
      </c>
      <c r="V106" s="8" t="inlineStr">
        <is>
          <t>84 ↑ +0.48%</t>
        </is>
      </c>
      <c r="W106" s="8" t="inlineStr">
        <is>
          <t>227 ↑ +0.62%</t>
        </is>
      </c>
    </row>
    <row r="107" ht="28" customHeight="1" s="386">
      <c r="A107" s="308" t="n">
        <v>46115</v>
      </c>
      <c r="B107" s="472" t="n">
        <v>2560.347</v>
      </c>
      <c r="C107" s="8" t="n">
        <v>5.238</v>
      </c>
      <c r="D107" s="268" t="n">
        <v>0.002</v>
      </c>
      <c r="E107" s="8" t="n">
        <v>82.89</v>
      </c>
      <c r="F107" s="8" t="n">
        <v>151.622</v>
      </c>
      <c r="G107" s="8" t="n">
        <v>134.765</v>
      </c>
      <c r="H107" s="8" t="n">
        <v>95.89</v>
      </c>
      <c r="I107" s="8" t="n">
        <v>204.96</v>
      </c>
      <c r="J107" s="8" t="n">
        <v>51.84</v>
      </c>
      <c r="K107" s="268" t="n">
        <v>0.5334</v>
      </c>
      <c r="L107" s="268" t="n">
        <v>0.3954</v>
      </c>
      <c r="M107" s="268" t="n">
        <v>-0.1147</v>
      </c>
      <c r="N107" s="8" t="n">
        <v>661.8099999999999</v>
      </c>
      <c r="O107" s="8" t="n">
        <v>4936.84</v>
      </c>
      <c r="P107" s="268" t="n">
        <v>0.1341</v>
      </c>
      <c r="Q107" s="8" t="n">
        <v>343</v>
      </c>
      <c r="R107" s="8" t="inlineStr">
        <is>
          <t>1 ↑ +1.02%</t>
        </is>
      </c>
      <c r="S107" s="8" t="inlineStr">
        <is>
          <t>1 ↓ -0.77%</t>
        </is>
      </c>
      <c r="T107" s="8" t="inlineStr">
        <is>
          <t>9 ↓ -0.35%</t>
        </is>
      </c>
      <c r="U107" s="8" t="inlineStr">
        <is>
          <t>20 ↓ -0.48%</t>
        </is>
      </c>
      <c r="V107" s="8" t="inlineStr">
        <is>
          <t>90 ↓ -0.01%</t>
        </is>
      </c>
      <c r="W107" s="8" t="inlineStr">
        <is>
          <t>222 ↑ +0.38%</t>
        </is>
      </c>
    </row>
    <row r="108" ht="28" customHeight="1" s="386">
      <c r="A108" s="308" t="n">
        <v>46114</v>
      </c>
      <c r="B108" s="472" t="n">
        <v>2555.109</v>
      </c>
      <c r="C108" s="8" t="n">
        <v>-39.463</v>
      </c>
      <c r="D108" s="268" t="n">
        <v>-0.0152</v>
      </c>
      <c r="E108" s="8" t="n">
        <v>82.95</v>
      </c>
      <c r="F108" s="8" t="n">
        <v>150.892</v>
      </c>
      <c r="G108" s="8" t="n">
        <v>134.58</v>
      </c>
      <c r="H108" s="8" t="n">
        <v>98.34</v>
      </c>
      <c r="I108" s="8" t="n">
        <v>200.82</v>
      </c>
      <c r="J108" s="8" t="n">
        <v>42.86</v>
      </c>
      <c r="K108" s="268" t="n">
        <v>0.4993</v>
      </c>
      <c r="L108" s="268" t="n">
        <v>0.3538</v>
      </c>
      <c r="M108" s="268" t="n">
        <v>-0.1132</v>
      </c>
      <c r="N108" s="8" t="n">
        <v>675.85</v>
      </c>
      <c r="O108" s="8" t="n">
        <v>4958.2</v>
      </c>
      <c r="P108" s="268" t="n">
        <v>0.1363</v>
      </c>
      <c r="Q108" s="8" t="n">
        <v>345</v>
      </c>
      <c r="R108" s="8" t="inlineStr">
        <is>
          <t>2 ↓ -12.32%</t>
        </is>
      </c>
      <c r="S108" s="8" t="inlineStr">
        <is>
          <t>1 ↓ -6.99%</t>
        </is>
      </c>
      <c r="T108" s="8" t="inlineStr">
        <is>
          <t>9 ↓ -0.68%</t>
        </is>
      </c>
      <c r="U108" s="8" t="inlineStr">
        <is>
          <t>21 ↓ -0.51%</t>
        </is>
      </c>
      <c r="V108" s="8" t="inlineStr">
        <is>
          <t>93 ↓ -0.82%</t>
        </is>
      </c>
      <c r="W108" s="8" t="inlineStr">
        <is>
          <t>219 ↓ -1.83%</t>
        </is>
      </c>
    </row>
    <row r="109" ht="28" customHeight="1" s="386">
      <c r="A109" s="308" t="n">
        <v>46113</v>
      </c>
      <c r="B109" s="472" t="n">
        <v>2594.572</v>
      </c>
      <c r="C109" s="8" t="n">
        <v>56.622</v>
      </c>
      <c r="D109" s="268" t="n">
        <v>0.0223</v>
      </c>
      <c r="E109" s="8" t="n">
        <v>85.34</v>
      </c>
      <c r="F109" s="8" t="n">
        <v>153.423</v>
      </c>
      <c r="G109" s="8" t="n">
        <v>135.8</v>
      </c>
      <c r="H109" s="8" t="n">
        <v>99.43000000000001</v>
      </c>
      <c r="I109" s="8" t="n">
        <v>202.44</v>
      </c>
      <c r="J109" s="8" t="n">
        <v>43.38</v>
      </c>
      <c r="K109" s="268" t="n">
        <v>0.4902</v>
      </c>
      <c r="L109" s="268" t="n">
        <v>0.3555</v>
      </c>
      <c r="M109" s="268" t="n">
        <v>-0.1223</v>
      </c>
      <c r="N109" s="8" t="n">
        <v>786.0700000000001</v>
      </c>
      <c r="O109" s="8" t="n">
        <v>4990.8</v>
      </c>
      <c r="P109" s="268" t="n">
        <v>0.1575</v>
      </c>
      <c r="Q109" s="8" t="n">
        <v>348</v>
      </c>
      <c r="R109" s="8" t="n">
        <v>0</v>
      </c>
      <c r="S109" s="8" t="inlineStr">
        <is>
          <t>1 ↑ +0.52%</t>
        </is>
      </c>
      <c r="T109" s="8" t="inlineStr">
        <is>
          <t>11 ↑ +0.67%</t>
        </is>
      </c>
      <c r="U109" s="8" t="inlineStr">
        <is>
          <t>18 ↑ +0.81%</t>
        </is>
      </c>
      <c r="V109" s="8" t="inlineStr">
        <is>
          <t>82 ↑ +1.59%</t>
        </is>
      </c>
      <c r="W109" s="8" t="inlineStr">
        <is>
          <t>236 ↑ +2.64%</t>
        </is>
      </c>
    </row>
    <row r="110">
      <c r="A110" s="308" t="n">
        <v>46112</v>
      </c>
      <c r="B110" s="472" t="n">
        <v>2537.95</v>
      </c>
      <c r="C110" s="8" t="n">
        <v>-37.394</v>
      </c>
      <c r="D110" s="268" t="n">
        <v>-0.0145</v>
      </c>
      <c r="E110" s="8" t="n">
        <v>79.77</v>
      </c>
      <c r="F110" s="8" t="n">
        <v>149.622</v>
      </c>
      <c r="G110" s="8" t="n">
        <v>132.661</v>
      </c>
      <c r="H110" s="8" t="n">
        <v>97.84</v>
      </c>
      <c r="I110" s="8" t="n">
        <v>198.31</v>
      </c>
      <c r="J110" s="8" t="n">
        <v>40.29</v>
      </c>
      <c r="K110" s="268" t="n">
        <v>0.4869</v>
      </c>
      <c r="L110" s="268" t="n">
        <v>0.3417</v>
      </c>
      <c r="M110" s="268" t="n">
        <v>-0.1095</v>
      </c>
      <c r="N110" s="8" t="n">
        <v>667.36</v>
      </c>
      <c r="O110" s="8" t="n">
        <v>4995.27</v>
      </c>
      <c r="P110" s="268" t="n">
        <v>0.1336</v>
      </c>
      <c r="Q110" s="8" t="n">
        <v>349</v>
      </c>
      <c r="R110" s="8" t="n">
        <v>0</v>
      </c>
      <c r="S110" s="8" t="inlineStr">
        <is>
          <t>2 ↓ -5.33%</t>
        </is>
      </c>
      <c r="T110" s="8" t="inlineStr">
        <is>
          <t>11 ↓ -0.90%</t>
        </is>
      </c>
      <c r="U110" s="8" t="inlineStr">
        <is>
          <t>27 ↓ -0.53%</t>
        </is>
      </c>
      <c r="V110" s="8" t="inlineStr">
        <is>
          <t>99 ↓ -0.67%</t>
        </is>
      </c>
      <c r="W110" s="8" t="inlineStr">
        <is>
          <t>210 ↓ -1.93%</t>
        </is>
      </c>
    </row>
    <row r="111">
      <c r="A111" s="308" t="n">
        <v>46111</v>
      </c>
      <c r="B111" s="472" t="n">
        <v>2575.344</v>
      </c>
      <c r="C111" s="8" t="n">
        <v>-21.921</v>
      </c>
      <c r="D111" s="268" t="n">
        <v>-0.008399999999999999</v>
      </c>
      <c r="E111" s="8" t="n">
        <v>82.72</v>
      </c>
      <c r="F111" s="8" t="n">
        <v>152.322</v>
      </c>
      <c r="G111" s="8" t="n">
        <v>134.221</v>
      </c>
      <c r="H111" s="8" t="n">
        <v>99.23999999999999</v>
      </c>
      <c r="I111" s="8" t="n">
        <v>200.44</v>
      </c>
      <c r="J111" s="8" t="n">
        <v>40.59</v>
      </c>
      <c r="K111" s="268" t="n">
        <v>0.4811</v>
      </c>
      <c r="L111" s="268" t="n">
        <v>0.338</v>
      </c>
      <c r="M111" s="268" t="n">
        <v>-0.1163</v>
      </c>
      <c r="N111" s="8" t="n">
        <v>664.04</v>
      </c>
      <c r="O111" s="8" t="n">
        <v>4989.96</v>
      </c>
      <c r="P111" s="268" t="n">
        <v>0.1331</v>
      </c>
      <c r="Q111" s="8" t="n">
        <v>348</v>
      </c>
      <c r="R111" s="8" t="n">
        <v>0</v>
      </c>
      <c r="S111" s="8" t="inlineStr">
        <is>
          <t>2 ↓ -4.09%</t>
        </is>
      </c>
      <c r="T111" s="8" t="inlineStr">
        <is>
          <t>11 ↓ -0.38%</t>
        </is>
      </c>
      <c r="U111" s="8" t="inlineStr">
        <is>
          <t>23 ↓ -0.61%</t>
        </is>
      </c>
      <c r="V111" s="8" t="inlineStr">
        <is>
          <t>94 ↓ -0.91%</t>
        </is>
      </c>
      <c r="W111" s="8" t="inlineStr">
        <is>
          <t>218 ↓ -0.84%</t>
        </is>
      </c>
    </row>
    <row r="112">
      <c r="A112" s="308" t="n">
        <v>46108</v>
      </c>
      <c r="B112" s="472" t="n">
        <v>2597.265</v>
      </c>
      <c r="C112" s="8" t="n">
        <v>18.695</v>
      </c>
      <c r="D112" s="268" t="n">
        <v>0.0072</v>
      </c>
      <c r="E112" s="8" t="n">
        <v>85.06</v>
      </c>
      <c r="F112" s="8" t="n">
        <v>153.504</v>
      </c>
      <c r="G112" s="8" t="n">
        <v>135.533</v>
      </c>
      <c r="H112" s="8" t="n">
        <v>99.41</v>
      </c>
      <c r="I112" s="8" t="n">
        <v>203.17</v>
      </c>
      <c r="J112" s="8" t="n">
        <v>48.01</v>
      </c>
      <c r="K112" s="268" t="n">
        <v>0.4967</v>
      </c>
      <c r="L112" s="268" t="n">
        <v>0.3513</v>
      </c>
      <c r="M112" s="268" t="n">
        <v>-0.1194</v>
      </c>
      <c r="N112" s="8" t="n">
        <v>717.76</v>
      </c>
      <c r="O112" s="8" t="n">
        <v>4995.1</v>
      </c>
      <c r="P112" s="268" t="n">
        <v>0.1437</v>
      </c>
      <c r="Q112" s="8" t="n">
        <v>349</v>
      </c>
      <c r="R112" s="8" t="n">
        <v>0</v>
      </c>
      <c r="S112" s="8" t="n">
        <v>0</v>
      </c>
      <c r="T112" s="8" t="inlineStr">
        <is>
          <t>12 ↓ -0.08%</t>
        </is>
      </c>
      <c r="U112" s="8" t="inlineStr">
        <is>
          <t>20 ↑ +0.12%</t>
        </is>
      </c>
      <c r="V112" s="8" t="inlineStr">
        <is>
          <t>84 ↑ +0.36%</t>
        </is>
      </c>
      <c r="W112" s="8" t="inlineStr">
        <is>
          <t>233 ↑ +0.95%</t>
        </is>
      </c>
    </row>
    <row r="113" ht="28" customHeight="1" s="386">
      <c r="A113" s="308" t="n">
        <v>46107</v>
      </c>
      <c r="B113" s="472" t="n">
        <v>2578.57</v>
      </c>
      <c r="C113" s="8" t="n">
        <v>-42.061</v>
      </c>
      <c r="D113" s="268" t="n">
        <v>-0.016</v>
      </c>
      <c r="E113" s="8" t="n">
        <v>83.31999999999999</v>
      </c>
      <c r="F113" s="8" t="n">
        <v>152.175</v>
      </c>
      <c r="G113" s="8" t="n">
        <v>134.777</v>
      </c>
      <c r="H113" s="8" t="n">
        <v>99.06999999999999</v>
      </c>
      <c r="I113" s="8" t="n">
        <v>202.68</v>
      </c>
      <c r="J113" s="8" t="n">
        <v>47.93</v>
      </c>
      <c r="K113" s="268" t="n">
        <v>0.505</v>
      </c>
      <c r="L113" s="268" t="n">
        <v>0.3526</v>
      </c>
      <c r="M113" s="268" t="n">
        <v>-0.1154</v>
      </c>
      <c r="N113" s="8" t="n">
        <v>613.85</v>
      </c>
      <c r="O113" s="8" t="n">
        <v>5005.45</v>
      </c>
      <c r="P113" s="268" t="n">
        <v>0.1226</v>
      </c>
      <c r="Q113" s="8" t="n">
        <v>350</v>
      </c>
      <c r="R113" s="8" t="n">
        <v>0</v>
      </c>
      <c r="S113" s="8" t="n">
        <v>0</v>
      </c>
      <c r="T113" s="8" t="inlineStr">
        <is>
          <t>13 ↓ -0.91%</t>
        </is>
      </c>
      <c r="U113" s="8" t="inlineStr">
        <is>
          <t>22 ↓ -0.88%</t>
        </is>
      </c>
      <c r="V113" s="8" t="inlineStr">
        <is>
          <t>89 ↓ -1.08%</t>
        </is>
      </c>
      <c r="W113" s="8" t="inlineStr">
        <is>
          <t>226 ↓ -1.92%</t>
        </is>
      </c>
    </row>
    <row r="114" ht="28" customHeight="1" s="386">
      <c r="A114" s="308" t="n">
        <v>46106</v>
      </c>
      <c r="B114" s="472" t="n">
        <v>2620.631</v>
      </c>
      <c r="C114" s="8" t="n">
        <v>30.051</v>
      </c>
      <c r="D114" s="268" t="n">
        <v>0.0116</v>
      </c>
      <c r="E114" s="8" t="n">
        <v>86.25</v>
      </c>
      <c r="F114" s="8" t="n">
        <v>154.845</v>
      </c>
      <c r="G114" s="8" t="n">
        <v>136.884</v>
      </c>
      <c r="H114" s="8" t="n">
        <v>100.44</v>
      </c>
      <c r="I114" s="8" t="n">
        <v>204.92</v>
      </c>
      <c r="J114" s="8" t="n">
        <v>48.82</v>
      </c>
      <c r="K114" s="268" t="n">
        <v>0.5008</v>
      </c>
      <c r="L114" s="268" t="n">
        <v>0.3563</v>
      </c>
      <c r="M114" s="268" t="n">
        <v>-0.1228</v>
      </c>
      <c r="N114" s="8" t="n">
        <v>748.28</v>
      </c>
      <c r="O114" s="8" t="n">
        <v>5014.79</v>
      </c>
      <c r="P114" s="268" t="n">
        <v>0.1492</v>
      </c>
      <c r="Q114" s="8" t="n">
        <v>353</v>
      </c>
      <c r="R114" s="8" t="n">
        <v>0</v>
      </c>
      <c r="S114" s="8" t="n">
        <v>0</v>
      </c>
      <c r="T114" s="8" t="inlineStr">
        <is>
          <t>13 ↑ +0.04%</t>
        </is>
      </c>
      <c r="U114" s="8" t="inlineStr">
        <is>
          <t>20 ↑ +0.71%</t>
        </is>
      </c>
      <c r="V114" s="8" t="inlineStr">
        <is>
          <t>79 ↑ +0.87%</t>
        </is>
      </c>
      <c r="W114" s="8" t="inlineStr">
        <is>
          <t>241 ↑ +1.35%</t>
        </is>
      </c>
    </row>
    <row r="115">
      <c r="A115" s="308" t="n">
        <v>46105</v>
      </c>
      <c r="B115" s="472" t="n">
        <v>2590.58</v>
      </c>
      <c r="C115" s="8" t="n">
        <v>69.236</v>
      </c>
      <c r="D115" s="268" t="n">
        <v>0.0275</v>
      </c>
      <c r="E115" s="8" t="n">
        <v>83.95999999999999</v>
      </c>
      <c r="F115" s="8" t="n">
        <v>152.738</v>
      </c>
      <c r="G115" s="8" t="n">
        <v>135.193</v>
      </c>
      <c r="H115" s="8" t="n">
        <v>99.5</v>
      </c>
      <c r="I115" s="8" t="n">
        <v>203.93</v>
      </c>
      <c r="J115" s="8" t="n">
        <v>53.7</v>
      </c>
      <c r="K115" s="268" t="n">
        <v>0.5119</v>
      </c>
      <c r="L115" s="268" t="n">
        <v>0.361</v>
      </c>
      <c r="M115" s="268" t="n">
        <v>-0.1163</v>
      </c>
      <c r="N115" s="8" t="n">
        <v>762.14</v>
      </c>
      <c r="O115" s="8" t="n">
        <v>5054.32</v>
      </c>
      <c r="P115" s="268" t="n">
        <v>0.1508</v>
      </c>
      <c r="Q115" s="8" t="n">
        <v>354</v>
      </c>
      <c r="R115" s="8" t="n">
        <v>0</v>
      </c>
      <c r="S115" s="8" t="n">
        <v>0</v>
      </c>
      <c r="T115" s="8" t="inlineStr">
        <is>
          <t>13 ↑ +0.43%</t>
        </is>
      </c>
      <c r="U115" s="8" t="inlineStr">
        <is>
          <t>24 ↑ +0.66%</t>
        </is>
      </c>
      <c r="V115" s="8" t="inlineStr">
        <is>
          <t>83 ↑ +1.94%</t>
        </is>
      </c>
      <c r="W115" s="8" t="inlineStr">
        <is>
          <t>234 ↑ +3.38%</t>
        </is>
      </c>
    </row>
    <row r="116">
      <c r="A116" s="308" t="n">
        <v>46104</v>
      </c>
      <c r="B116" s="472" t="n">
        <v>2521.344</v>
      </c>
      <c r="C116" s="8" t="n">
        <v>-36.864</v>
      </c>
      <c r="D116" s="268" t="n">
        <v>-0.0144</v>
      </c>
      <c r="E116" s="8" t="n">
        <v>76.8</v>
      </c>
      <c r="F116" s="8" t="n">
        <v>148.418</v>
      </c>
      <c r="G116" s="8" t="n">
        <v>131.536</v>
      </c>
      <c r="H116" s="8" t="n">
        <v>95.77</v>
      </c>
      <c r="I116" s="8" t="n">
        <v>200.04</v>
      </c>
      <c r="J116" s="8" t="n">
        <v>52.07</v>
      </c>
      <c r="K116" s="268" t="n">
        <v>0.5162</v>
      </c>
      <c r="L116" s="268" t="n">
        <v>0.3535</v>
      </c>
      <c r="M116" s="268" t="n">
        <v>-0.1017</v>
      </c>
      <c r="N116" s="8" t="n">
        <v>724.8200000000001</v>
      </c>
      <c r="O116" s="8" t="n">
        <v>5061.12</v>
      </c>
      <c r="P116" s="268" t="n">
        <v>0.1432</v>
      </c>
      <c r="Q116" s="8" t="n">
        <v>356</v>
      </c>
      <c r="R116" s="8" t="n">
        <v>0</v>
      </c>
      <c r="S116" s="8" t="inlineStr">
        <is>
          <t>1 ↓ -3.00%</t>
        </is>
      </c>
      <c r="T116" s="8" t="inlineStr">
        <is>
          <t>14 ↓ -1.53%</t>
        </is>
      </c>
      <c r="U116" s="8" t="inlineStr">
        <is>
          <t>34 ↓ -0.98%</t>
        </is>
      </c>
      <c r="V116" s="8" t="inlineStr">
        <is>
          <t>104 ↓ -1.25%</t>
        </is>
      </c>
      <c r="W116" s="8" t="inlineStr">
        <is>
          <t>203 ↓ -1.60%</t>
        </is>
      </c>
    </row>
    <row r="117">
      <c r="A117" s="308" t="n">
        <v>46101</v>
      </c>
      <c r="B117" s="472" t="n">
        <v>2558.208</v>
      </c>
      <c r="C117" s="8" t="n">
        <v>-25.919</v>
      </c>
      <c r="D117" s="268" t="n">
        <v>-0.01</v>
      </c>
      <c r="E117" s="8" t="n">
        <v>81.09</v>
      </c>
      <c r="F117" s="8" t="n">
        <v>150.914</v>
      </c>
      <c r="G117" s="8" t="n">
        <v>133.988</v>
      </c>
      <c r="H117" s="8" t="n">
        <v>100.98</v>
      </c>
      <c r="I117" s="8" t="n">
        <v>197.21</v>
      </c>
      <c r="J117" s="8" t="n">
        <v>41.68</v>
      </c>
      <c r="K117" s="268" t="n">
        <v>0.463</v>
      </c>
      <c r="L117" s="268" t="n">
        <v>0.3222</v>
      </c>
      <c r="M117" s="268" t="n">
        <v>-0.1094</v>
      </c>
      <c r="N117" s="8" t="n">
        <v>687.5</v>
      </c>
      <c r="O117" s="8" t="n">
        <v>5062.27</v>
      </c>
      <c r="P117" s="268" t="n">
        <v>0.1358</v>
      </c>
      <c r="Q117" s="8" t="n">
        <v>355</v>
      </c>
      <c r="R117" s="8" t="n">
        <v>0</v>
      </c>
      <c r="S117" s="8" t="n">
        <v>0</v>
      </c>
      <c r="T117" s="8" t="inlineStr">
        <is>
          <t>11 ↓ -1.26%</t>
        </is>
      </c>
      <c r="U117" s="8" t="inlineStr">
        <is>
          <t>29 ↓ -1.05%</t>
        </is>
      </c>
      <c r="V117" s="8" t="inlineStr">
        <is>
          <t>92 ↓ -0.94%</t>
        </is>
      </c>
      <c r="W117" s="8" t="inlineStr">
        <is>
          <t>223 ↓ -1.01%</t>
        </is>
      </c>
    </row>
    <row r="118">
      <c r="A118" s="308" t="n">
        <v>46100</v>
      </c>
      <c r="B118" s="472" t="n">
        <v>2584.127</v>
      </c>
      <c r="C118" s="8" t="n">
        <v>-53.168</v>
      </c>
      <c r="D118" s="268" t="n">
        <v>-0.0202</v>
      </c>
      <c r="E118" s="8" t="n">
        <v>83.06999999999999</v>
      </c>
      <c r="F118" s="8" t="n">
        <v>152.307</v>
      </c>
      <c r="G118" s="8" t="n">
        <v>135.167</v>
      </c>
      <c r="H118" s="8" t="n">
        <v>102.96</v>
      </c>
      <c r="I118" s="8" t="n">
        <v>197.12</v>
      </c>
      <c r="J118" s="8" t="n">
        <v>37.41</v>
      </c>
      <c r="K118" s="268" t="n">
        <v>0.4482</v>
      </c>
      <c r="L118" s="268" t="n">
        <v>0.3011</v>
      </c>
      <c r="M118" s="268" t="n">
        <v>-0.1155</v>
      </c>
      <c r="N118" s="8" t="n">
        <v>608.64</v>
      </c>
      <c r="O118" s="8" t="n">
        <v>5069.4</v>
      </c>
      <c r="P118" s="268" t="n">
        <v>0.1201</v>
      </c>
      <c r="Q118" s="8" t="n">
        <v>358</v>
      </c>
      <c r="R118" s="8" t="n">
        <v>0</v>
      </c>
      <c r="S118" s="8" t="n">
        <v>0</v>
      </c>
      <c r="T118" s="8" t="inlineStr">
        <is>
          <t>11 ↓ -0.70%</t>
        </is>
      </c>
      <c r="U118" s="8" t="inlineStr">
        <is>
          <t>25 ↓ -1.91%</t>
        </is>
      </c>
      <c r="V118" s="8" t="inlineStr">
        <is>
          <t>84 ↓ -1.29%</t>
        </is>
      </c>
      <c r="W118" s="8" t="inlineStr">
        <is>
          <t>238 ↓ -2.34%</t>
        </is>
      </c>
    </row>
    <row r="119">
      <c r="A119" s="308" t="n">
        <v>46099</v>
      </c>
      <c r="B119" s="472" t="n">
        <v>2637.295</v>
      </c>
      <c r="C119" s="8" t="n">
        <v>36.977</v>
      </c>
      <c r="D119" s="268" t="n">
        <v>0.0142</v>
      </c>
      <c r="E119" s="8" t="n">
        <v>87.25</v>
      </c>
      <c r="F119" s="8" t="n">
        <v>156.086</v>
      </c>
      <c r="G119" s="8" t="n">
        <v>137.945</v>
      </c>
      <c r="H119" s="8" t="n">
        <v>105.94</v>
      </c>
      <c r="I119" s="8" t="n">
        <v>199.92</v>
      </c>
      <c r="J119" s="8" t="n">
        <v>35.16</v>
      </c>
      <c r="K119" s="268" t="n">
        <v>0.4383</v>
      </c>
      <c r="L119" s="268" t="n">
        <v>0.3047</v>
      </c>
      <c r="M119" s="268" t="n">
        <v>-0.126</v>
      </c>
      <c r="N119" s="8" t="n">
        <v>655.52</v>
      </c>
      <c r="O119" s="8" t="n">
        <v>5077</v>
      </c>
      <c r="P119" s="268" t="n">
        <v>0.1291</v>
      </c>
      <c r="Q119" s="8" t="n">
        <v>359</v>
      </c>
      <c r="R119" s="8" t="n">
        <v>0</v>
      </c>
      <c r="S119" s="8" t="n">
        <v>0</v>
      </c>
      <c r="T119" s="8" t="inlineStr">
        <is>
          <t>10 ↓ -0.04%</t>
        </is>
      </c>
      <c r="U119" s="8" t="inlineStr">
        <is>
          <t>16 ↑ +0.08%</t>
        </is>
      </c>
      <c r="V119" s="8" t="inlineStr">
        <is>
          <t>80 ↑ +0.54%</t>
        </is>
      </c>
      <c r="W119" s="8" t="inlineStr">
        <is>
          <t>253 ↑ +1.85%</t>
        </is>
      </c>
    </row>
    <row r="120">
      <c r="A120" s="308" t="n">
        <v>46098</v>
      </c>
      <c r="B120" s="472" t="n">
        <v>2600.318</v>
      </c>
      <c r="C120" s="8" t="n">
        <v>-52.364</v>
      </c>
      <c r="D120" s="268" t="n">
        <v>-0.0197</v>
      </c>
      <c r="E120" s="8" t="n">
        <v>84.91</v>
      </c>
      <c r="F120" s="8" t="n">
        <v>153.817</v>
      </c>
      <c r="G120" s="8" t="n">
        <v>136</v>
      </c>
      <c r="H120" s="8" t="n">
        <v>106.74</v>
      </c>
      <c r="I120" s="8" t="n">
        <v>196.73</v>
      </c>
      <c r="J120" s="8" t="n">
        <v>31.48</v>
      </c>
      <c r="K120" s="268" t="n">
        <v>0.4291</v>
      </c>
      <c r="L120" s="268" t="n">
        <v>0.2968</v>
      </c>
      <c r="M120" s="268" t="n">
        <v>-0.1184</v>
      </c>
      <c r="N120" s="8" t="n">
        <v>660.51</v>
      </c>
      <c r="O120" s="8" t="n">
        <v>5087.53</v>
      </c>
      <c r="P120" s="268" t="n">
        <v>0.1298</v>
      </c>
      <c r="Q120" s="8" t="n">
        <v>361</v>
      </c>
      <c r="R120" s="8" t="n">
        <v>0</v>
      </c>
      <c r="S120" s="8" t="n">
        <v>0</v>
      </c>
      <c r="T120" s="8" t="inlineStr">
        <is>
          <t>9 ↓ -0.16%</t>
        </is>
      </c>
      <c r="U120" s="8" t="inlineStr">
        <is>
          <t>19 ↓ -0.65%</t>
        </is>
      </c>
      <c r="V120" s="8" t="inlineStr">
        <is>
          <t>86 ↓ -1.44%</t>
        </is>
      </c>
      <c r="W120" s="8" t="inlineStr">
        <is>
          <t>247 ↓ -2.33%</t>
        </is>
      </c>
    </row>
    <row r="121">
      <c r="A121" s="308" t="n">
        <v>46097</v>
      </c>
      <c r="B121" s="472" t="n">
        <v>2652.682</v>
      </c>
      <c r="C121" s="8" t="n">
        <v>-2.735</v>
      </c>
      <c r="D121" s="268" t="n">
        <v>-0.001</v>
      </c>
      <c r="E121" s="8" t="n">
        <v>88.16</v>
      </c>
      <c r="F121" s="8" t="n">
        <v>157.429</v>
      </c>
      <c r="G121" s="8" t="n">
        <v>138.413</v>
      </c>
      <c r="H121" s="8" t="n">
        <v>107.24</v>
      </c>
      <c r="I121" s="8" t="n">
        <v>200.56</v>
      </c>
      <c r="J121" s="8" t="n">
        <v>33.18</v>
      </c>
      <c r="K121" s="268" t="n">
        <v>0.4314</v>
      </c>
      <c r="L121" s="268" t="n">
        <v>0.2974</v>
      </c>
      <c r="M121" s="268" t="n">
        <v>-0.1282</v>
      </c>
      <c r="N121" s="8" t="n">
        <v>734.8</v>
      </c>
      <c r="O121" s="8" t="n">
        <v>5089.35</v>
      </c>
      <c r="P121" s="268" t="n">
        <v>0.1444</v>
      </c>
      <c r="Q121" s="8" t="n">
        <v>360</v>
      </c>
      <c r="R121" s="8" t="n">
        <v>0</v>
      </c>
      <c r="S121" s="8" t="n">
        <v>0</v>
      </c>
      <c r="T121" s="8" t="inlineStr">
        <is>
          <t>10 ↑ +0.27%</t>
        </is>
      </c>
      <c r="U121" s="8" t="inlineStr">
        <is>
          <t>16 ↓ -0.19%</t>
        </is>
      </c>
      <c r="V121" s="8" t="inlineStr">
        <is>
          <t>75 ↓ -0.32%</t>
        </is>
      </c>
      <c r="W121" s="8" t="inlineStr">
        <is>
          <t>259 ↓ -0.05%</t>
        </is>
      </c>
    </row>
    <row r="122">
      <c r="A122" s="308" t="n">
        <v>46094</v>
      </c>
      <c r="B122" s="472" t="n">
        <v>2655.417</v>
      </c>
      <c r="C122" s="8" t="n">
        <v>-34.021</v>
      </c>
      <c r="D122" s="268" t="n">
        <v>-0.0126</v>
      </c>
      <c r="E122" s="8" t="n">
        <v>88.62</v>
      </c>
      <c r="F122" s="8" t="n">
        <v>157.674</v>
      </c>
      <c r="G122" s="8" t="n">
        <v>138.68</v>
      </c>
      <c r="H122" s="8" t="n">
        <v>107.53</v>
      </c>
      <c r="I122" s="8" t="n">
        <v>200.8</v>
      </c>
      <c r="J122" s="8" t="n">
        <v>32.67</v>
      </c>
      <c r="K122" s="268" t="n">
        <v>0.4313</v>
      </c>
      <c r="L122" s="268" t="n">
        <v>0.2943</v>
      </c>
      <c r="M122" s="268" t="n">
        <v>-0.1273</v>
      </c>
      <c r="N122" s="8" t="n">
        <v>735.4299999999999</v>
      </c>
      <c r="O122" s="8" t="n">
        <v>5101.86</v>
      </c>
      <c r="P122" s="268" t="n">
        <v>0.1441</v>
      </c>
      <c r="Q122" s="8" t="n">
        <v>360</v>
      </c>
      <c r="R122" s="8" t="n">
        <v>0</v>
      </c>
      <c r="S122" s="8" t="n">
        <v>0</v>
      </c>
      <c r="T122" s="8" t="inlineStr">
        <is>
          <t>10 ↓ -0.07%</t>
        </is>
      </c>
      <c r="U122" s="8" t="inlineStr">
        <is>
          <t>13 ↓ -0.71%</t>
        </is>
      </c>
      <c r="V122" s="8" t="inlineStr">
        <is>
          <t>72 ↓ -0.55%</t>
        </is>
      </c>
      <c r="W122" s="8" t="inlineStr">
        <is>
          <t>265 ↓ -1.53%</t>
        </is>
      </c>
    </row>
    <row r="123">
      <c r="A123" s="308" t="n">
        <v>46093</v>
      </c>
      <c r="B123" s="472" t="n">
        <v>2689.438</v>
      </c>
      <c r="C123" s="8" t="n">
        <v>-39.515</v>
      </c>
      <c r="D123" s="268" t="n">
        <v>-0.0145</v>
      </c>
      <c r="E123" s="8" t="n">
        <v>90.40000000000001</v>
      </c>
      <c r="F123" s="8" t="n">
        <v>160.299</v>
      </c>
      <c r="G123" s="8" t="n">
        <v>139.677</v>
      </c>
      <c r="H123" s="8" t="n">
        <v>108.23</v>
      </c>
      <c r="I123" s="8" t="n">
        <v>204.16</v>
      </c>
      <c r="J123" s="8" t="n">
        <v>34.69</v>
      </c>
      <c r="K123" s="268" t="n">
        <v>0.4386</v>
      </c>
      <c r="L123" s="268" t="n">
        <v>0.313</v>
      </c>
      <c r="M123" s="268" t="n">
        <v>-0.1323</v>
      </c>
      <c r="N123" s="8" t="n">
        <v>632.55</v>
      </c>
      <c r="O123" s="8" t="n">
        <v>5103.08</v>
      </c>
      <c r="P123" s="268" t="n">
        <v>0.124</v>
      </c>
      <c r="Q123" s="8" t="n">
        <v>359</v>
      </c>
      <c r="R123" s="8" t="n">
        <v>0</v>
      </c>
      <c r="S123" s="8" t="n">
        <v>0</v>
      </c>
      <c r="T123" s="8" t="inlineStr">
        <is>
          <t>10 ↓ -0.06%</t>
        </is>
      </c>
      <c r="U123" s="8" t="inlineStr">
        <is>
          <t>12 ↓ -0.28%</t>
        </is>
      </c>
      <c r="V123" s="8" t="inlineStr">
        <is>
          <t>65 ↓ -0.75%</t>
        </is>
      </c>
      <c r="W123" s="8" t="inlineStr">
        <is>
          <t>272 ↓ -1.72%</t>
        </is>
      </c>
    </row>
    <row r="124">
      <c r="A124" s="308" t="n">
        <v>46092</v>
      </c>
      <c r="B124" s="472" t="n">
        <v>2728.953</v>
      </c>
      <c r="C124" s="8" t="n">
        <v>1.337</v>
      </c>
      <c r="D124" s="268" t="n">
        <v>0.0005</v>
      </c>
      <c r="E124" s="8" t="n">
        <v>92.59</v>
      </c>
      <c r="F124" s="8" t="n">
        <v>162.894</v>
      </c>
      <c r="G124" s="8" t="n">
        <v>141.579</v>
      </c>
      <c r="H124" s="8" t="n">
        <v>109.58</v>
      </c>
      <c r="I124" s="8" t="n">
        <v>207.7</v>
      </c>
      <c r="J124" s="8" t="n">
        <v>39.23</v>
      </c>
      <c r="K124" s="268" t="n">
        <v>0.4481</v>
      </c>
      <c r="L124" s="268" t="n">
        <v>0.3216</v>
      </c>
      <c r="M124" s="268" t="n">
        <v>-0.1383</v>
      </c>
      <c r="N124" s="8" t="n">
        <v>667.67</v>
      </c>
      <c r="O124" s="8" t="n">
        <v>5118.65</v>
      </c>
      <c r="P124" s="268" t="n">
        <v>0.1304</v>
      </c>
      <c r="Q124" s="8" t="n">
        <v>361</v>
      </c>
      <c r="R124" s="8" t="n">
        <v>0</v>
      </c>
      <c r="S124" s="8" t="n">
        <v>0</v>
      </c>
      <c r="T124" s="8" t="inlineStr">
        <is>
          <t>11 ↑ +0.08%</t>
        </is>
      </c>
      <c r="U124" s="8" t="inlineStr">
        <is>
          <t>14 ↓ -0.18%</t>
        </is>
      </c>
      <c r="V124" s="8" t="inlineStr">
        <is>
          <t>52 ↑ +0.02%</t>
        </is>
      </c>
      <c r="W124" s="8" t="inlineStr">
        <is>
          <t>284 ↑ +0.06%</t>
        </is>
      </c>
    </row>
    <row r="125">
      <c r="A125" s="308" t="n">
        <v>46091</v>
      </c>
      <c r="B125" s="472" t="n">
        <v>2727.616</v>
      </c>
      <c r="C125" s="8" t="n">
        <v>32.876</v>
      </c>
      <c r="D125" s="268" t="n">
        <v>0.0122</v>
      </c>
      <c r="E125" s="8" t="n">
        <v>92.86</v>
      </c>
      <c r="F125" s="8" t="n">
        <v>163.3</v>
      </c>
      <c r="G125" s="8" t="n">
        <v>141.848</v>
      </c>
      <c r="H125" s="8" t="n">
        <v>109.22</v>
      </c>
      <c r="I125" s="8" t="n">
        <v>208.16</v>
      </c>
      <c r="J125" s="8" t="n">
        <v>38.54</v>
      </c>
      <c r="K125" s="268" t="n">
        <v>0.4486</v>
      </c>
      <c r="L125" s="268" t="n">
        <v>0.3177</v>
      </c>
      <c r="M125" s="268" t="n">
        <v>-0.1375</v>
      </c>
      <c r="N125" s="8" t="n">
        <v>657.34</v>
      </c>
      <c r="O125" s="8" t="n">
        <v>5003.32</v>
      </c>
      <c r="P125" s="268" t="n">
        <v>0.1314</v>
      </c>
      <c r="Q125" s="8" t="n">
        <v>360</v>
      </c>
      <c r="R125" s="8" t="n">
        <v>0</v>
      </c>
      <c r="S125" s="8" t="n">
        <v>0</v>
      </c>
      <c r="T125" s="8" t="inlineStr">
        <is>
          <t>11 ↓ -0.35%</t>
        </is>
      </c>
      <c r="U125" s="8" t="inlineStr">
        <is>
          <t>14 ↑ +0.31%</t>
        </is>
      </c>
      <c r="V125" s="8" t="inlineStr">
        <is>
          <t>56 ↑ +0.58%</t>
        </is>
      </c>
      <c r="W125" s="8" t="inlineStr">
        <is>
          <t>279 ↑ +1.46%</t>
        </is>
      </c>
    </row>
    <row r="126">
      <c r="A126" s="308" t="n">
        <v>46090</v>
      </c>
      <c r="B126" s="472" t="n">
        <v>2694.74</v>
      </c>
      <c r="C126" s="8" t="n">
        <v>-11.583</v>
      </c>
      <c r="D126" s="268" t="n">
        <v>-0.0043</v>
      </c>
      <c r="E126" s="8" t="n">
        <v>90.72</v>
      </c>
      <c r="F126" s="8" t="n">
        <v>160.84</v>
      </c>
      <c r="G126" s="8" t="n">
        <v>140.435</v>
      </c>
      <c r="H126" s="8" t="n">
        <v>107.3</v>
      </c>
      <c r="I126" s="8" t="n">
        <v>206.45</v>
      </c>
      <c r="J126" s="8" t="n">
        <v>40.8</v>
      </c>
      <c r="K126" s="268" t="n">
        <v>0.4561</v>
      </c>
      <c r="L126" s="268" t="n">
        <v>0.314</v>
      </c>
      <c r="M126" s="268" t="n">
        <v>-0.1323</v>
      </c>
      <c r="N126" s="8" t="n">
        <v>771.46</v>
      </c>
      <c r="O126" s="8" t="n">
        <v>5009.7</v>
      </c>
      <c r="P126" s="268" t="n">
        <v>0.154</v>
      </c>
      <c r="Q126" s="8" t="n">
        <v>361</v>
      </c>
      <c r="R126" s="8" t="n">
        <v>0</v>
      </c>
      <c r="S126" s="8" t="n">
        <v>0</v>
      </c>
      <c r="T126" s="8" t="inlineStr">
        <is>
          <t>11 ↓ -0.34%</t>
        </is>
      </c>
      <c r="U126" s="8" t="inlineStr">
        <is>
          <t>15 ↑ +0.24%</t>
        </is>
      </c>
      <c r="V126" s="8" t="inlineStr">
        <is>
          <t>59 ↓ -0.47%</t>
        </is>
      </c>
      <c r="W126" s="8" t="inlineStr">
        <is>
          <t>276 ↓ -0.46%</t>
        </is>
      </c>
    </row>
    <row r="127">
      <c r="A127" s="308" t="n">
        <v>46087</v>
      </c>
      <c r="B127" s="472" t="n">
        <v>2706.323</v>
      </c>
      <c r="C127" s="8" t="n">
        <v>10.487</v>
      </c>
      <c r="D127" s="268" t="n">
        <v>0.0039</v>
      </c>
      <c r="E127" s="8" t="n">
        <v>91.77</v>
      </c>
      <c r="F127" s="8" t="n">
        <v>161.367</v>
      </c>
      <c r="G127" s="8" t="n">
        <v>141.065</v>
      </c>
      <c r="H127" s="8" t="n">
        <v>108.23</v>
      </c>
      <c r="I127" s="8" t="n">
        <v>206.07</v>
      </c>
      <c r="J127" s="8" t="n">
        <v>39.45</v>
      </c>
      <c r="K127" s="268" t="n">
        <v>0.447</v>
      </c>
      <c r="L127" s="268" t="n">
        <v>0.3151</v>
      </c>
      <c r="M127" s="268" t="n">
        <v>-0.1363</v>
      </c>
      <c r="N127" s="8" t="n">
        <v>670.72</v>
      </c>
      <c r="O127" s="8" t="n">
        <v>5029.02</v>
      </c>
      <c r="P127" s="268" t="n">
        <v>0.1334</v>
      </c>
      <c r="Q127" s="8" t="n">
        <v>363</v>
      </c>
      <c r="R127" s="8" t="n">
        <v>0</v>
      </c>
      <c r="S127" s="8" t="n">
        <v>0</v>
      </c>
      <c r="T127" s="8" t="inlineStr">
        <is>
          <t>11 ↑ +0.21%</t>
        </is>
      </c>
      <c r="U127" s="8" t="inlineStr">
        <is>
          <t>14 ↑ +0.10%</t>
        </is>
      </c>
      <c r="V127" s="8" t="inlineStr">
        <is>
          <t>63 ↑ +0.59%</t>
        </is>
      </c>
      <c r="W127" s="8" t="inlineStr">
        <is>
          <t>275 ↑ +0.36%</t>
        </is>
      </c>
    </row>
    <row r="128">
      <c r="A128" s="308" t="n">
        <v>46086</v>
      </c>
      <c r="B128" s="472" t="n">
        <v>2695.836</v>
      </c>
      <c r="C128" s="8" t="n">
        <v>0.485</v>
      </c>
      <c r="D128" s="268" t="n">
        <v>0.0002</v>
      </c>
      <c r="E128" s="8" t="n">
        <v>90.81</v>
      </c>
      <c r="F128" s="8" t="n">
        <v>160.803</v>
      </c>
      <c r="G128" s="8" t="n">
        <v>140.089</v>
      </c>
      <c r="H128" s="8" t="n">
        <v>106.53</v>
      </c>
      <c r="I128" s="8" t="n">
        <v>207.28</v>
      </c>
      <c r="J128" s="8" t="n">
        <v>44.17</v>
      </c>
      <c r="K128" s="268" t="n">
        <v>0.4648</v>
      </c>
      <c r="L128" s="268" t="n">
        <v>0.3224</v>
      </c>
      <c r="M128" s="268" t="n">
        <v>-0.1325</v>
      </c>
      <c r="N128" s="8" t="n">
        <v>730.48</v>
      </c>
      <c r="O128" s="8" t="n">
        <v>5044.16</v>
      </c>
      <c r="P128" s="268" t="n">
        <v>0.1448</v>
      </c>
      <c r="Q128" s="8" t="n">
        <v>364</v>
      </c>
      <c r="R128" s="8" t="n">
        <v>0</v>
      </c>
      <c r="S128" s="8" t="n">
        <v>0</v>
      </c>
      <c r="T128" s="8" t="inlineStr">
        <is>
          <t>11 ↑ +0.01%</t>
        </is>
      </c>
      <c r="U128" s="8" t="inlineStr">
        <is>
          <t>17 ↓ -0.08%</t>
        </is>
      </c>
      <c r="V128" s="8" t="inlineStr">
        <is>
          <t>66 ↓ -0.03%</t>
        </is>
      </c>
      <c r="W128" s="8" t="inlineStr">
        <is>
          <t>270 ↑ +0.04%</t>
        </is>
      </c>
    </row>
    <row r="129">
      <c r="A129" s="308" t="n">
        <v>46085</v>
      </c>
      <c r="B129" s="472" t="n">
        <v>2695.351</v>
      </c>
      <c r="C129" s="8" t="n">
        <v>-5.835</v>
      </c>
      <c r="D129" s="268" t="n">
        <v>-0.0022</v>
      </c>
      <c r="E129" s="8" t="n">
        <v>90.88</v>
      </c>
      <c r="F129" s="8" t="n">
        <v>160.836</v>
      </c>
      <c r="G129" s="8" t="n">
        <v>139.429</v>
      </c>
      <c r="H129" s="8" t="n">
        <v>105.44</v>
      </c>
      <c r="I129" s="8" t="n">
        <v>208.67</v>
      </c>
      <c r="J129" s="8" t="n">
        <v>47.71</v>
      </c>
      <c r="K129" s="268" t="n">
        <v>0.4784</v>
      </c>
      <c r="L129" s="268" t="n">
        <v>0.3238</v>
      </c>
      <c r="M129" s="268" t="n">
        <v>-0.132</v>
      </c>
      <c r="N129" s="8" t="n">
        <v>780.6</v>
      </c>
      <c r="O129" s="8" t="n">
        <v>5050.15</v>
      </c>
      <c r="P129" s="268" t="n">
        <v>0.1546</v>
      </c>
      <c r="Q129" s="8" t="n">
        <v>364</v>
      </c>
      <c r="R129" s="8" t="n">
        <v>0</v>
      </c>
      <c r="S129" s="8" t="n">
        <v>0</v>
      </c>
      <c r="T129" s="8" t="inlineStr">
        <is>
          <t>11 ↓ -0.14%</t>
        </is>
      </c>
      <c r="U129" s="8" t="inlineStr">
        <is>
          <t>17 ↓ -0.65%</t>
        </is>
      </c>
      <c r="V129" s="8" t="inlineStr">
        <is>
          <t>68 ↓ -0.35%</t>
        </is>
      </c>
      <c r="W129" s="8" t="inlineStr">
        <is>
          <t>268 ↓ -0.16%</t>
        </is>
      </c>
    </row>
    <row r="130">
      <c r="A130" s="308" t="n">
        <v>46084</v>
      </c>
      <c r="B130" s="472" t="n">
        <v>2701.186</v>
      </c>
      <c r="C130" s="8" t="n">
        <v>-63.873</v>
      </c>
      <c r="D130" s="268" t="n">
        <v>-0.0231</v>
      </c>
      <c r="E130" s="8" t="n">
        <v>91.06999999999999</v>
      </c>
      <c r="F130" s="8" t="n">
        <v>161.327</v>
      </c>
      <c r="G130" s="8" t="n">
        <v>139.87</v>
      </c>
      <c r="H130" s="8" t="n">
        <v>106.35</v>
      </c>
      <c r="I130" s="8" t="n">
        <v>208.61</v>
      </c>
      <c r="J130" s="8" t="n">
        <v>44.08</v>
      </c>
      <c r="K130" s="268" t="n">
        <v>0.4728</v>
      </c>
      <c r="L130" s="268" t="n">
        <v>0.3285</v>
      </c>
      <c r="M130" s="268" t="n">
        <v>-0.1451</v>
      </c>
      <c r="N130" s="8" t="n">
        <v>768.75</v>
      </c>
      <c r="O130" s="8" t="n">
        <v>5063.19</v>
      </c>
      <c r="P130" s="268" t="n">
        <v>0.1518</v>
      </c>
      <c r="Q130" s="8" t="n">
        <v>365</v>
      </c>
      <c r="R130" s="8" t="n">
        <v>0</v>
      </c>
      <c r="S130" s="8" t="n">
        <v>0</v>
      </c>
      <c r="T130" s="8" t="inlineStr">
        <is>
          <t>11 ↓ -1.18%</t>
        </is>
      </c>
      <c r="U130" s="8" t="inlineStr">
        <is>
          <t>16 ↓ -1.23%</t>
        </is>
      </c>
      <c r="V130" s="8" t="inlineStr">
        <is>
          <t>63 ↓ -1.12%</t>
        </is>
      </c>
      <c r="W130" s="8" t="inlineStr">
        <is>
          <t>275 ↓ -2.69%</t>
        </is>
      </c>
    </row>
    <row r="131">
      <c r="A131" s="308" t="n">
        <v>46083</v>
      </c>
      <c r="B131" s="472" t="n">
        <v>2765.059</v>
      </c>
      <c r="C131" s="8" t="n">
        <v>-11.216</v>
      </c>
      <c r="D131" s="268" t="n">
        <v>-0.004</v>
      </c>
      <c r="E131" s="8" t="n">
        <v>94.14</v>
      </c>
      <c r="F131" s="8" t="n">
        <v>165.884</v>
      </c>
      <c r="G131" s="8" t="n">
        <v>142.275</v>
      </c>
      <c r="H131" s="8" t="n">
        <v>109.82</v>
      </c>
      <c r="I131" s="8" t="n">
        <v>211.22</v>
      </c>
      <c r="J131" s="8" t="n">
        <v>40.2</v>
      </c>
      <c r="K131" s="268" t="n">
        <v>0.4534</v>
      </c>
      <c r="L131" s="268" t="n">
        <v>0.3251</v>
      </c>
      <c r="M131" s="268" t="n">
        <v>-0.1542</v>
      </c>
      <c r="N131" s="8" t="n">
        <v>723.86</v>
      </c>
      <c r="O131" s="8" t="n">
        <v>5083.07</v>
      </c>
      <c r="P131" s="268" t="n">
        <v>0.1424</v>
      </c>
      <c r="Q131" s="8" t="n">
        <v>368</v>
      </c>
      <c r="R131" s="8" t="n">
        <v>0</v>
      </c>
      <c r="S131" s="8" t="n">
        <v>0</v>
      </c>
      <c r="T131" s="8" t="inlineStr">
        <is>
          <t>8 ↓ -0.04%</t>
        </is>
      </c>
      <c r="U131" s="8" t="inlineStr">
        <is>
          <t>15 ↓ -0.51%</t>
        </is>
      </c>
      <c r="V131" s="8" t="inlineStr">
        <is>
          <t>57 ↓ -0.46%</t>
        </is>
      </c>
      <c r="W131" s="8" t="inlineStr">
        <is>
          <t>288 ↓ -0.40%</t>
        </is>
      </c>
    </row>
    <row r="132">
      <c r="A132" s="308" t="n">
        <v>46080</v>
      </c>
      <c r="B132" s="472" t="n">
        <v>2776.275</v>
      </c>
      <c r="C132" s="8" t="n">
        <v>-5.369</v>
      </c>
      <c r="D132" s="268" t="n">
        <v>-0.0019</v>
      </c>
      <c r="E132" s="8" t="n">
        <v>94.92</v>
      </c>
      <c r="F132" s="8" t="n">
        <v>166.477</v>
      </c>
      <c r="G132" s="8" t="n">
        <v>142.999</v>
      </c>
      <c r="H132" s="8" t="n">
        <v>111.16</v>
      </c>
      <c r="I132" s="8" t="n">
        <v>209.35</v>
      </c>
      <c r="J132" s="8" t="n">
        <v>32.56</v>
      </c>
      <c r="K132" s="268" t="n">
        <v>0.4287</v>
      </c>
      <c r="L132" s="268" t="n">
        <v>0.3064</v>
      </c>
      <c r="M132" s="268" t="n">
        <v>-0.1543</v>
      </c>
      <c r="N132" s="8" t="n">
        <v>765.91</v>
      </c>
      <c r="O132" s="8" t="n">
        <v>5097.6</v>
      </c>
      <c r="P132" s="268" t="n">
        <v>0.1502</v>
      </c>
      <c r="Q132" s="8" t="n">
        <v>369</v>
      </c>
      <c r="R132" s="8" t="n">
        <v>0</v>
      </c>
      <c r="S132" s="8" t="n">
        <v>0</v>
      </c>
      <c r="T132" s="8" t="inlineStr">
        <is>
          <t>8 ↓ -0.19%</t>
        </is>
      </c>
      <c r="U132" s="8" t="inlineStr">
        <is>
          <t>14 ↑ +0.27%</t>
        </is>
      </c>
      <c r="V132" s="8" t="inlineStr">
        <is>
          <t>55 ↑ +0.09%</t>
        </is>
      </c>
      <c r="W132" s="8" t="inlineStr">
        <is>
          <t>292 ↓ -0.27%</t>
        </is>
      </c>
    </row>
    <row r="133">
      <c r="A133" s="308" t="n">
        <v>46079</v>
      </c>
      <c r="B133" s="472" t="n">
        <v>2781.644</v>
      </c>
      <c r="C133" s="8" t="n">
        <v>-28.353</v>
      </c>
      <c r="D133" s="268" t="n">
        <v>-0.0101</v>
      </c>
      <c r="E133" s="8" t="n">
        <v>95.06999999999999</v>
      </c>
      <c r="F133" s="8" t="n">
        <v>166.959</v>
      </c>
      <c r="G133" s="8" t="n">
        <v>143.749</v>
      </c>
      <c r="H133" s="8" t="n">
        <v>111.73</v>
      </c>
      <c r="I133" s="8" t="n">
        <v>210.85</v>
      </c>
      <c r="J133" s="8" t="n">
        <v>38.16</v>
      </c>
      <c r="K133" s="268" t="n">
        <v>0.4389</v>
      </c>
      <c r="L133" s="268" t="n">
        <v>0.3253</v>
      </c>
      <c r="M133" s="268" t="n">
        <v>-0.1548</v>
      </c>
      <c r="N133" s="8" t="n">
        <v>732.51</v>
      </c>
      <c r="O133" s="8" t="n">
        <v>5089.9</v>
      </c>
      <c r="P133" s="268" t="n">
        <v>0.1439</v>
      </c>
      <c r="Q133" s="8" t="n">
        <v>369</v>
      </c>
      <c r="R133" s="8" t="n">
        <v>0</v>
      </c>
      <c r="S133" s="8" t="n">
        <v>0</v>
      </c>
      <c r="T133" s="8" t="inlineStr">
        <is>
          <t>7 ↓ -0.66%</t>
        </is>
      </c>
      <c r="U133" s="8" t="inlineStr">
        <is>
          <t>14 ↓ -1.27%</t>
        </is>
      </c>
      <c r="V133" s="8" t="inlineStr">
        <is>
          <t>59 ↓ -0.83%</t>
        </is>
      </c>
      <c r="W133" s="8" t="inlineStr">
        <is>
          <t>289 ↓ -1.04%</t>
        </is>
      </c>
    </row>
    <row r="134">
      <c r="A134" s="308" t="n">
        <v>46078</v>
      </c>
      <c r="B134" s="472" t="n">
        <v>2809.997</v>
      </c>
      <c r="C134" s="8" t="n">
        <v>6.532</v>
      </c>
      <c r="D134" s="268" t="n">
        <v>0.0023</v>
      </c>
      <c r="E134" s="8" t="n">
        <v>96.45999999999999</v>
      </c>
      <c r="F134" s="8" t="n">
        <v>168.838</v>
      </c>
      <c r="G134" s="8" t="n">
        <v>144.386</v>
      </c>
      <c r="H134" s="8" t="n">
        <v>111.64</v>
      </c>
      <c r="I134" s="8" t="n">
        <v>214.52</v>
      </c>
      <c r="J134" s="8" t="n">
        <v>42.67</v>
      </c>
      <c r="K134" s="268" t="n">
        <v>0.4569</v>
      </c>
      <c r="L134" s="268" t="n">
        <v>0.3432</v>
      </c>
      <c r="M134" s="268" t="n">
        <v>-0.1599</v>
      </c>
      <c r="N134" s="8" t="n">
        <v>795.62</v>
      </c>
      <c r="O134" s="8" t="n">
        <v>5098.46</v>
      </c>
      <c r="P134" s="268" t="n">
        <v>0.156</v>
      </c>
      <c r="Q134" s="8" t="n">
        <v>369</v>
      </c>
      <c r="R134" s="8" t="n">
        <v>0</v>
      </c>
      <c r="S134" s="8" t="n">
        <v>0</v>
      </c>
      <c r="T134" s="8" t="inlineStr">
        <is>
          <t>6 ↓ -0.07%</t>
        </is>
      </c>
      <c r="U134" s="8" t="inlineStr">
        <is>
          <t>12 ↑ +0.14%</t>
        </is>
      </c>
      <c r="V134" s="8" t="inlineStr">
        <is>
          <t>46 ↑ +0.01%</t>
        </is>
      </c>
      <c r="W134" s="8" t="inlineStr">
        <is>
          <t>305 ↑ +0.28%</t>
        </is>
      </c>
    </row>
    <row r="135">
      <c r="A135" s="308" t="n">
        <v>46077</v>
      </c>
      <c r="B135" s="472" t="n">
        <v>2803.465</v>
      </c>
      <c r="C135" s="8" t="n">
        <v>27.73</v>
      </c>
      <c r="D135" s="268" t="n">
        <v>0.01</v>
      </c>
      <c r="E135" s="8" t="n">
        <v>96.43000000000001</v>
      </c>
      <c r="F135" s="8" t="n">
        <v>168.326</v>
      </c>
      <c r="G135" s="8" t="n">
        <v>143.575</v>
      </c>
      <c r="H135" s="8" t="n">
        <v>109</v>
      </c>
      <c r="I135" s="8" t="n">
        <v>215.74</v>
      </c>
      <c r="J135" s="8" t="n">
        <v>47.79</v>
      </c>
      <c r="K135" s="268" t="n">
        <v>0.4741</v>
      </c>
      <c r="L135" s="268" t="n">
        <v>0.3585</v>
      </c>
      <c r="M135" s="268" t="n">
        <v>-0.1567</v>
      </c>
      <c r="N135" s="8" t="n">
        <v>649.37</v>
      </c>
      <c r="O135" s="8" t="n">
        <v>5228.53</v>
      </c>
      <c r="P135" s="268" t="n">
        <v>0.1242</v>
      </c>
      <c r="Q135" s="8" t="n">
        <v>370</v>
      </c>
      <c r="R135" s="8" t="n">
        <v>0</v>
      </c>
      <c r="S135" s="8" t="n">
        <v>0</v>
      </c>
      <c r="T135" s="8" t="inlineStr">
        <is>
          <t>6 ↓ -0.07%</t>
        </is>
      </c>
      <c r="U135" s="8" t="inlineStr">
        <is>
          <t>13 ↓ -0.81%</t>
        </is>
      </c>
      <c r="V135" s="8" t="inlineStr">
        <is>
          <t>53 ↑ +0.56%</t>
        </is>
      </c>
      <c r="W135" s="8" t="inlineStr">
        <is>
          <t>298 ↑ +1.18%</t>
        </is>
      </c>
    </row>
    <row r="136">
      <c r="A136" s="308" t="n">
        <v>46066</v>
      </c>
      <c r="B136" s="472" t="n">
        <v>2775.735</v>
      </c>
      <c r="C136" s="8" t="n">
        <v>-16.867</v>
      </c>
      <c r="D136" s="268" t="n">
        <v>-0.006</v>
      </c>
      <c r="E136" s="8" t="n">
        <v>95.66</v>
      </c>
      <c r="F136" s="8" t="n">
        <v>166.544</v>
      </c>
      <c r="G136" s="8" t="n">
        <v>142.062</v>
      </c>
      <c r="H136" s="8" t="n">
        <v>107.41</v>
      </c>
      <c r="I136" s="8" t="n">
        <v>214.41</v>
      </c>
      <c r="J136" s="8" t="n">
        <v>49.01</v>
      </c>
      <c r="K136" s="268" t="n">
        <v>0.4786</v>
      </c>
      <c r="L136" s="268" t="n">
        <v>0.3587</v>
      </c>
      <c r="M136" s="268" t="n">
        <v>-0.1474</v>
      </c>
      <c r="N136" s="8" t="n">
        <v>758.73</v>
      </c>
      <c r="O136" s="8" t="n">
        <v>5233.26</v>
      </c>
      <c r="P136" s="268" t="n">
        <v>0.145</v>
      </c>
      <c r="Q136" s="8" t="n">
        <v>370</v>
      </c>
      <c r="R136" s="8" t="n">
        <v>0</v>
      </c>
      <c r="S136" s="8" t="n">
        <v>0</v>
      </c>
      <c r="T136" s="8" t="inlineStr">
        <is>
          <t>6 ↑ +0.07%</t>
        </is>
      </c>
      <c r="U136" s="8" t="inlineStr">
        <is>
          <t>12 ↓ -0.28%</t>
        </is>
      </c>
      <c r="V136" s="8" t="inlineStr">
        <is>
          <t>70 ↓ -0.28%</t>
        </is>
      </c>
      <c r="W136" s="8" t="inlineStr">
        <is>
          <t>282 ↓ -0.71%</t>
        </is>
      </c>
    </row>
    <row r="137">
      <c r="A137" s="308" t="n">
        <v>46065</v>
      </c>
      <c r="B137" s="472" t="n">
        <v>2792.602</v>
      </c>
      <c r="C137" s="8" t="n">
        <v>12.095</v>
      </c>
      <c r="D137" s="268" t="n">
        <v>0.0043</v>
      </c>
      <c r="E137" s="8" t="n">
        <v>96.12</v>
      </c>
      <c r="F137" s="8" t="n">
        <v>167.571</v>
      </c>
      <c r="G137" s="8" t="n">
        <v>143.096</v>
      </c>
      <c r="H137" s="8" t="n">
        <v>108.8</v>
      </c>
      <c r="I137" s="8" t="n">
        <v>214.88</v>
      </c>
      <c r="J137" s="8" t="n">
        <v>48.65</v>
      </c>
      <c r="K137" s="268" t="n">
        <v>0.4731</v>
      </c>
      <c r="L137" s="268" t="n">
        <v>0.3568</v>
      </c>
      <c r="M137" s="268" t="n">
        <v>-0.1498</v>
      </c>
      <c r="N137" s="8" t="n">
        <v>831.33</v>
      </c>
      <c r="O137" s="8" t="n">
        <v>5231.77</v>
      </c>
      <c r="P137" s="268" t="n">
        <v>0.1589</v>
      </c>
      <c r="Q137" s="8" t="n">
        <v>370</v>
      </c>
      <c r="R137" s="8" t="n">
        <v>0</v>
      </c>
      <c r="S137" s="8" t="n">
        <v>0</v>
      </c>
      <c r="T137" s="8" t="inlineStr">
        <is>
          <t>7 ↓ -0.07%</t>
        </is>
      </c>
      <c r="U137" s="8" t="inlineStr">
        <is>
          <t>12 ↓ -0.33%</t>
        </is>
      </c>
      <c r="V137" s="8" t="inlineStr">
        <is>
          <t>62 ↓ -0.27%</t>
        </is>
      </c>
      <c r="W137" s="8" t="inlineStr">
        <is>
          <t>289 ↑ +0.63%</t>
        </is>
      </c>
    </row>
    <row r="138">
      <c r="A138" s="308" t="n">
        <v>46064</v>
      </c>
      <c r="B138" s="472" t="n">
        <v>2780.507</v>
      </c>
      <c r="C138" s="8" t="n">
        <v>1.556</v>
      </c>
      <c r="D138" s="268" t="n">
        <v>0.0005999999999999999</v>
      </c>
      <c r="E138" s="8" t="n">
        <v>95.86</v>
      </c>
      <c r="F138" s="8" t="n">
        <v>166.424</v>
      </c>
      <c r="G138" s="8" t="n">
        <v>142.409</v>
      </c>
      <c r="H138" s="8" t="n">
        <v>108.76</v>
      </c>
      <c r="I138" s="8" t="n">
        <v>213.27</v>
      </c>
      <c r="J138" s="8" t="n">
        <v>47.35</v>
      </c>
      <c r="K138" s="268" t="n">
        <v>0.4684</v>
      </c>
      <c r="L138" s="268" t="n">
        <v>0.3507</v>
      </c>
      <c r="M138" s="268" t="n">
        <v>-0.1494</v>
      </c>
      <c r="N138" s="8" t="n">
        <v>740.98</v>
      </c>
      <c r="O138" s="8" t="n">
        <v>5237.96</v>
      </c>
      <c r="P138" s="268" t="n">
        <v>0.1415</v>
      </c>
      <c r="Q138" s="8" t="n">
        <v>370</v>
      </c>
      <c r="R138" s="8" t="n">
        <v>0</v>
      </c>
      <c r="S138" s="8" t="n">
        <v>0</v>
      </c>
      <c r="T138" s="8" t="inlineStr">
        <is>
          <t>8 ↓ -0.04%</t>
        </is>
      </c>
      <c r="U138" s="8" t="inlineStr">
        <is>
          <t>11 ↑ +0.37%</t>
        </is>
      </c>
      <c r="V138" s="8" t="inlineStr">
        <is>
          <t>57 ↑ +0.08%</t>
        </is>
      </c>
      <c r="W138" s="8" t="inlineStr">
        <is>
          <t>294 ↑ +0.04%</t>
        </is>
      </c>
    </row>
    <row r="139">
      <c r="A139" s="308" t="n">
        <v>46063</v>
      </c>
      <c r="B139" s="472" t="n">
        <v>2778.951</v>
      </c>
      <c r="C139" s="8" t="n">
        <v>-0.973</v>
      </c>
      <c r="D139" s="268" t="n">
        <v>-0.0004</v>
      </c>
      <c r="E139" s="8" t="n">
        <v>96.09999999999999</v>
      </c>
      <c r="F139" s="8" t="n">
        <v>166.661</v>
      </c>
      <c r="G139" s="8" t="n">
        <v>142.056</v>
      </c>
      <c r="H139" s="8" t="n">
        <v>109.1</v>
      </c>
      <c r="I139" s="8" t="n">
        <v>213.47</v>
      </c>
      <c r="J139" s="8" t="n">
        <v>47.55</v>
      </c>
      <c r="K139" s="268" t="n">
        <v>0.4681</v>
      </c>
      <c r="L139" s="268" t="n">
        <v>0.3434</v>
      </c>
      <c r="M139" s="268" t="n">
        <v>-0.1488</v>
      </c>
      <c r="N139" s="8" t="n">
        <v>765.36</v>
      </c>
      <c r="O139" s="8" t="n">
        <v>5246.76</v>
      </c>
      <c r="P139" s="268" t="n">
        <v>0.1459</v>
      </c>
      <c r="Q139" s="8" t="n">
        <v>371</v>
      </c>
      <c r="R139" s="8" t="n">
        <v>0</v>
      </c>
      <c r="S139" s="8" t="n">
        <v>0</v>
      </c>
      <c r="T139" s="8" t="inlineStr">
        <is>
          <t>6 ↓ -0.09%</t>
        </is>
      </c>
      <c r="U139" s="8" t="inlineStr">
        <is>
          <t>14 ↓ -0.34%</t>
        </is>
      </c>
      <c r="V139" s="8" t="inlineStr">
        <is>
          <t>61 ↑ +0.04%</t>
        </is>
      </c>
      <c r="W139" s="8" t="inlineStr">
        <is>
          <t>290 ↓ -0.04%</t>
        </is>
      </c>
    </row>
    <row r="140">
      <c r="A140" s="308" t="n">
        <v>46062</v>
      </c>
      <c r="B140" s="472" t="n">
        <v>2779.924</v>
      </c>
      <c r="C140" s="8" t="n">
        <v>40.138</v>
      </c>
      <c r="D140" s="268" t="n">
        <v>0.0147</v>
      </c>
      <c r="E140" s="8" t="n">
        <v>96.23</v>
      </c>
      <c r="F140" s="8" t="n">
        <v>166.484</v>
      </c>
      <c r="G140" s="8" t="n">
        <v>142.168</v>
      </c>
      <c r="H140" s="8" t="n">
        <v>109.6</v>
      </c>
      <c r="I140" s="8" t="n">
        <v>212.83</v>
      </c>
      <c r="J140" s="8" t="n">
        <v>46.15</v>
      </c>
      <c r="K140" s="268" t="n">
        <v>0.4634</v>
      </c>
      <c r="L140" s="268" t="n">
        <v>0.3436</v>
      </c>
      <c r="M140" s="268" t="n">
        <v>-0.1476</v>
      </c>
      <c r="N140" s="8" t="n">
        <v>857.98</v>
      </c>
      <c r="O140" s="8" t="n">
        <v>5263.8</v>
      </c>
      <c r="P140" s="268" t="n">
        <v>0.163</v>
      </c>
      <c r="Q140" s="8" t="n">
        <v>373</v>
      </c>
      <c r="R140" s="8" t="n">
        <v>0</v>
      </c>
      <c r="S140" s="8" t="n">
        <v>0</v>
      </c>
      <c r="T140" s="8" t="inlineStr">
        <is>
          <t>8 ↑ +0.16%</t>
        </is>
      </c>
      <c r="U140" s="8" t="inlineStr">
        <is>
          <t>12 ↑ +0.59%</t>
        </is>
      </c>
      <c r="V140" s="8" t="inlineStr">
        <is>
          <t>61 ↑ +0.84%</t>
        </is>
      </c>
      <c r="W140" s="8" t="inlineStr">
        <is>
          <t>292 ↑ +1.67%</t>
        </is>
      </c>
    </row>
    <row r="141">
      <c r="A141" s="308" t="n">
        <v>46059</v>
      </c>
      <c r="B141" s="472" t="n">
        <v>2739.786</v>
      </c>
      <c r="C141" s="8" t="n">
        <v>25.917</v>
      </c>
      <c r="D141" s="268" t="n">
        <v>0.0095</v>
      </c>
      <c r="E141" s="8" t="n">
        <v>95.06</v>
      </c>
      <c r="F141" s="8" t="n">
        <v>163.663</v>
      </c>
      <c r="G141" s="8" t="n">
        <v>140.986</v>
      </c>
      <c r="H141" s="8" t="n">
        <v>107.78</v>
      </c>
      <c r="I141" s="8" t="n">
        <v>210.52</v>
      </c>
      <c r="J141" s="8" t="n">
        <v>48.03</v>
      </c>
      <c r="K141" s="268" t="n">
        <v>0.4685</v>
      </c>
      <c r="L141" s="268" t="n">
        <v>0.3519</v>
      </c>
      <c r="M141" s="268" t="n">
        <v>-0.1396</v>
      </c>
      <c r="N141" s="8" t="n">
        <v>887.48</v>
      </c>
      <c r="O141" s="8" t="n">
        <v>5271.95</v>
      </c>
      <c r="P141" s="268" t="n">
        <v>0.1683</v>
      </c>
      <c r="Q141" s="8" t="n">
        <v>373</v>
      </c>
      <c r="R141" s="8" t="n">
        <v>0</v>
      </c>
      <c r="S141" s="8" t="n">
        <v>0</v>
      </c>
      <c r="T141" s="8" t="inlineStr">
        <is>
          <t>8 ↑ +0.04%</t>
        </is>
      </c>
      <c r="U141" s="8" t="inlineStr">
        <is>
          <t>15 ↑ +0.21%</t>
        </is>
      </c>
      <c r="V141" s="8" t="inlineStr">
        <is>
          <t>66 ↑ +0.37%</t>
        </is>
      </c>
      <c r="W141" s="8" t="inlineStr">
        <is>
          <t>284 ↑ +1.16%</t>
        </is>
      </c>
    </row>
    <row r="142">
      <c r="A142" s="308" t="n">
        <v>46058</v>
      </c>
      <c r="B142" s="472" t="n">
        <v>2713.869</v>
      </c>
      <c r="C142" s="8" t="n">
        <v>-22.465</v>
      </c>
      <c r="D142" s="268" t="n">
        <v>-0.008200000000000001</v>
      </c>
      <c r="E142" s="8" t="n">
        <v>93.53</v>
      </c>
      <c r="F142" s="8" t="n">
        <v>161.912</v>
      </c>
      <c r="G142" s="8" t="n">
        <v>139.58</v>
      </c>
      <c r="H142" s="8" t="n">
        <v>108.08</v>
      </c>
      <c r="I142" s="8" t="n">
        <v>207.86</v>
      </c>
      <c r="J142" s="8" t="n">
        <v>45.47</v>
      </c>
      <c r="K142" s="268" t="n">
        <v>0.4595</v>
      </c>
      <c r="L142" s="268" t="n">
        <v>0.3324</v>
      </c>
      <c r="M142" s="268" t="n">
        <v>-0.1354</v>
      </c>
      <c r="N142" s="8" t="n">
        <v>737.4</v>
      </c>
      <c r="O142" s="8" t="n">
        <v>5259.55</v>
      </c>
      <c r="P142" s="268" t="n">
        <v>0.1402</v>
      </c>
      <c r="Q142" s="8" t="n">
        <v>373</v>
      </c>
      <c r="R142" s="8" t="n">
        <v>0</v>
      </c>
      <c r="S142" s="8" t="n">
        <v>0</v>
      </c>
      <c r="T142" s="8" t="inlineStr">
        <is>
          <t>9 ↓ -0.21%</t>
        </is>
      </c>
      <c r="U142" s="8" t="inlineStr">
        <is>
          <t>15 ↓ -0.41%</t>
        </is>
      </c>
      <c r="V142" s="8" t="inlineStr">
        <is>
          <t>70 ↓ -0.44%</t>
        </is>
      </c>
      <c r="W142" s="8" t="inlineStr">
        <is>
          <t>279 ↓ -0.96%</t>
        </is>
      </c>
    </row>
    <row r="143">
      <c r="A143" s="308" t="n">
        <v>46057</v>
      </c>
      <c r="B143" s="472" t="n">
        <v>2736.334</v>
      </c>
      <c r="C143" s="8" t="n">
        <v>-12.48</v>
      </c>
      <c r="D143" s="268" t="n">
        <v>-0.0045</v>
      </c>
      <c r="E143" s="8" t="n">
        <v>94.8</v>
      </c>
      <c r="F143" s="8" t="n">
        <v>163.672</v>
      </c>
      <c r="G143" s="8" t="n">
        <v>140.309</v>
      </c>
      <c r="H143" s="8" t="n">
        <v>109.28</v>
      </c>
      <c r="I143" s="8" t="n">
        <v>209.08</v>
      </c>
      <c r="J143" s="8" t="n">
        <v>44.36</v>
      </c>
      <c r="K143" s="268" t="n">
        <v>0.4541</v>
      </c>
      <c r="L143" s="268" t="n">
        <v>0.3254</v>
      </c>
      <c r="M143" s="268" t="n">
        <v>-0.1376</v>
      </c>
      <c r="N143" s="8" t="n">
        <v>873.3200000000001</v>
      </c>
      <c r="O143" s="8" t="n">
        <v>5265.06</v>
      </c>
      <c r="P143" s="268" t="n">
        <v>0.1659</v>
      </c>
      <c r="Q143" s="8" t="n">
        <v>373</v>
      </c>
      <c r="R143" s="8" t="n">
        <v>0</v>
      </c>
      <c r="S143" s="8" t="n">
        <v>0</v>
      </c>
      <c r="T143" s="8" t="inlineStr">
        <is>
          <t>8 ↑ +0.13%</t>
        </is>
      </c>
      <c r="U143" s="8" t="inlineStr">
        <is>
          <t>13 ↓ -0.08%</t>
        </is>
      </c>
      <c r="V143" s="8" t="inlineStr">
        <is>
          <t>65 ↑ +0.35%</t>
        </is>
      </c>
      <c r="W143" s="8" t="inlineStr">
        <is>
          <t>287 ↓ -0.67%</t>
        </is>
      </c>
    </row>
    <row r="144">
      <c r="A144" s="308" t="n">
        <v>46056</v>
      </c>
      <c r="B144" s="472" t="n">
        <v>2748.814</v>
      </c>
      <c r="C144" s="8" t="n">
        <v>79.20699999999999</v>
      </c>
      <c r="D144" s="268" t="n">
        <v>0.0297</v>
      </c>
      <c r="E144" s="8" t="n">
        <v>94.45999999999999</v>
      </c>
      <c r="F144" s="8" t="n">
        <v>164.822</v>
      </c>
      <c r="G144" s="8" t="n">
        <v>140.359</v>
      </c>
      <c r="H144" s="8" t="n">
        <v>107.3</v>
      </c>
      <c r="I144" s="8" t="n">
        <v>211.97</v>
      </c>
      <c r="J144" s="8" t="n">
        <v>48.23</v>
      </c>
      <c r="K144" s="268" t="n">
        <v>0.4715</v>
      </c>
      <c r="L144" s="268" t="n">
        <v>0.3485</v>
      </c>
      <c r="M144" s="268" t="n">
        <v>-0.1412</v>
      </c>
      <c r="N144" s="8" t="n">
        <v>975.48</v>
      </c>
      <c r="O144" s="8" t="n">
        <v>5269.93</v>
      </c>
      <c r="P144" s="268" t="n">
        <v>0.1851</v>
      </c>
      <c r="Q144" s="8" t="n">
        <v>373</v>
      </c>
      <c r="R144" s="8" t="n">
        <v>0</v>
      </c>
      <c r="S144" s="8" t="n">
        <v>0</v>
      </c>
      <c r="T144" s="8" t="inlineStr">
        <is>
          <t>9 ↑ +0.42%</t>
        </is>
      </c>
      <c r="U144" s="8" t="inlineStr">
        <is>
          <t>14 ↑ +0.41%</t>
        </is>
      </c>
      <c r="V144" s="8" t="inlineStr">
        <is>
          <t>70 ↑ +1.35%</t>
        </is>
      </c>
      <c r="W144" s="8" t="inlineStr">
        <is>
          <t>280 ↑ +3.58%</t>
        </is>
      </c>
    </row>
    <row r="145">
      <c r="A145" s="308" t="n">
        <v>46055</v>
      </c>
      <c r="B145" s="472" t="n">
        <v>2669.607</v>
      </c>
      <c r="C145" s="8" t="n">
        <v>-70.166</v>
      </c>
      <c r="D145" s="268" t="n">
        <v>-0.0256</v>
      </c>
      <c r="E145" s="8" t="n">
        <v>91.47</v>
      </c>
      <c r="F145" s="8" t="n">
        <v>160.216</v>
      </c>
      <c r="G145" s="8" t="n">
        <v>136.72</v>
      </c>
      <c r="H145" s="8" t="n">
        <v>105.43</v>
      </c>
      <c r="I145" s="8" t="n">
        <v>206.74</v>
      </c>
      <c r="J145" s="8" t="n">
        <v>45.34</v>
      </c>
      <c r="K145" s="268" t="n">
        <v>0.4653</v>
      </c>
      <c r="L145" s="268" t="n">
        <v>0.3334</v>
      </c>
      <c r="M145" s="268" t="n">
        <v>-0.1306</v>
      </c>
      <c r="N145" s="8" t="n">
        <v>850.83</v>
      </c>
      <c r="O145" s="8" t="n">
        <v>5274.4</v>
      </c>
      <c r="P145" s="268" t="n">
        <v>0.1613</v>
      </c>
      <c r="Q145" s="8" t="n">
        <v>376</v>
      </c>
      <c r="R145" s="8" t="n">
        <v>0</v>
      </c>
      <c r="S145" s="8" t="n">
        <v>0</v>
      </c>
      <c r="T145" s="8" t="inlineStr">
        <is>
          <t>9 ↓ -0.64%</t>
        </is>
      </c>
      <c r="U145" s="8" t="inlineStr">
        <is>
          <t>17 ↓ -2.63%</t>
        </is>
      </c>
      <c r="V145" s="8" t="inlineStr">
        <is>
          <t>87 ↓ -1.55%</t>
        </is>
      </c>
      <c r="W145" s="8" t="inlineStr">
        <is>
          <t>263 ↓ -2.96%</t>
        </is>
      </c>
    </row>
    <row r="146">
      <c r="A146" s="308" t="n">
        <v>46052</v>
      </c>
      <c r="B146" s="472" t="n">
        <v>2739.773</v>
      </c>
      <c r="C146" s="8" t="n">
        <v>-46.191</v>
      </c>
      <c r="D146" s="268" t="n">
        <v>-0.0166</v>
      </c>
      <c r="E146" s="8" t="n">
        <v>94.84999999999999</v>
      </c>
      <c r="F146" s="8" t="n">
        <v>164.205</v>
      </c>
      <c r="G146" s="8" t="n">
        <v>140.004</v>
      </c>
      <c r="H146" s="8" t="n">
        <v>108.22</v>
      </c>
      <c r="I146" s="8" t="n">
        <v>210.2</v>
      </c>
      <c r="J146" s="8" t="n">
        <v>45.04</v>
      </c>
      <c r="K146" s="268" t="n">
        <v>0.46</v>
      </c>
      <c r="L146" s="268" t="n">
        <v>0.3337</v>
      </c>
      <c r="M146" s="268" t="n">
        <v>-0.1408</v>
      </c>
      <c r="N146" s="8" t="n">
        <v>932.4400000000001</v>
      </c>
      <c r="O146" s="8" t="n">
        <v>5273.1</v>
      </c>
      <c r="P146" s="268" t="n">
        <v>0.1768</v>
      </c>
      <c r="Q146" s="8" t="n">
        <v>374</v>
      </c>
      <c r="R146" s="8" t="n">
        <v>0</v>
      </c>
      <c r="S146" s="8" t="n">
        <v>0</v>
      </c>
      <c r="T146" s="8" t="inlineStr">
        <is>
          <t>8 ↓ -0.26%</t>
        </is>
      </c>
      <c r="U146" s="8" t="inlineStr">
        <is>
          <t>11 ↓ -0.55%</t>
        </is>
      </c>
      <c r="V146" s="8" t="inlineStr">
        <is>
          <t>75 ↓ -1.03%</t>
        </is>
      </c>
      <c r="W146" s="8" t="inlineStr">
        <is>
          <t>280 ↓ -1.91%</t>
        </is>
      </c>
    </row>
    <row r="147">
      <c r="A147" s="308" t="n">
        <v>46051</v>
      </c>
      <c r="B147" s="472" t="n">
        <v>2785.964</v>
      </c>
      <c r="C147" s="8" t="n">
        <v>-19.583</v>
      </c>
      <c r="D147" s="268" t="n">
        <v>-0.007</v>
      </c>
      <c r="E147" s="8" t="n">
        <v>96.70999999999999</v>
      </c>
      <c r="F147" s="8" t="n">
        <v>167.725</v>
      </c>
      <c r="G147" s="8" t="n">
        <v>141.481</v>
      </c>
      <c r="H147" s="8" t="n">
        <v>108.36</v>
      </c>
      <c r="I147" s="8" t="n">
        <v>215.41</v>
      </c>
      <c r="J147" s="8" t="n">
        <v>52.43</v>
      </c>
      <c r="K147" s="268" t="n">
        <v>0.4768</v>
      </c>
      <c r="L147" s="268" t="n">
        <v>0.3637</v>
      </c>
      <c r="M147" s="268" t="n">
        <v>-0.1493</v>
      </c>
      <c r="N147" s="8" t="n">
        <v>870.04</v>
      </c>
      <c r="O147" s="8" t="n">
        <v>5277.63</v>
      </c>
      <c r="P147" s="268" t="n">
        <v>0.1649</v>
      </c>
      <c r="Q147" s="8" t="n">
        <v>374</v>
      </c>
      <c r="R147" s="8" t="n">
        <v>0</v>
      </c>
      <c r="S147" s="8" t="n">
        <v>0</v>
      </c>
      <c r="T147" s="8" t="inlineStr">
        <is>
          <t>6 ↑ +0.03%</t>
        </is>
      </c>
      <c r="U147" s="8" t="inlineStr">
        <is>
          <t>13 ↓ -0.30%</t>
        </is>
      </c>
      <c r="V147" s="8" t="inlineStr">
        <is>
          <t>62 ↓ -0.22%</t>
        </is>
      </c>
      <c r="W147" s="8" t="inlineStr">
        <is>
          <t>293 ↓ -0.83%</t>
        </is>
      </c>
    </row>
    <row r="148">
      <c r="A148" s="308" t="n">
        <v>46050</v>
      </c>
      <c r="B148" s="472" t="n">
        <v>2805.547</v>
      </c>
      <c r="C148" s="8" t="n">
        <v>17.426</v>
      </c>
      <c r="D148" s="268" t="n">
        <v>0.0063</v>
      </c>
      <c r="E148" s="8" t="n">
        <v>97.81</v>
      </c>
      <c r="F148" s="8" t="n">
        <v>169.418</v>
      </c>
      <c r="G148" s="8" t="n">
        <v>142.598</v>
      </c>
      <c r="H148" s="8" t="n">
        <v>109.39</v>
      </c>
      <c r="I148" s="8" t="n">
        <v>216.52</v>
      </c>
      <c r="J148" s="8" t="n">
        <v>50.58</v>
      </c>
      <c r="K148" s="268" t="n">
        <v>0.471</v>
      </c>
      <c r="L148" s="268" t="n">
        <v>0.3584</v>
      </c>
      <c r="M148" s="268" t="n">
        <v>-0.1518</v>
      </c>
      <c r="N148" s="8" t="n">
        <v>836.5700000000001</v>
      </c>
      <c r="O148" s="8" t="n">
        <v>5275.12</v>
      </c>
      <c r="P148" s="268" t="n">
        <v>0.1586</v>
      </c>
      <c r="Q148" s="8" t="n">
        <v>374</v>
      </c>
      <c r="R148" s="8" t="n">
        <v>0</v>
      </c>
      <c r="S148" s="8" t="n">
        <v>0</v>
      </c>
      <c r="T148" s="8" t="inlineStr">
        <is>
          <t>7 ↑ +0.07%</t>
        </is>
      </c>
      <c r="U148" s="8" t="inlineStr">
        <is>
          <t>12 ↑ +0.55%</t>
        </is>
      </c>
      <c r="V148" s="8" t="inlineStr">
        <is>
          <t>60 ↑ +0.65%</t>
        </is>
      </c>
      <c r="W148" s="8" t="inlineStr">
        <is>
          <t>295 ↑ +0.64%</t>
        </is>
      </c>
    </row>
    <row r="149">
      <c r="A149" s="308" t="n">
        <v>46049</v>
      </c>
      <c r="B149" s="472" t="n">
        <v>2788.121</v>
      </c>
      <c r="C149" s="8" t="n">
        <v>8.034000000000001</v>
      </c>
      <c r="D149" s="268" t="n">
        <v>0.0029</v>
      </c>
      <c r="E149" s="8" t="n">
        <v>97.03</v>
      </c>
      <c r="F149" s="8" t="n">
        <v>168.279</v>
      </c>
      <c r="G149" s="8" t="n">
        <v>140.962</v>
      </c>
      <c r="H149" s="8" t="n">
        <v>109.65</v>
      </c>
      <c r="I149" s="8" t="n">
        <v>213.47</v>
      </c>
      <c r="J149" s="8" t="n">
        <v>46.71</v>
      </c>
      <c r="K149" s="268" t="n">
        <v>0.4519</v>
      </c>
      <c r="L149" s="268" t="n">
        <v>0.339</v>
      </c>
      <c r="M149" s="268" t="n">
        <v>-0.1487</v>
      </c>
      <c r="N149" s="8" t="n">
        <v>908.73</v>
      </c>
      <c r="O149" s="8" t="n">
        <v>5279.66</v>
      </c>
      <c r="P149" s="268" t="n">
        <v>0.1721</v>
      </c>
      <c r="Q149" s="8" t="n">
        <v>374</v>
      </c>
      <c r="R149" s="8" t="n">
        <v>0</v>
      </c>
      <c r="S149" s="8" t="n">
        <v>0</v>
      </c>
      <c r="T149" s="8" t="inlineStr">
        <is>
          <t>6 ↑ +0.02%</t>
        </is>
      </c>
      <c r="U149" s="8" t="inlineStr">
        <is>
          <t>12 ↓ -1.15%</t>
        </is>
      </c>
      <c r="V149" s="8" t="inlineStr">
        <is>
          <t>69 ↓ -0.10%</t>
        </is>
      </c>
      <c r="W149" s="8" t="inlineStr">
        <is>
          <t>287 ↑ +0.45%</t>
        </is>
      </c>
    </row>
    <row r="150">
      <c r="A150" s="308" t="n">
        <v>46048</v>
      </c>
      <c r="B150" s="472" t="n">
        <v>2780.087</v>
      </c>
      <c r="C150" s="8" t="n">
        <v>-41.935</v>
      </c>
      <c r="D150" s="268" t="n">
        <v>-0.0149</v>
      </c>
      <c r="E150" s="8" t="n">
        <v>97.3</v>
      </c>
      <c r="F150" s="8" t="n">
        <v>167.472</v>
      </c>
      <c r="G150" s="8" t="n">
        <v>141.021</v>
      </c>
      <c r="H150" s="8" t="n">
        <v>110.18</v>
      </c>
      <c r="I150" s="8" t="n">
        <v>212.19</v>
      </c>
      <c r="J150" s="8" t="n">
        <v>44.92</v>
      </c>
      <c r="K150" s="268" t="n">
        <v>0.4472</v>
      </c>
      <c r="L150" s="268" t="n">
        <v>0.3355</v>
      </c>
      <c r="M150" s="268" t="n">
        <v>-0.1476</v>
      </c>
      <c r="N150" s="8" t="n">
        <v>962.16</v>
      </c>
      <c r="O150" s="8" t="n">
        <v>5284.98</v>
      </c>
      <c r="P150" s="268" t="n">
        <v>0.1821</v>
      </c>
      <c r="Q150" s="8" t="n">
        <v>374</v>
      </c>
      <c r="R150" s="8" t="n">
        <v>0</v>
      </c>
      <c r="S150" s="8" t="n">
        <v>0</v>
      </c>
      <c r="T150" s="8" t="inlineStr">
        <is>
          <t>5 ↓ -0.31%</t>
        </is>
      </c>
      <c r="U150" s="8" t="inlineStr">
        <is>
          <t>14 ↓ -0.58%</t>
        </is>
      </c>
      <c r="V150" s="8" t="inlineStr">
        <is>
          <t>66 ↓ -0.61%</t>
        </is>
      </c>
      <c r="W150" s="8" t="inlineStr">
        <is>
          <t>289 ↓ -1.75%</t>
        </is>
      </c>
    </row>
    <row r="151">
      <c r="A151" s="308" t="n">
        <v>46045</v>
      </c>
      <c r="B151" s="472" t="n">
        <v>2822.022</v>
      </c>
      <c r="C151" s="8" t="n">
        <v>32.856</v>
      </c>
      <c r="D151" s="268" t="n">
        <v>0.0118</v>
      </c>
      <c r="E151" s="8" t="n">
        <v>98.55</v>
      </c>
      <c r="F151" s="8" t="n">
        <v>171.086</v>
      </c>
      <c r="G151" s="8" t="n">
        <v>143.188</v>
      </c>
      <c r="H151" s="8" t="n">
        <v>111.86</v>
      </c>
      <c r="I151" s="8" t="n">
        <v>215.76</v>
      </c>
      <c r="J151" s="8" t="n">
        <v>43.53</v>
      </c>
      <c r="K151" s="268" t="n">
        <v>0.4468</v>
      </c>
      <c r="L151" s="268" t="n">
        <v>0.3346</v>
      </c>
      <c r="M151" s="268" t="n">
        <v>-0.1537</v>
      </c>
      <c r="N151" s="8" t="n">
        <v>1040.98</v>
      </c>
      <c r="O151" s="8" t="n">
        <v>5293.95</v>
      </c>
      <c r="P151" s="268" t="n">
        <v>0.1966</v>
      </c>
      <c r="Q151" s="8" t="n">
        <v>377</v>
      </c>
      <c r="R151" s="8" t="n">
        <v>0</v>
      </c>
      <c r="S151" s="8" t="n">
        <v>0</v>
      </c>
      <c r="T151" s="8" t="inlineStr">
        <is>
          <t>6 ↑ +0.14%</t>
        </is>
      </c>
      <c r="U151" s="8" t="inlineStr">
        <is>
          <t>11 ↑ +0.39%</t>
        </is>
      </c>
      <c r="V151" s="8" t="inlineStr">
        <is>
          <t>59 ↑ +0.74%</t>
        </is>
      </c>
      <c r="W151" s="8" t="inlineStr">
        <is>
          <t>301 ↑ +1.31%</t>
        </is>
      </c>
    </row>
    <row r="152">
      <c r="A152" s="308" t="n">
        <v>46044</v>
      </c>
      <c r="B152" s="472" t="n">
        <v>2789.166</v>
      </c>
      <c r="C152" s="8" t="n">
        <v>29.992</v>
      </c>
      <c r="D152" s="268" t="n">
        <v>0.0109</v>
      </c>
      <c r="E152" s="8" t="n">
        <v>97.87</v>
      </c>
      <c r="F152" s="8" t="n">
        <v>169.028</v>
      </c>
      <c r="G152" s="8" t="n">
        <v>142.265</v>
      </c>
      <c r="H152" s="8" t="n">
        <v>109.87</v>
      </c>
      <c r="I152" s="8" t="n">
        <v>214.76</v>
      </c>
      <c r="J152" s="8" t="n">
        <v>44.49</v>
      </c>
      <c r="K152" s="268" t="n">
        <v>0.4574</v>
      </c>
      <c r="L152" s="268" t="n">
        <v>0.3445</v>
      </c>
      <c r="M152" s="268" t="n">
        <v>-0.1481</v>
      </c>
      <c r="N152" s="8" t="n">
        <v>957.74</v>
      </c>
      <c r="O152" s="8" t="n">
        <v>5302.41</v>
      </c>
      <c r="P152" s="268" t="n">
        <v>0.1806</v>
      </c>
      <c r="Q152" s="8" t="n">
        <v>377</v>
      </c>
      <c r="R152" s="8" t="n">
        <v>0</v>
      </c>
      <c r="S152" s="8" t="n">
        <v>0</v>
      </c>
      <c r="T152" s="8" t="inlineStr">
        <is>
          <t>7 ↑ +0.25%</t>
        </is>
      </c>
      <c r="U152" s="8" t="inlineStr">
        <is>
          <t>10 ↑ +0.40%</t>
        </is>
      </c>
      <c r="V152" s="8" t="inlineStr">
        <is>
          <t>68 ↑ +0.81%</t>
        </is>
      </c>
      <c r="W152" s="8" t="inlineStr">
        <is>
          <t>292 ↑ +1.19%</t>
        </is>
      </c>
    </row>
    <row r="153">
      <c r="A153" s="308" t="n">
        <v>46043</v>
      </c>
      <c r="B153" s="472" t="n">
        <v>2759.174</v>
      </c>
      <c r="C153" s="8" t="n">
        <v>35.624</v>
      </c>
      <c r="D153" s="268" t="n">
        <v>0.0131</v>
      </c>
      <c r="E153" s="8" t="n">
        <v>97.19</v>
      </c>
      <c r="F153" s="8" t="n">
        <v>166.844</v>
      </c>
      <c r="G153" s="8" t="n">
        <v>140.7</v>
      </c>
      <c r="H153" s="8" t="n">
        <v>108.19</v>
      </c>
      <c r="I153" s="8" t="n">
        <v>212.39</v>
      </c>
      <c r="J153" s="8" t="n">
        <v>45.56</v>
      </c>
      <c r="K153" s="268" t="n">
        <v>0.4555</v>
      </c>
      <c r="L153" s="268" t="n">
        <v>0.3378</v>
      </c>
      <c r="M153" s="268" t="n">
        <v>-0.1424</v>
      </c>
      <c r="N153" s="8" t="n">
        <v>912.89</v>
      </c>
      <c r="O153" s="8" t="n">
        <v>5312.19</v>
      </c>
      <c r="P153" s="268" t="n">
        <v>0.1718</v>
      </c>
      <c r="Q153" s="8" t="n">
        <v>377</v>
      </c>
      <c r="R153" s="8" t="n">
        <v>0</v>
      </c>
      <c r="S153" s="8" t="n">
        <v>0</v>
      </c>
      <c r="T153" s="8" t="inlineStr">
        <is>
          <t>7 ↑ +0.08%</t>
        </is>
      </c>
      <c r="U153" s="8" t="inlineStr">
        <is>
          <t>13 ↑ +0.21%</t>
        </is>
      </c>
      <c r="V153" s="8" t="inlineStr">
        <is>
          <t>76 ↑ +0.38%</t>
        </is>
      </c>
      <c r="W153" s="8" t="inlineStr">
        <is>
          <t>281 ↑ +1.64%</t>
        </is>
      </c>
    </row>
    <row r="154">
      <c r="A154" s="308" t="n">
        <v>46042</v>
      </c>
      <c r="B154" s="472" t="n">
        <v>2723.55</v>
      </c>
      <c r="C154" s="8" t="n">
        <v>-25.151</v>
      </c>
      <c r="D154" s="268" t="n">
        <v>-0.0092</v>
      </c>
      <c r="E154" s="8" t="n">
        <v>96.44</v>
      </c>
      <c r="F154" s="8" t="n">
        <v>164.249</v>
      </c>
      <c r="G154" s="8" t="n">
        <v>139.05</v>
      </c>
      <c r="H154" s="8" t="n">
        <v>108.07</v>
      </c>
      <c r="I154" s="8" t="n">
        <v>209.2</v>
      </c>
      <c r="J154" s="8" t="n">
        <v>44.38</v>
      </c>
      <c r="K154" s="268" t="n">
        <v>0.4495</v>
      </c>
      <c r="L154" s="268" t="n">
        <v>0.3341</v>
      </c>
      <c r="M154" s="268" t="n">
        <v>-0.1369</v>
      </c>
      <c r="N154" s="8" t="n">
        <v>883.4299999999999</v>
      </c>
      <c r="O154" s="8" t="n">
        <v>5314.88</v>
      </c>
      <c r="P154" s="268" t="n">
        <v>0.1662</v>
      </c>
      <c r="Q154" s="8" t="n">
        <v>377</v>
      </c>
      <c r="R154" s="8" t="n">
        <v>0</v>
      </c>
      <c r="S154" s="8" t="n">
        <v>0</v>
      </c>
      <c r="T154" s="8" t="inlineStr">
        <is>
          <t>7 ↓ -0.19%</t>
        </is>
      </c>
      <c r="U154" s="8" t="inlineStr">
        <is>
          <t>13 ↑ +0.07%</t>
        </is>
      </c>
      <c r="V154" s="8" t="inlineStr">
        <is>
          <t>80 ↑ +0.01%</t>
        </is>
      </c>
      <c r="W154" s="8" t="inlineStr">
        <is>
          <t>277 ↓ -1.25%</t>
        </is>
      </c>
    </row>
    <row r="155">
      <c r="A155" s="308" t="n">
        <v>46041</v>
      </c>
      <c r="B155" s="472" t="n">
        <v>2748.701</v>
      </c>
      <c r="C155" s="8" t="n">
        <v>16.177</v>
      </c>
      <c r="D155" s="268" t="n">
        <v>0.0059</v>
      </c>
      <c r="E155" s="8" t="n">
        <v>97.08</v>
      </c>
      <c r="F155" s="8" t="n">
        <v>166.259</v>
      </c>
      <c r="G155" s="8" t="n">
        <v>139.729</v>
      </c>
      <c r="H155" s="8" t="n">
        <v>107.14</v>
      </c>
      <c r="I155" s="8" t="n">
        <v>211.88</v>
      </c>
      <c r="J155" s="8" t="n">
        <v>46.14</v>
      </c>
      <c r="K155" s="268" t="n">
        <v>0.4562</v>
      </c>
      <c r="L155" s="268" t="n">
        <v>0.3354</v>
      </c>
      <c r="M155" s="268" t="n">
        <v>-0.1394</v>
      </c>
      <c r="N155" s="8" t="n">
        <v>869.6799999999999</v>
      </c>
      <c r="O155" s="8" t="n">
        <v>5316.62</v>
      </c>
      <c r="P155" s="268" t="n">
        <v>0.1636</v>
      </c>
      <c r="Q155" s="8" t="n">
        <v>378</v>
      </c>
      <c r="R155" s="8" t="n">
        <v>0</v>
      </c>
      <c r="S155" s="8" t="n">
        <v>0</v>
      </c>
      <c r="T155" s="8" t="inlineStr">
        <is>
          <t>7 ↓ -0.04%</t>
        </is>
      </c>
      <c r="U155" s="8" t="inlineStr">
        <is>
          <t>13 ↑ +0.36%</t>
        </is>
      </c>
      <c r="V155" s="8" t="inlineStr">
        <is>
          <t>79 ↑ +0.40%</t>
        </is>
      </c>
      <c r="W155" s="8" t="inlineStr">
        <is>
          <t>279 ↑ +0.67%</t>
        </is>
      </c>
    </row>
    <row r="156">
      <c r="A156" s="308" t="n">
        <v>46038</v>
      </c>
      <c r="B156" s="472" t="n">
        <v>2732.524</v>
      </c>
      <c r="C156" s="8" t="n">
        <v>19.102</v>
      </c>
      <c r="D156" s="268" t="n">
        <v>0.007</v>
      </c>
      <c r="E156" s="8" t="n">
        <v>97.03</v>
      </c>
      <c r="F156" s="8" t="n">
        <v>165.233</v>
      </c>
      <c r="G156" s="8" t="n">
        <v>139.009</v>
      </c>
      <c r="H156" s="8" t="n">
        <v>106.91</v>
      </c>
      <c r="I156" s="8" t="n">
        <v>211.26</v>
      </c>
      <c r="J156" s="8" t="n">
        <v>47.84</v>
      </c>
      <c r="K156" s="268" t="n">
        <v>0.4603</v>
      </c>
      <c r="L156" s="268" t="n">
        <v>0.34</v>
      </c>
      <c r="M156" s="268" t="n">
        <v>-0.1374</v>
      </c>
      <c r="N156" s="8" t="n">
        <v>1033.44</v>
      </c>
      <c r="O156" s="8" t="n">
        <v>5307.14</v>
      </c>
      <c r="P156" s="268" t="n">
        <v>0.1947</v>
      </c>
      <c r="Q156" s="8" t="n">
        <v>378</v>
      </c>
      <c r="R156" s="8" t="n">
        <v>0</v>
      </c>
      <c r="S156" s="8" t="n">
        <v>0</v>
      </c>
      <c r="T156" s="8" t="inlineStr">
        <is>
          <t>6 ↓ -0.10%</t>
        </is>
      </c>
      <c r="U156" s="8" t="inlineStr">
        <is>
          <t>18 ↓ -0.46%</t>
        </is>
      </c>
      <c r="V156" s="8" t="inlineStr">
        <is>
          <t>78 ↑ +0.09%</t>
        </is>
      </c>
      <c r="W156" s="8" t="inlineStr">
        <is>
          <t>276 ↑ +0.97%</t>
        </is>
      </c>
    </row>
    <row r="157">
      <c r="A157" s="308" t="n">
        <v>46037</v>
      </c>
      <c r="B157" s="472" t="n">
        <v>2713.422</v>
      </c>
      <c r="C157" s="8" t="n">
        <v>3.225</v>
      </c>
      <c r="D157" s="268" t="n">
        <v>0.0012</v>
      </c>
      <c r="E157" s="8" t="n">
        <v>96.47</v>
      </c>
      <c r="F157" s="8" t="n">
        <v>164.091</v>
      </c>
      <c r="G157" s="8" t="n">
        <v>138.442</v>
      </c>
      <c r="H157" s="8" t="n">
        <v>106.72</v>
      </c>
      <c r="I157" s="8" t="n">
        <v>209.81</v>
      </c>
      <c r="J157" s="8" t="n">
        <v>46.27</v>
      </c>
      <c r="K157" s="268" t="n">
        <v>0.4572</v>
      </c>
      <c r="L157" s="268" t="n">
        <v>0.3302</v>
      </c>
      <c r="M157" s="268" t="n">
        <v>-0.1366</v>
      </c>
      <c r="N157" s="8" t="n">
        <v>953.71</v>
      </c>
      <c r="O157" s="8" t="n">
        <v>5311.21</v>
      </c>
      <c r="P157" s="268" t="n">
        <v>0.1796</v>
      </c>
      <c r="Q157" s="8" t="n">
        <v>379</v>
      </c>
      <c r="R157" s="8" t="n">
        <v>0</v>
      </c>
      <c r="S157" s="8" t="n">
        <v>0</v>
      </c>
      <c r="T157" s="8" t="inlineStr">
        <is>
          <t>6 ↓ -0.15%</t>
        </is>
      </c>
      <c r="U157" s="8" t="inlineStr">
        <is>
          <t>15 ↓ -0.15%</t>
        </is>
      </c>
      <c r="V157" s="8" t="inlineStr">
        <is>
          <t>85 ↑ +0.06%</t>
        </is>
      </c>
      <c r="W157" s="8" t="inlineStr">
        <is>
          <t>273 ↑ +0.16%</t>
        </is>
      </c>
    </row>
    <row r="158">
      <c r="A158" s="308" t="n">
        <v>46036</v>
      </c>
      <c r="B158" s="472" t="n">
        <v>2710.197</v>
      </c>
      <c r="C158" s="8" t="n">
        <v>9.506</v>
      </c>
      <c r="D158" s="268" t="n">
        <v>0.0035</v>
      </c>
      <c r="E158" s="8" t="n">
        <v>96.53</v>
      </c>
      <c r="F158" s="8" t="n">
        <v>164.222</v>
      </c>
      <c r="G158" s="8" t="n">
        <v>138.2</v>
      </c>
      <c r="H158" s="8" t="n">
        <v>106.08</v>
      </c>
      <c r="I158" s="8" t="n">
        <v>210.03</v>
      </c>
      <c r="J158" s="8" t="n">
        <v>46.98</v>
      </c>
      <c r="K158" s="268" t="n">
        <v>0.458</v>
      </c>
      <c r="L158" s="268" t="n">
        <v>0.332</v>
      </c>
      <c r="M158" s="268" t="n">
        <v>-0.1359</v>
      </c>
      <c r="N158" s="8" t="n">
        <v>1113.21</v>
      </c>
      <c r="O158" s="8" t="n">
        <v>5283.74</v>
      </c>
      <c r="P158" s="268" t="n">
        <v>0.2107</v>
      </c>
      <c r="Q158" s="8" t="n">
        <v>378</v>
      </c>
      <c r="R158" s="8" t="n">
        <v>0</v>
      </c>
      <c r="S158" s="8" t="n">
        <v>0</v>
      </c>
      <c r="T158" s="8" t="inlineStr">
        <is>
          <t>5 ↑ +0.02%</t>
        </is>
      </c>
      <c r="U158" s="8" t="inlineStr">
        <is>
          <t>18 ↓ -0.09%</t>
        </is>
      </c>
      <c r="V158" s="8" t="inlineStr">
        <is>
          <t>85 ↑ +0.02%</t>
        </is>
      </c>
      <c r="W158" s="8" t="inlineStr">
        <is>
          <t>270 ↑ +0.49%</t>
        </is>
      </c>
    </row>
    <row r="159">
      <c r="A159" s="308" t="n">
        <v>46035</v>
      </c>
      <c r="B159" s="472" t="n">
        <v>2700.691</v>
      </c>
      <c r="C159" s="8" t="n">
        <v>-35.488</v>
      </c>
      <c r="D159" s="268" t="n">
        <v>-0.013</v>
      </c>
      <c r="E159" s="8" t="n">
        <v>96.18000000000001</v>
      </c>
      <c r="F159" s="8" t="n">
        <v>163.288</v>
      </c>
      <c r="G159" s="8" t="n">
        <v>137.97</v>
      </c>
      <c r="H159" s="8" t="n">
        <v>106.09</v>
      </c>
      <c r="I159" s="8" t="n">
        <v>209.24</v>
      </c>
      <c r="J159" s="8" t="n">
        <v>46.9</v>
      </c>
      <c r="K159" s="268" t="n">
        <v>0.4596</v>
      </c>
      <c r="L159" s="268" t="n">
        <v>0.3363</v>
      </c>
      <c r="M159" s="268" t="n">
        <v>-0.1355</v>
      </c>
      <c r="N159" s="8" t="n">
        <v>1038.44</v>
      </c>
      <c r="O159" s="8" t="n">
        <v>5288.73</v>
      </c>
      <c r="P159" s="268" t="n">
        <v>0.1963</v>
      </c>
      <c r="Q159" s="8" t="n">
        <v>379</v>
      </c>
      <c r="R159" s="8" t="n">
        <v>0</v>
      </c>
      <c r="S159" s="8" t="n">
        <v>0</v>
      </c>
      <c r="T159" s="8" t="inlineStr">
        <is>
          <t>5 ↓ -0.21%</t>
        </is>
      </c>
      <c r="U159" s="8" t="inlineStr">
        <is>
          <t>17 ↓ -0.77%</t>
        </is>
      </c>
      <c r="V159" s="8" t="inlineStr">
        <is>
          <t>87 ↓ -0.92%</t>
        </is>
      </c>
      <c r="W159" s="8" t="inlineStr">
        <is>
          <t>270 ↓ -1.47%</t>
        </is>
      </c>
    </row>
    <row r="160">
      <c r="A160" s="308" t="n">
        <v>46034</v>
      </c>
      <c r="B160" s="472" t="n">
        <v>2736.179</v>
      </c>
      <c r="C160" s="8" t="n">
        <v>46.134</v>
      </c>
      <c r="D160" s="268" t="n">
        <v>0.0172</v>
      </c>
      <c r="E160" s="8" t="n">
        <v>97.98</v>
      </c>
      <c r="F160" s="8" t="n">
        <v>165.468</v>
      </c>
      <c r="G160" s="8" t="n">
        <v>139.921</v>
      </c>
      <c r="H160" s="8" t="n">
        <v>106.98</v>
      </c>
      <c r="I160" s="8" t="n">
        <v>211.58</v>
      </c>
      <c r="J160" s="8" t="n">
        <v>47.15</v>
      </c>
      <c r="K160" s="268" t="n">
        <v>0.4612</v>
      </c>
      <c r="L160" s="268" t="n">
        <v>0.334</v>
      </c>
      <c r="M160" s="268" t="n">
        <v>-0.1423</v>
      </c>
      <c r="N160" s="8" t="n">
        <v>1084.74</v>
      </c>
      <c r="O160" s="8" t="n">
        <v>5302.28</v>
      </c>
      <c r="P160" s="268" t="n">
        <v>0.2046</v>
      </c>
      <c r="Q160" s="8" t="n">
        <v>380</v>
      </c>
      <c r="R160" s="8" t="n">
        <v>0</v>
      </c>
      <c r="S160" s="8" t="n">
        <v>0</v>
      </c>
      <c r="T160" s="8" t="inlineStr">
        <is>
          <t>6 ↑ +0.25%</t>
        </is>
      </c>
      <c r="U160" s="8" t="inlineStr">
        <is>
          <t>14 ↑ +0.46%</t>
        </is>
      </c>
      <c r="V160" s="8" t="inlineStr">
        <is>
          <t>82 ↑ +0.65%</t>
        </is>
      </c>
      <c r="W160" s="8" t="inlineStr">
        <is>
          <t>278 ↑ +2.12%</t>
        </is>
      </c>
    </row>
    <row r="161">
      <c r="A161" s="308" t="n">
        <v>46031</v>
      </c>
      <c r="B161" s="472" t="n">
        <v>2690.045</v>
      </c>
      <c r="C161" s="8" t="n">
        <v>29.953</v>
      </c>
      <c r="D161" s="268" t="n">
        <v>0.0113</v>
      </c>
      <c r="E161" s="8" t="n">
        <v>96.79000000000001</v>
      </c>
      <c r="F161" s="8" t="n">
        <v>161.85</v>
      </c>
      <c r="G161" s="8" t="n">
        <v>138.32</v>
      </c>
      <c r="H161" s="8" t="n">
        <v>105.76</v>
      </c>
      <c r="I161" s="8" t="n">
        <v>208.21</v>
      </c>
      <c r="J161" s="8" t="n">
        <v>46.23</v>
      </c>
      <c r="K161" s="268" t="n">
        <v>0.4636</v>
      </c>
      <c r="L161" s="268" t="n">
        <v>0.3317</v>
      </c>
      <c r="M161" s="268" t="n">
        <v>-0.1328</v>
      </c>
      <c r="N161" s="8" t="n">
        <v>1018.66</v>
      </c>
      <c r="O161" s="8" t="n">
        <v>5299.47</v>
      </c>
      <c r="P161" s="268" t="n">
        <v>0.1922</v>
      </c>
      <c r="Q161" s="8" t="n">
        <v>380</v>
      </c>
      <c r="R161" s="8" t="n">
        <v>0</v>
      </c>
      <c r="S161" s="8" t="n">
        <v>0</v>
      </c>
      <c r="T161" s="8" t="inlineStr">
        <is>
          <t>7 ↑ +0.21%</t>
        </is>
      </c>
      <c r="U161" s="8" t="inlineStr">
        <is>
          <t>14 ↑ +0.50%</t>
        </is>
      </c>
      <c r="V161" s="8" t="inlineStr">
        <is>
          <t>89 ↑ +0.51%</t>
        </is>
      </c>
      <c r="W161" s="8" t="inlineStr">
        <is>
          <t>270 ↑ +1.39%</t>
        </is>
      </c>
    </row>
    <row r="162">
      <c r="A162" s="308" t="n">
        <v>46030</v>
      </c>
      <c r="B162" s="472" t="n">
        <v>2660.092</v>
      </c>
      <c r="C162" s="8" t="n">
        <v>18.517</v>
      </c>
      <c r="D162" s="268" t="n">
        <v>0.007</v>
      </c>
      <c r="E162" s="8" t="n">
        <v>95.69</v>
      </c>
      <c r="F162" s="8" t="n">
        <v>159.605</v>
      </c>
      <c r="G162" s="8" t="n">
        <v>137.439</v>
      </c>
      <c r="H162" s="8" t="n">
        <v>104.68</v>
      </c>
      <c r="I162" s="8" t="n">
        <v>205.98</v>
      </c>
      <c r="J162" s="8" t="n">
        <v>45.08</v>
      </c>
      <c r="K162" s="268" t="n">
        <v>0.4638</v>
      </c>
      <c r="L162" s="268" t="n">
        <v>0.3351</v>
      </c>
      <c r="M162" s="268" t="n">
        <v>-0.127</v>
      </c>
      <c r="N162" s="8" t="n">
        <v>979.67</v>
      </c>
      <c r="O162" s="8" t="n">
        <v>5302.98</v>
      </c>
      <c r="P162" s="268" t="n">
        <v>0.1847</v>
      </c>
      <c r="Q162" s="8" t="n">
        <v>380</v>
      </c>
      <c r="R162" s="8" t="n">
        <v>0</v>
      </c>
      <c r="S162" s="8" t="n">
        <v>0</v>
      </c>
      <c r="T162" s="8" t="inlineStr">
        <is>
          <t>8 ↑ +0.09%</t>
        </is>
      </c>
      <c r="U162" s="8" t="inlineStr">
        <is>
          <t>17 ↑ +0.14%</t>
        </is>
      </c>
      <c r="V162" s="8" t="inlineStr">
        <is>
          <t>91 ↑ +0.16%</t>
        </is>
      </c>
      <c r="W162" s="8" t="inlineStr">
        <is>
          <t>264 ↑ +0.94%</t>
        </is>
      </c>
    </row>
    <row r="163">
      <c r="A163" s="308" t="n">
        <v>46029</v>
      </c>
      <c r="B163" s="472" t="n">
        <v>2641.575</v>
      </c>
      <c r="C163" s="8" t="n">
        <v>13.404</v>
      </c>
      <c r="D163" s="268" t="n">
        <v>0.0051</v>
      </c>
      <c r="E163" s="8" t="n">
        <v>95.23999999999999</v>
      </c>
      <c r="F163" s="8" t="n">
        <v>158.411</v>
      </c>
      <c r="G163" s="8" t="n">
        <v>137.169</v>
      </c>
      <c r="H163" s="8" t="n">
        <v>103.67</v>
      </c>
      <c r="I163" s="8" t="n">
        <v>205.44</v>
      </c>
      <c r="J163" s="8" t="n">
        <v>44.15</v>
      </c>
      <c r="K163" s="268" t="n">
        <v>0.4703</v>
      </c>
      <c r="L163" s="268" t="n">
        <v>0.3395</v>
      </c>
      <c r="M163" s="268" t="n">
        <v>-0.1244</v>
      </c>
      <c r="N163" s="8" t="n">
        <v>928.0599999999999</v>
      </c>
      <c r="O163" s="8" t="n">
        <v>5304.46</v>
      </c>
      <c r="P163" s="268" t="n">
        <v>0.175</v>
      </c>
      <c r="Q163" s="8" t="n">
        <v>380</v>
      </c>
      <c r="R163" s="8" t="n">
        <v>0</v>
      </c>
      <c r="S163" s="8" t="n">
        <v>0</v>
      </c>
      <c r="T163" s="8" t="inlineStr">
        <is>
          <t>9 ↓ -0.24%</t>
        </is>
      </c>
      <c r="U163" s="8" t="inlineStr">
        <is>
          <t>16 ↓ -0.07%</t>
        </is>
      </c>
      <c r="V163" s="8" t="inlineStr">
        <is>
          <t>96 ↑ +0.09%</t>
        </is>
      </c>
      <c r="W163" s="8" t="inlineStr">
        <is>
          <t>259 ↑ +0.73%</t>
        </is>
      </c>
    </row>
    <row r="164">
      <c r="A164" s="308" t="n">
        <v>46028</v>
      </c>
      <c r="B164" s="472" t="n">
        <v>2628.171</v>
      </c>
      <c r="C164" s="8" t="n">
        <v>35.494</v>
      </c>
      <c r="D164" s="268" t="n">
        <v>0.0137</v>
      </c>
      <c r="E164" s="8" t="n">
        <v>94.98999999999999</v>
      </c>
      <c r="F164" s="8" t="n">
        <v>157.885</v>
      </c>
      <c r="G164" s="8" t="n">
        <v>137.439</v>
      </c>
      <c r="H164" s="8" t="n">
        <v>104.09</v>
      </c>
      <c r="I164" s="8" t="n">
        <v>204.45</v>
      </c>
      <c r="J164" s="8" t="n">
        <v>44.86</v>
      </c>
      <c r="K164" s="268" t="n">
        <v>0.4656</v>
      </c>
      <c r="L164" s="268" t="n">
        <v>0.344</v>
      </c>
      <c r="M164" s="268" t="n">
        <v>-0.1233</v>
      </c>
      <c r="N164" s="8" t="n">
        <v>959.6799999999999</v>
      </c>
      <c r="O164" s="8" t="n">
        <v>5311.13</v>
      </c>
      <c r="P164" s="268" t="n">
        <v>0.1807</v>
      </c>
      <c r="Q164" s="8" t="n">
        <v>381</v>
      </c>
      <c r="R164" s="8" t="n">
        <v>0</v>
      </c>
      <c r="S164" s="8" t="n">
        <v>0</v>
      </c>
      <c r="T164" s="8" t="inlineStr">
        <is>
          <t>8 ↑ +0.50%</t>
        </is>
      </c>
      <c r="U164" s="8" t="inlineStr">
        <is>
          <t>19 ↑ +0.78%</t>
        </is>
      </c>
      <c r="V164" s="8" t="inlineStr">
        <is>
          <t>92 ↑ +0.96%</t>
        </is>
      </c>
      <c r="W164" s="8" t="inlineStr">
        <is>
          <t>262 ↑ +1.58%</t>
        </is>
      </c>
    </row>
    <row r="165">
      <c r="A165" s="308" t="n">
        <v>46027</v>
      </c>
      <c r="B165" s="472" t="n">
        <v>2592.677</v>
      </c>
      <c r="C165" s="8" t="n">
        <v>41.457</v>
      </c>
      <c r="D165" s="268" t="n">
        <v>0.0163</v>
      </c>
      <c r="E165" s="8" t="n">
        <v>92.83</v>
      </c>
      <c r="F165" s="8" t="n">
        <v>155.645</v>
      </c>
      <c r="G165" s="8" t="n">
        <v>135.596</v>
      </c>
      <c r="H165" s="8" t="n">
        <v>103.13</v>
      </c>
      <c r="I165" s="8" t="n">
        <v>202.19</v>
      </c>
      <c r="J165" s="8" t="n">
        <v>45</v>
      </c>
      <c r="K165" s="268" t="n">
        <v>0.4655</v>
      </c>
      <c r="L165" s="268" t="n">
        <v>0.332</v>
      </c>
      <c r="M165" s="268" t="n">
        <v>-0.1142</v>
      </c>
      <c r="N165" s="8" t="n">
        <v>850.75</v>
      </c>
      <c r="O165" s="8" t="n">
        <v>5313.37</v>
      </c>
      <c r="P165" s="268" t="n">
        <v>0.1601</v>
      </c>
      <c r="Q165" s="8" t="n">
        <v>381</v>
      </c>
      <c r="R165" s="8" t="n">
        <v>0</v>
      </c>
      <c r="S165" s="8" t="n">
        <v>0</v>
      </c>
      <c r="T165" s="8" t="inlineStr">
        <is>
          <t>8 ↑ +0.46%</t>
        </is>
      </c>
      <c r="U165" s="8" t="inlineStr">
        <is>
          <t>27 ↑ +0.69%</t>
        </is>
      </c>
      <c r="V165" s="8" t="inlineStr">
        <is>
          <t>98 ↑ +0.98%</t>
        </is>
      </c>
      <c r="W165" s="8" t="inlineStr">
        <is>
          <t>248 ↑ +2.02%</t>
        </is>
      </c>
    </row>
    <row r="166">
      <c r="A166" s="308" t="n">
        <v>46022</v>
      </c>
      <c r="B166" s="472" t="n">
        <v>2551.22</v>
      </c>
      <c r="C166" s="8" t="n">
        <v>5.27</v>
      </c>
      <c r="D166" s="268" t="n">
        <v>0.0021</v>
      </c>
      <c r="E166" s="8" t="n">
        <v>89.05</v>
      </c>
      <c r="F166" s="8" t="n">
        <v>152.849</v>
      </c>
      <c r="G166" s="8" t="n">
        <v>133.741</v>
      </c>
      <c r="H166" s="8" t="n">
        <v>101.67</v>
      </c>
      <c r="I166" s="8" t="n">
        <v>199.86</v>
      </c>
      <c r="J166" s="8" t="n">
        <v>45.32</v>
      </c>
      <c r="K166" s="268" t="n">
        <v>0.4701</v>
      </c>
      <c r="L166" s="268" t="n">
        <v>0.3303</v>
      </c>
      <c r="M166" s="268" t="n">
        <v>-0.1058</v>
      </c>
      <c r="N166" s="8" t="n">
        <v>814.21</v>
      </c>
      <c r="O166" s="8" t="n">
        <v>5298.23</v>
      </c>
      <c r="P166" s="268" t="n">
        <v>0.1537</v>
      </c>
      <c r="Q166" s="8" t="n">
        <v>379</v>
      </c>
      <c r="R166" s="8" t="n">
        <v>0</v>
      </c>
      <c r="S166" s="8" t="n">
        <v>0</v>
      </c>
      <c r="T166" s="8" t="inlineStr">
        <is>
          <t>9 ↑ +0.03%</t>
        </is>
      </c>
      <c r="U166" s="8" t="inlineStr">
        <is>
          <t>32 ↑ +0.18%</t>
        </is>
      </c>
      <c r="V166" s="8" t="inlineStr">
        <is>
          <t>108 ↑ +0.19%</t>
        </is>
      </c>
      <c r="W166" s="8" t="inlineStr">
        <is>
          <t>230 ↑ +0.22%</t>
        </is>
      </c>
    </row>
    <row r="167">
      <c r="A167" s="308" t="n">
        <v>46021</v>
      </c>
      <c r="B167" s="472" t="n">
        <v>2545.95</v>
      </c>
      <c r="C167" s="8" t="n">
        <v>4.498</v>
      </c>
      <c r="D167" s="268" t="n">
        <v>0.0018</v>
      </c>
      <c r="E167" s="8" t="n">
        <v>88.90000000000001</v>
      </c>
      <c r="F167" s="8" t="n">
        <v>152.492</v>
      </c>
      <c r="G167" s="8" t="n">
        <v>133.486</v>
      </c>
      <c r="H167" s="8" t="n">
        <v>102.27</v>
      </c>
      <c r="I167" s="8" t="n">
        <v>198.94</v>
      </c>
      <c r="J167" s="8" t="n">
        <v>44.26</v>
      </c>
      <c r="K167" s="268" t="n">
        <v>0.4645</v>
      </c>
      <c r="L167" s="268" t="n">
        <v>0.3212</v>
      </c>
      <c r="M167" s="268" t="n">
        <v>-0.1044</v>
      </c>
      <c r="N167" s="8" t="n">
        <v>828.96</v>
      </c>
      <c r="O167" s="8" t="n">
        <v>5297.34</v>
      </c>
      <c r="P167" s="268" t="n">
        <v>0.1565</v>
      </c>
      <c r="Q167" s="8" t="n">
        <v>379</v>
      </c>
      <c r="R167" s="8" t="n">
        <v>0</v>
      </c>
      <c r="S167" s="8" t="n">
        <v>0</v>
      </c>
      <c r="T167" s="8" t="inlineStr">
        <is>
          <t>9 ↑ +0.06%</t>
        </is>
      </c>
      <c r="U167" s="8" t="inlineStr">
        <is>
          <t>36 ↓ -0.06%</t>
        </is>
      </c>
      <c r="V167" s="8" t="inlineStr">
        <is>
          <t>107 ↑ +0.04%</t>
        </is>
      </c>
      <c r="W167" s="8" t="inlineStr">
        <is>
          <t>227 ↑ +0.29%</t>
        </is>
      </c>
    </row>
    <row r="168">
      <c r="A168" s="308" t="n">
        <v>46020</v>
      </c>
      <c r="B168" s="472" t="n">
        <v>2541.452</v>
      </c>
      <c r="C168" s="8" t="n">
        <v>-8.952</v>
      </c>
      <c r="D168" s="268" t="n">
        <v>-0.0035</v>
      </c>
      <c r="E168" s="8" t="n">
        <v>88.52</v>
      </c>
      <c r="F168" s="8" t="n">
        <v>152.376</v>
      </c>
      <c r="G168" s="8" t="n">
        <v>133.027</v>
      </c>
      <c r="H168" s="8" t="n">
        <v>101.95</v>
      </c>
      <c r="I168" s="8" t="n">
        <v>198.19</v>
      </c>
      <c r="J168" s="8" t="n">
        <v>42.27</v>
      </c>
      <c r="K168" s="268" t="n">
        <v>0.4581</v>
      </c>
      <c r="L168" s="268" t="n">
        <v>0.3164</v>
      </c>
      <c r="M168" s="268" t="n">
        <v>-0.1038</v>
      </c>
      <c r="N168" s="8" t="n">
        <v>780.9</v>
      </c>
      <c r="O168" s="8" t="n">
        <v>5315.03</v>
      </c>
      <c r="P168" s="268" t="n">
        <v>0.1469</v>
      </c>
      <c r="Q168" s="8" t="n">
        <v>380</v>
      </c>
      <c r="R168" s="8" t="n">
        <v>0</v>
      </c>
      <c r="S168" s="8" t="n">
        <v>0</v>
      </c>
      <c r="T168" s="8" t="inlineStr">
        <is>
          <t>9 ↓ -0.19%</t>
        </is>
      </c>
      <c r="U168" s="8" t="inlineStr">
        <is>
          <t>35 ↓ -0.33%</t>
        </is>
      </c>
      <c r="V168" s="8" t="inlineStr">
        <is>
          <t>112 ↓ -0.36%</t>
        </is>
      </c>
      <c r="W168" s="8" t="inlineStr">
        <is>
          <t>224 ↓ -0.36%</t>
        </is>
      </c>
    </row>
    <row r="169">
      <c r="A169" s="308" t="n">
        <v>46017</v>
      </c>
      <c r="B169" s="472" t="n">
        <v>2550.404</v>
      </c>
      <c r="C169" s="8" t="n">
        <v>-5.803</v>
      </c>
      <c r="D169" s="268" t="n">
        <v>-0.0023</v>
      </c>
      <c r="E169" s="8" t="n">
        <v>89.95999999999999</v>
      </c>
      <c r="F169" s="8" t="n">
        <v>152.724</v>
      </c>
      <c r="G169" s="8" t="n">
        <v>134.009</v>
      </c>
      <c r="H169" s="8" t="n">
        <v>102.22</v>
      </c>
      <c r="I169" s="8" t="n">
        <v>198.34</v>
      </c>
      <c r="J169" s="8" t="n">
        <v>42.59</v>
      </c>
      <c r="K169" s="268" t="n">
        <v>0.4562</v>
      </c>
      <c r="L169" s="268" t="n">
        <v>0.3282</v>
      </c>
      <c r="M169" s="268" t="n">
        <v>-0.1048</v>
      </c>
      <c r="N169" s="8" t="n">
        <v>940.52</v>
      </c>
      <c r="O169" s="8" t="n">
        <v>5326.14</v>
      </c>
      <c r="P169" s="268" t="n">
        <v>0.1766</v>
      </c>
      <c r="Q169" s="8" t="n">
        <v>380</v>
      </c>
      <c r="R169" s="8" t="n">
        <v>0</v>
      </c>
      <c r="S169" s="8" t="n">
        <v>0</v>
      </c>
      <c r="T169" s="8" t="inlineStr">
        <is>
          <t>10 ↓ -0.01%</t>
        </is>
      </c>
      <c r="U169" s="8" t="inlineStr">
        <is>
          <t>30 ↑ +0.03%</t>
        </is>
      </c>
      <c r="V169" s="8" t="inlineStr">
        <is>
          <t>111 ↑ +0.00%</t>
        </is>
      </c>
      <c r="W169" s="8" t="inlineStr">
        <is>
          <t>229 ↓ -0.38%</t>
        </is>
      </c>
    </row>
    <row r="170">
      <c r="A170" s="308" t="n">
        <v>46016</v>
      </c>
      <c r="B170" s="472" t="n">
        <v>2556.207</v>
      </c>
      <c r="C170" s="8" t="n">
        <v>25.209</v>
      </c>
      <c r="D170" s="268" t="n">
        <v>0.01</v>
      </c>
      <c r="E170" s="8" t="n">
        <v>90.90000000000001</v>
      </c>
      <c r="F170" s="8" t="n">
        <v>153.174</v>
      </c>
      <c r="G170" s="8" t="n">
        <v>134.241</v>
      </c>
      <c r="H170" s="8" t="n">
        <v>102.6</v>
      </c>
      <c r="I170" s="8" t="n">
        <v>198.95</v>
      </c>
      <c r="J170" s="8" t="n">
        <v>43.27</v>
      </c>
      <c r="K170" s="268" t="n">
        <v>0.4577</v>
      </c>
      <c r="L170" s="268" t="n">
        <v>0.3273</v>
      </c>
      <c r="M170" s="268" t="n">
        <v>-0.1054</v>
      </c>
      <c r="N170" s="8" t="n">
        <v>885.25</v>
      </c>
      <c r="O170" s="8" t="n">
        <v>5329.35</v>
      </c>
      <c r="P170" s="268" t="n">
        <v>0.1661</v>
      </c>
      <c r="Q170" s="8" t="n">
        <v>380</v>
      </c>
      <c r="R170" s="8" t="n">
        <v>0</v>
      </c>
      <c r="S170" s="8" t="n">
        <v>0</v>
      </c>
      <c r="T170" s="8" t="inlineStr">
        <is>
          <t>11 ↑ +0.54%</t>
        </is>
      </c>
      <c r="U170" s="8" t="inlineStr">
        <is>
          <t>29 ↑ +0.31%</t>
        </is>
      </c>
      <c r="V170" s="8" t="inlineStr">
        <is>
          <t>107 ↑ +0.39%</t>
        </is>
      </c>
      <c r="W170" s="8" t="inlineStr">
        <is>
          <t>233 ↑ +1.38%</t>
        </is>
      </c>
    </row>
    <row r="171">
      <c r="A171" s="308" t="n">
        <v>46015</v>
      </c>
      <c r="B171" s="472" t="n">
        <v>2530.998</v>
      </c>
      <c r="C171" s="8" t="n">
        <v>25.605</v>
      </c>
      <c r="D171" s="268" t="n">
        <v>0.0102</v>
      </c>
      <c r="E171" s="8" t="n">
        <v>88.33</v>
      </c>
      <c r="F171" s="8" t="n">
        <v>151.523</v>
      </c>
      <c r="G171" s="8" t="n">
        <v>133.323</v>
      </c>
      <c r="H171" s="8" t="n">
        <v>101.9</v>
      </c>
      <c r="I171" s="8" t="n">
        <v>197.57</v>
      </c>
      <c r="J171" s="8" t="n">
        <v>43.48</v>
      </c>
      <c r="K171" s="268" t="n">
        <v>0.4605</v>
      </c>
      <c r="L171" s="268" t="n">
        <v>0.3324</v>
      </c>
      <c r="M171" s="268" t="n">
        <v>-0.1009</v>
      </c>
      <c r="N171" s="8" t="n">
        <v>758.99</v>
      </c>
      <c r="O171" s="8" t="n">
        <v>5331.61</v>
      </c>
      <c r="P171" s="268" t="n">
        <v>0.1424</v>
      </c>
      <c r="Q171" s="8" t="n">
        <v>379</v>
      </c>
      <c r="R171" s="8" t="n">
        <v>0</v>
      </c>
      <c r="S171" s="8" t="n">
        <v>0</v>
      </c>
      <c r="T171" s="8" t="inlineStr">
        <is>
          <t>11 ↑ +0.29%</t>
        </is>
      </c>
      <c r="U171" s="8" t="inlineStr">
        <is>
          <t>33 ↑ +0.08%</t>
        </is>
      </c>
      <c r="V171" s="8" t="inlineStr">
        <is>
          <t>109 ↑ +0.45%</t>
        </is>
      </c>
      <c r="W171" s="8" t="inlineStr">
        <is>
          <t>226 ↑ +1.47%</t>
        </is>
      </c>
    </row>
    <row r="172" ht="28" customHeight="1" s="386">
      <c r="A172" s="308" t="n">
        <v>46014</v>
      </c>
      <c r="B172" s="472" t="n">
        <v>2505.393</v>
      </c>
      <c r="C172" s="8" t="n">
        <v>-10.062</v>
      </c>
      <c r="D172" s="268" t="n">
        <v>-0.004</v>
      </c>
      <c r="E172" s="8" t="n">
        <v>86.75</v>
      </c>
      <c r="F172" s="8" t="n">
        <v>149.456</v>
      </c>
      <c r="G172" s="8" t="n">
        <v>132.58</v>
      </c>
      <c r="H172" s="8" t="n">
        <v>100.57</v>
      </c>
      <c r="I172" s="8" t="n">
        <v>196.29</v>
      </c>
      <c r="J172" s="8" t="n">
        <v>45.56</v>
      </c>
      <c r="K172" s="268" t="n">
        <v>0.4684</v>
      </c>
      <c r="L172" s="268" t="n">
        <v>0.3321</v>
      </c>
      <c r="M172" s="268" t="n">
        <v>-0.0963</v>
      </c>
      <c r="N172" s="8" t="n">
        <v>713.3200000000001</v>
      </c>
      <c r="O172" s="8" t="n">
        <v>5336.08</v>
      </c>
      <c r="P172" s="268" t="n">
        <v>0.1337</v>
      </c>
      <c r="Q172" s="8" t="n">
        <v>379</v>
      </c>
      <c r="R172" s="8" t="n">
        <v>0</v>
      </c>
      <c r="S172" s="8" t="n">
        <v>0</v>
      </c>
      <c r="T172" s="8" t="inlineStr">
        <is>
          <t>11 ↓ -0.31%</t>
        </is>
      </c>
      <c r="U172" s="8" t="inlineStr">
        <is>
          <t>33 ↓ -0.40%</t>
        </is>
      </c>
      <c r="V172" s="8" t="inlineStr">
        <is>
          <t>122 ↓ -0.44%</t>
        </is>
      </c>
      <c r="W172" s="8" t="inlineStr">
        <is>
          <t>213 ↓ -0.38%</t>
        </is>
      </c>
    </row>
    <row r="173" ht="28" customHeight="1" s="386">
      <c r="A173" s="308" t="n">
        <v>46013</v>
      </c>
      <c r="B173" s="472" t="n">
        <v>2515.455</v>
      </c>
      <c r="C173" s="8" t="n">
        <v>15.525</v>
      </c>
      <c r="D173" s="268" t="n">
        <v>0.0062</v>
      </c>
      <c r="E173" s="8" t="n">
        <v>88.44</v>
      </c>
      <c r="F173" s="8" t="n">
        <v>149.98</v>
      </c>
      <c r="G173" s="8" t="n">
        <v>133.097</v>
      </c>
      <c r="H173" s="8" t="n">
        <v>101.18</v>
      </c>
      <c r="I173" s="8" t="n">
        <v>196.32</v>
      </c>
      <c r="J173" s="8" t="n">
        <v>43.7</v>
      </c>
      <c r="K173" s="268" t="n">
        <v>0.4634</v>
      </c>
      <c r="L173" s="268" t="n">
        <v>0.3317</v>
      </c>
      <c r="M173" s="268" t="n">
        <v>-0.0998</v>
      </c>
      <c r="N173" s="8" t="n">
        <v>704.1900000000001</v>
      </c>
      <c r="O173" s="8" t="n">
        <v>5342.17</v>
      </c>
      <c r="P173" s="268" t="n">
        <v>0.1318</v>
      </c>
      <c r="Q173" s="8" t="n">
        <v>381</v>
      </c>
      <c r="R173" s="8" t="n">
        <v>0</v>
      </c>
      <c r="S173" s="8" t="n">
        <v>0</v>
      </c>
      <c r="T173" s="8" t="inlineStr">
        <is>
          <t>11 ↑ +0.09%</t>
        </is>
      </c>
      <c r="U173" s="8" t="inlineStr">
        <is>
          <t>34 ↓ -0.03%</t>
        </is>
      </c>
      <c r="V173" s="8" t="inlineStr">
        <is>
          <t>117 ↑ +0.24%</t>
        </is>
      </c>
      <c r="W173" s="8" t="inlineStr">
        <is>
          <t>219 ↑ +0.95%</t>
        </is>
      </c>
    </row>
    <row r="174" ht="28" customHeight="1" s="386">
      <c r="A174" s="308" t="n">
        <v>46010</v>
      </c>
      <c r="B174" s="472" t="n">
        <v>2499.93</v>
      </c>
      <c r="C174" s="8" t="n">
        <v>12.487</v>
      </c>
      <c r="D174" s="268" t="n">
        <v>0.005</v>
      </c>
      <c r="E174" s="8" t="n">
        <v>86.04000000000001</v>
      </c>
      <c r="F174" s="8" t="n">
        <v>149.361</v>
      </c>
      <c r="G174" s="8" t="n">
        <v>132.144</v>
      </c>
      <c r="H174" s="8" t="n">
        <v>101.07</v>
      </c>
      <c r="I174" s="8" t="n">
        <v>196.07</v>
      </c>
      <c r="J174" s="8" t="n">
        <v>42.61</v>
      </c>
      <c r="K174" s="268" t="n">
        <v>0.4671</v>
      </c>
      <c r="L174" s="268" t="n">
        <v>0.3312</v>
      </c>
      <c r="M174" s="268" t="n">
        <v>-0.0982</v>
      </c>
      <c r="N174" s="8" t="n">
        <v>718.4400000000001</v>
      </c>
      <c r="O174" s="8" t="n">
        <v>5345.87</v>
      </c>
      <c r="P174" s="268" t="n">
        <v>0.1344</v>
      </c>
      <c r="Q174" s="8" t="n">
        <v>382</v>
      </c>
      <c r="R174" s="8" t="n">
        <v>0</v>
      </c>
      <c r="S174" s="8" t="n">
        <v>0</v>
      </c>
      <c r="T174" s="8" t="inlineStr">
        <is>
          <t>11 ↑ +0.21%</t>
        </is>
      </c>
      <c r="U174" s="8" t="inlineStr">
        <is>
          <t>35 ↑ +0.30%</t>
        </is>
      </c>
      <c r="V174" s="8" t="inlineStr">
        <is>
          <t>123 ↑ +0.41%</t>
        </is>
      </c>
      <c r="W174" s="8" t="inlineStr">
        <is>
          <t>213 ↑ +0.60%</t>
        </is>
      </c>
    </row>
    <row r="175" ht="28" customHeight="1" s="386">
      <c r="A175" s="308" t="n">
        <v>46009</v>
      </c>
      <c r="B175" s="472" t="n">
        <v>2487.443</v>
      </c>
      <c r="C175" s="8" t="n">
        <v>6.945</v>
      </c>
      <c r="D175" s="268" t="n">
        <v>0.0028</v>
      </c>
      <c r="E175" s="8" t="n">
        <v>85.04000000000001</v>
      </c>
      <c r="F175" s="8" t="n">
        <v>148.188</v>
      </c>
      <c r="G175" s="8" t="n">
        <v>131.296</v>
      </c>
      <c r="H175" s="8" t="n">
        <v>100.37</v>
      </c>
      <c r="I175" s="8" t="n">
        <v>196.11</v>
      </c>
      <c r="J175" s="8" t="n">
        <v>46.84</v>
      </c>
      <c r="K175" s="268" t="n">
        <v>0.4792</v>
      </c>
      <c r="L175" s="268" t="n">
        <v>0.3334</v>
      </c>
      <c r="M175" s="268" t="n">
        <v>-0.095</v>
      </c>
      <c r="N175" s="8" t="n">
        <v>657.13</v>
      </c>
      <c r="O175" s="8" t="n">
        <v>5351.56</v>
      </c>
      <c r="P175" s="268" t="n">
        <v>0.1228</v>
      </c>
      <c r="Q175" s="8" t="n">
        <v>384</v>
      </c>
      <c r="R175" s="8" t="n">
        <v>0</v>
      </c>
      <c r="S175" s="8" t="inlineStr">
        <is>
          <t>1 ↑ +1.76%</t>
        </is>
      </c>
      <c r="T175" s="8" t="inlineStr">
        <is>
          <t>10 ↑ +0.33%</t>
        </is>
      </c>
      <c r="U175" s="8" t="inlineStr">
        <is>
          <t>41 ↑ +0.04%</t>
        </is>
      </c>
      <c r="V175" s="8" t="inlineStr">
        <is>
          <t>124 ↑ +0.24%</t>
        </is>
      </c>
      <c r="W175" s="8" t="inlineStr">
        <is>
          <t>208 ↑ +0.34%</t>
        </is>
      </c>
    </row>
    <row r="176">
      <c r="A176" s="308" t="n">
        <v>46008</v>
      </c>
      <c r="B176" s="472" t="n">
        <v>2480.498</v>
      </c>
      <c r="C176" s="8" t="n">
        <v>23.002</v>
      </c>
      <c r="D176" s="268" t="n">
        <v>0.0094</v>
      </c>
      <c r="E176" s="8" t="n">
        <v>84.3</v>
      </c>
      <c r="F176" s="8" t="n">
        <v>147.897</v>
      </c>
      <c r="G176" s="8" t="n">
        <v>130.815</v>
      </c>
      <c r="H176" s="8" t="n">
        <v>100.1</v>
      </c>
      <c r="I176" s="8" t="n">
        <v>196.25</v>
      </c>
      <c r="J176" s="8" t="n">
        <v>46.13</v>
      </c>
      <c r="K176" s="268" t="n">
        <v>0.4836</v>
      </c>
      <c r="L176" s="268" t="n">
        <v>0.3373</v>
      </c>
      <c r="M176" s="268" t="n">
        <v>-0.0927</v>
      </c>
      <c r="N176" s="8" t="n">
        <v>632.4400000000001</v>
      </c>
      <c r="O176" s="8" t="n">
        <v>5359.2</v>
      </c>
      <c r="P176" s="268" t="n">
        <v>0.118</v>
      </c>
      <c r="Q176" s="8" t="n">
        <v>385</v>
      </c>
      <c r="R176" s="8" t="n">
        <v>0</v>
      </c>
      <c r="S176" s="8" t="inlineStr">
        <is>
          <t>1 ↓ -0.47%</t>
        </is>
      </c>
      <c r="T176" s="8" t="inlineStr">
        <is>
          <t>11 ↓ -0.04%</t>
        </is>
      </c>
      <c r="U176" s="8" t="inlineStr">
        <is>
          <t>40 ↑ +0.22%</t>
        </is>
      </c>
      <c r="V176" s="8" t="inlineStr">
        <is>
          <t>131 ↑ +0.51%</t>
        </is>
      </c>
      <c r="W176" s="8" t="inlineStr">
        <is>
          <t>202 ↑ +1.42%</t>
        </is>
      </c>
    </row>
    <row r="177">
      <c r="A177" s="308" t="n">
        <v>46007</v>
      </c>
      <c r="B177" s="472" t="n">
        <v>2457.496</v>
      </c>
      <c r="C177" s="8" t="n">
        <v>-21.843</v>
      </c>
      <c r="D177" s="268" t="n">
        <v>-0.008800000000000001</v>
      </c>
      <c r="E177" s="8" t="n">
        <v>81.48</v>
      </c>
      <c r="F177" s="8" t="n">
        <v>146.426</v>
      </c>
      <c r="G177" s="8" t="n">
        <v>129.981</v>
      </c>
      <c r="H177" s="8" t="n">
        <v>98.84999999999999</v>
      </c>
      <c r="I177" s="8" t="n">
        <v>194.68</v>
      </c>
      <c r="J177" s="8" t="n">
        <v>45.83</v>
      </c>
      <c r="K177" s="268" t="n">
        <v>0.4826</v>
      </c>
      <c r="L177" s="268" t="n">
        <v>0.3378</v>
      </c>
      <c r="M177" s="268" t="n">
        <v>-0.08840000000000001</v>
      </c>
      <c r="N177" s="8" t="n">
        <v>578.62</v>
      </c>
      <c r="O177" s="8" t="n">
        <v>5368.85</v>
      </c>
      <c r="P177" s="268" t="n">
        <v>0.1078</v>
      </c>
      <c r="Q177" s="8" t="n">
        <v>387</v>
      </c>
      <c r="R177" s="8" t="n">
        <v>0</v>
      </c>
      <c r="S177" s="8" t="inlineStr">
        <is>
          <t>1 ↓ -2.75%</t>
        </is>
      </c>
      <c r="T177" s="8" t="inlineStr">
        <is>
          <t>12 ↓ -0.57%</t>
        </is>
      </c>
      <c r="U177" s="8" t="inlineStr">
        <is>
          <t>43 ↓ -0.34%</t>
        </is>
      </c>
      <c r="V177" s="8" t="inlineStr">
        <is>
          <t>139 ↓ -0.57%</t>
        </is>
      </c>
      <c r="W177" s="8" t="inlineStr">
        <is>
          <t>192 ↓ -1.24%</t>
        </is>
      </c>
    </row>
    <row r="178">
      <c r="A178" s="308" t="n">
        <v>46006</v>
      </c>
      <c r="B178" s="472" t="n">
        <v>2479.339</v>
      </c>
      <c r="C178" s="8" t="n">
        <v>-5.118</v>
      </c>
      <c r="D178" s="268" t="n">
        <v>-0.0021</v>
      </c>
      <c r="E178" s="8" t="n">
        <v>82.84999999999999</v>
      </c>
      <c r="F178" s="8" t="n">
        <v>147.988</v>
      </c>
      <c r="G178" s="8" t="n">
        <v>130.937</v>
      </c>
      <c r="H178" s="8" t="n">
        <v>100.06</v>
      </c>
      <c r="I178" s="8" t="n">
        <v>194.88</v>
      </c>
      <c r="J178" s="8" t="n">
        <v>40.9</v>
      </c>
      <c r="K178" s="268" t="n">
        <v>0.4689</v>
      </c>
      <c r="L178" s="268" t="n">
        <v>0.323</v>
      </c>
      <c r="M178" s="268" t="n">
        <v>-0.0917</v>
      </c>
      <c r="N178" s="8" t="n">
        <v>593.9400000000001</v>
      </c>
      <c r="O178" s="8" t="n">
        <v>5373.9</v>
      </c>
      <c r="P178" s="268" t="n">
        <v>0.1105</v>
      </c>
      <c r="Q178" s="8" t="n">
        <v>388</v>
      </c>
      <c r="R178" s="8" t="n">
        <v>0</v>
      </c>
      <c r="S178" s="8" t="n">
        <v>0</v>
      </c>
      <c r="T178" s="8" t="inlineStr">
        <is>
          <t>11 ↑ +0.39%</t>
        </is>
      </c>
      <c r="U178" s="8" t="inlineStr">
        <is>
          <t>40 ↓ -0.15%</t>
        </is>
      </c>
      <c r="V178" s="8" t="inlineStr">
        <is>
          <t>131 ↓ -0.09%</t>
        </is>
      </c>
      <c r="W178" s="8" t="inlineStr">
        <is>
          <t>206 ↓ -0.32%</t>
        </is>
      </c>
    </row>
    <row r="179">
      <c r="A179" s="308" t="n">
        <v>46003</v>
      </c>
      <c r="B179" s="472" t="n">
        <v>2484.457</v>
      </c>
      <c r="C179" s="8" t="n">
        <v>9.208</v>
      </c>
      <c r="D179" s="268" t="n">
        <v>0.0037</v>
      </c>
      <c r="E179" s="8" t="n">
        <v>84.17</v>
      </c>
      <c r="F179" s="8" t="n">
        <v>148.401</v>
      </c>
      <c r="G179" s="8" t="n">
        <v>130.923</v>
      </c>
      <c r="H179" s="8" t="n">
        <v>99.89</v>
      </c>
      <c r="I179" s="8" t="n">
        <v>195.62</v>
      </c>
      <c r="J179" s="8" t="n">
        <v>44.01</v>
      </c>
      <c r="K179" s="268" t="n">
        <v>0.4722</v>
      </c>
      <c r="L179" s="268" t="n">
        <v>0.326</v>
      </c>
      <c r="M179" s="268" t="n">
        <v>-0.092</v>
      </c>
      <c r="N179" s="8" t="n">
        <v>672.55</v>
      </c>
      <c r="O179" s="8" t="n">
        <v>5366.92</v>
      </c>
      <c r="P179" s="268" t="n">
        <v>0.1253</v>
      </c>
      <c r="Q179" s="8" t="n">
        <v>388</v>
      </c>
      <c r="R179" s="8" t="n">
        <v>0</v>
      </c>
      <c r="S179" s="8" t="n">
        <v>0</v>
      </c>
      <c r="T179" s="8" t="inlineStr">
        <is>
          <t>11 ↓ -0.48%</t>
        </is>
      </c>
      <c r="U179" s="8" t="inlineStr">
        <is>
          <t>44 ↓ -0.15%</t>
        </is>
      </c>
      <c r="V179" s="8" t="inlineStr">
        <is>
          <t>128 ↓ -0.01%</t>
        </is>
      </c>
      <c r="W179" s="8" t="inlineStr">
        <is>
          <t>205 ↑ +0.77%</t>
        </is>
      </c>
    </row>
    <row r="180">
      <c r="A180" s="308" t="n">
        <v>46002</v>
      </c>
      <c r="B180" s="472" t="n">
        <v>2475.249</v>
      </c>
      <c r="C180" s="8" t="n">
        <v>-14.04</v>
      </c>
      <c r="D180" s="268" t="n">
        <v>-0.0056</v>
      </c>
      <c r="E180" s="8" t="n">
        <v>83.51000000000001</v>
      </c>
      <c r="F180" s="8" t="n">
        <v>147.376</v>
      </c>
      <c r="G180" s="8" t="n">
        <v>131.124</v>
      </c>
      <c r="H180" s="8" t="n">
        <v>99.11</v>
      </c>
      <c r="I180" s="8" t="n">
        <v>194.63</v>
      </c>
      <c r="J180" s="8" t="n">
        <v>43.92</v>
      </c>
      <c r="K180" s="268" t="n">
        <v>0.4725</v>
      </c>
      <c r="L180" s="268" t="n">
        <v>0.3272</v>
      </c>
      <c r="M180" s="268" t="n">
        <v>-0.0906</v>
      </c>
      <c r="N180" s="8" t="n">
        <v>568.14</v>
      </c>
      <c r="O180" s="8" t="n">
        <v>5370.35</v>
      </c>
      <c r="P180" s="268" t="n">
        <v>0.1058</v>
      </c>
      <c r="Q180" s="8" t="n">
        <v>389</v>
      </c>
      <c r="R180" s="8" t="n">
        <v>0</v>
      </c>
      <c r="S180" s="8" t="n">
        <v>0</v>
      </c>
      <c r="T180" s="8" t="inlineStr">
        <is>
          <t>9 ↓ -0.80%</t>
        </is>
      </c>
      <c r="U180" s="8" t="inlineStr">
        <is>
          <t>47 ↓ -0.48%</t>
        </is>
      </c>
      <c r="V180" s="8" t="inlineStr">
        <is>
          <t>128 ↓ -0.52%</t>
        </is>
      </c>
      <c r="W180" s="8" t="inlineStr">
        <is>
          <t>205 ↓ -0.60%</t>
        </is>
      </c>
    </row>
    <row r="181">
      <c r="A181" s="308" t="n">
        <v>46001</v>
      </c>
      <c r="B181" s="472" t="n">
        <v>2489.289</v>
      </c>
      <c r="C181" s="8" t="n">
        <v>9.695</v>
      </c>
      <c r="D181" s="268" t="n">
        <v>0.0039</v>
      </c>
      <c r="E181" s="8" t="n">
        <v>85.79000000000001</v>
      </c>
      <c r="F181" s="8" t="n">
        <v>148.266</v>
      </c>
      <c r="G181" s="8" t="n">
        <v>132.075</v>
      </c>
      <c r="H181" s="8" t="n">
        <v>99.90000000000001</v>
      </c>
      <c r="I181" s="8" t="n">
        <v>193.89</v>
      </c>
      <c r="J181" s="8" t="n">
        <v>40.31</v>
      </c>
      <c r="K181" s="268" t="n">
        <v>0.4562</v>
      </c>
      <c r="L181" s="268" t="n">
        <v>0.312</v>
      </c>
      <c r="M181" s="268" t="n">
        <v>-0.09329999999999999</v>
      </c>
      <c r="N181" s="8" t="n">
        <v>543.91</v>
      </c>
      <c r="O181" s="8" t="n">
        <v>5369.11</v>
      </c>
      <c r="P181" s="268" t="n">
        <v>0.1013</v>
      </c>
      <c r="Q181" s="8" t="n">
        <v>389</v>
      </c>
      <c r="R181" s="8" t="n">
        <v>0</v>
      </c>
      <c r="S181" s="8" t="n">
        <v>0</v>
      </c>
      <c r="T181" s="8" t="inlineStr">
        <is>
          <t>8 ↓ -0.16%</t>
        </is>
      </c>
      <c r="U181" s="8" t="inlineStr">
        <is>
          <t>44 ↑ +0.20%</t>
        </is>
      </c>
      <c r="V181" s="8" t="inlineStr">
        <is>
          <t>123 ↑ +0.23%</t>
        </is>
      </c>
      <c r="W181" s="8" t="inlineStr">
        <is>
          <t>214 ↑ +0.54%</t>
        </is>
      </c>
    </row>
    <row r="182">
      <c r="A182" s="308" t="n">
        <v>46000</v>
      </c>
      <c r="B182" s="472" t="n">
        <v>2479.594</v>
      </c>
      <c r="C182" s="8" t="n">
        <v>-17.404</v>
      </c>
      <c r="D182" s="268" t="n">
        <v>-0.007</v>
      </c>
      <c r="E182" s="8" t="n">
        <v>84.53</v>
      </c>
      <c r="F182" s="8" t="n">
        <v>147.369</v>
      </c>
      <c r="G182" s="8" t="n">
        <v>131.255</v>
      </c>
      <c r="H182" s="8" t="n">
        <v>100.15</v>
      </c>
      <c r="I182" s="8" t="n">
        <v>192.17</v>
      </c>
      <c r="J182" s="8" t="n">
        <v>38.12</v>
      </c>
      <c r="K182" s="268" t="n">
        <v>0.448</v>
      </c>
      <c r="L182" s="268" t="n">
        <v>0.3058</v>
      </c>
      <c r="M182" s="268" t="n">
        <v>-0.0915</v>
      </c>
      <c r="N182" s="8" t="n">
        <v>592.77</v>
      </c>
      <c r="O182" s="8" t="n">
        <v>5382.76</v>
      </c>
      <c r="P182" s="268" t="n">
        <v>0.1101</v>
      </c>
      <c r="Q182" s="8" t="n">
        <v>392</v>
      </c>
      <c r="R182" s="8" t="n">
        <v>0</v>
      </c>
      <c r="S182" s="8" t="n">
        <v>0</v>
      </c>
      <c r="T182" s="8" t="inlineStr">
        <is>
          <t>8 ↓ -0.39%</t>
        </is>
      </c>
      <c r="U182" s="8" t="inlineStr">
        <is>
          <t>48 ↓ -0.44%</t>
        </is>
      </c>
      <c r="V182" s="8" t="inlineStr">
        <is>
          <t>128 ↓ -0.43%</t>
        </is>
      </c>
      <c r="W182" s="8" t="inlineStr">
        <is>
          <t>208 ↓ -0.93%</t>
        </is>
      </c>
    </row>
    <row r="183">
      <c r="A183" s="308" t="n">
        <v>45999</v>
      </c>
      <c r="B183" s="472" t="n">
        <v>2496.998</v>
      </c>
      <c r="C183" s="8" t="n">
        <v>15.263</v>
      </c>
      <c r="D183" s="268" t="n">
        <v>0.0061</v>
      </c>
      <c r="E183" s="8" t="n">
        <v>86.95999999999999</v>
      </c>
      <c r="F183" s="8" t="n">
        <v>148.586</v>
      </c>
      <c r="G183" s="8" t="n">
        <v>132.444</v>
      </c>
      <c r="H183" s="8" t="n">
        <v>101.51</v>
      </c>
      <c r="I183" s="8" t="n">
        <v>192.89</v>
      </c>
      <c r="J183" s="8" t="n">
        <v>38.73</v>
      </c>
      <c r="K183" s="268" t="n">
        <v>0.4431</v>
      </c>
      <c r="L183" s="268" t="n">
        <v>0.3081</v>
      </c>
      <c r="M183" s="268" t="n">
        <v>-0.0956</v>
      </c>
      <c r="N183" s="8" t="n">
        <v>652.92</v>
      </c>
      <c r="O183" s="8" t="n">
        <v>5389.17</v>
      </c>
      <c r="P183" s="268" t="n">
        <v>0.1212</v>
      </c>
      <c r="Q183" s="8" t="n">
        <v>395</v>
      </c>
      <c r="R183" s="8" t="n">
        <v>0</v>
      </c>
      <c r="S183" s="8" t="n">
        <v>0</v>
      </c>
      <c r="T183" s="8" t="inlineStr">
        <is>
          <t>8 ↓ -0.31%</t>
        </is>
      </c>
      <c r="U183" s="8" t="inlineStr">
        <is>
          <t>43 ↑ +0.02%</t>
        </is>
      </c>
      <c r="V183" s="8" t="inlineStr">
        <is>
          <t>127 ↑ +0.12%</t>
        </is>
      </c>
      <c r="W183" s="8" t="inlineStr">
        <is>
          <t>217 ↑ +1.06%</t>
        </is>
      </c>
    </row>
    <row r="184">
      <c r="A184" s="308" t="n">
        <v>45996</v>
      </c>
      <c r="B184" s="472" t="n">
        <v>2481.735</v>
      </c>
      <c r="C184" s="8" t="n">
        <v>27.973</v>
      </c>
      <c r="D184" s="268" t="n">
        <v>0.0114</v>
      </c>
      <c r="E184" s="8" t="n">
        <v>86.41</v>
      </c>
      <c r="F184" s="8" t="n">
        <v>147.468</v>
      </c>
      <c r="G184" s="8" t="n">
        <v>131.816</v>
      </c>
      <c r="H184" s="8" t="n">
        <v>101.45</v>
      </c>
      <c r="I184" s="8" t="n">
        <v>191.94</v>
      </c>
      <c r="J184" s="8" t="n">
        <v>38.79</v>
      </c>
      <c r="K184" s="268" t="n">
        <v>0.4447</v>
      </c>
      <c r="L184" s="268" t="n">
        <v>0.315</v>
      </c>
      <c r="M184" s="268" t="n">
        <v>-0.0924</v>
      </c>
      <c r="N184" s="8" t="n">
        <v>601.53</v>
      </c>
      <c r="O184" s="8" t="n">
        <v>5394.16</v>
      </c>
      <c r="P184" s="268" t="n">
        <v>0.1115</v>
      </c>
      <c r="Q184" s="8" t="n">
        <v>395</v>
      </c>
      <c r="R184" s="8" t="n">
        <v>0</v>
      </c>
      <c r="S184" s="8" t="n">
        <v>0</v>
      </c>
      <c r="T184" s="8" t="inlineStr">
        <is>
          <t>8 ↑ +0.25%</t>
        </is>
      </c>
      <c r="U184" s="8" t="inlineStr">
        <is>
          <t>45 ↑ +0.65%</t>
        </is>
      </c>
      <c r="V184" s="8" t="inlineStr">
        <is>
          <t>125 ↑ +0.87%</t>
        </is>
      </c>
      <c r="W184" s="8" t="inlineStr">
        <is>
          <t>217 ↑ +1.43%</t>
        </is>
      </c>
    </row>
    <row r="185">
      <c r="A185" s="308" t="n">
        <v>45995</v>
      </c>
      <c r="B185" s="472" t="n">
        <v>2453.762</v>
      </c>
      <c r="C185" s="8" t="n">
        <v>-4.154</v>
      </c>
      <c r="D185" s="268" t="n">
        <v>-0.0017</v>
      </c>
      <c r="E185" s="8" t="n">
        <v>82.48999999999999</v>
      </c>
      <c r="F185" s="8" t="n">
        <v>145.483</v>
      </c>
      <c r="G185" s="8" t="n">
        <v>130.546</v>
      </c>
      <c r="H185" s="8" t="n">
        <v>100.1</v>
      </c>
      <c r="I185" s="8" t="n">
        <v>190.36</v>
      </c>
      <c r="J185" s="8" t="n">
        <v>39.74</v>
      </c>
      <c r="K185" s="268" t="n">
        <v>0.4488</v>
      </c>
      <c r="L185" s="268" t="n">
        <v>0.317</v>
      </c>
      <c r="M185" s="268" t="n">
        <v>-0.08699999999999999</v>
      </c>
      <c r="N185" s="8" t="n">
        <v>525.5599999999999</v>
      </c>
      <c r="O185" s="8" t="n">
        <v>5396.92</v>
      </c>
      <c r="P185" s="268" t="n">
        <v>0.0974</v>
      </c>
      <c r="Q185" s="8" t="n">
        <v>395</v>
      </c>
      <c r="R185" s="8" t="n">
        <v>0</v>
      </c>
      <c r="S185" s="8" t="n">
        <v>0</v>
      </c>
      <c r="T185" s="8" t="inlineStr">
        <is>
          <t>8 ↓ -0.24%</t>
        </is>
      </c>
      <c r="U185" s="8" t="inlineStr">
        <is>
          <t>55 ↓ -0.30%</t>
        </is>
      </c>
      <c r="V185" s="8" t="inlineStr">
        <is>
          <t>132 ↓ -0.31%</t>
        </is>
      </c>
      <c r="W185" s="8" t="inlineStr">
        <is>
          <t>200 ↓ -0.04%</t>
        </is>
      </c>
    </row>
    <row r="186">
      <c r="A186" s="308" t="n">
        <v>45994</v>
      </c>
      <c r="B186" s="472" t="n">
        <v>2457.916</v>
      </c>
      <c r="C186" s="8" t="n">
        <v>-5.864</v>
      </c>
      <c r="D186" s="268" t="n">
        <v>-0.0024</v>
      </c>
      <c r="E186" s="8" t="n">
        <v>83.89</v>
      </c>
      <c r="F186" s="8" t="n">
        <v>145.699</v>
      </c>
      <c r="G186" s="8" t="n">
        <v>130.611</v>
      </c>
      <c r="H186" s="8" t="n">
        <v>100.62</v>
      </c>
      <c r="I186" s="8" t="n">
        <v>189.69</v>
      </c>
      <c r="J186" s="8" t="n">
        <v>37.26</v>
      </c>
      <c r="K186" s="268" t="n">
        <v>0.4399</v>
      </c>
      <c r="L186" s="268" t="n">
        <v>0.3061</v>
      </c>
      <c r="M186" s="268" t="n">
        <v>-0.0877</v>
      </c>
      <c r="N186" s="8" t="n">
        <v>541.1</v>
      </c>
      <c r="O186" s="8" t="n">
        <v>5402.52</v>
      </c>
      <c r="P186" s="268" t="n">
        <v>0.1002</v>
      </c>
      <c r="Q186" s="8" t="n">
        <v>395</v>
      </c>
      <c r="R186" s="8" t="n">
        <v>0</v>
      </c>
      <c r="S186" s="8" t="n">
        <v>0</v>
      </c>
      <c r="T186" s="8" t="inlineStr">
        <is>
          <t>8 ↓ -0.09%</t>
        </is>
      </c>
      <c r="U186" s="8" t="inlineStr">
        <is>
          <t>53 ↓ -0.21%</t>
        </is>
      </c>
      <c r="V186" s="8" t="inlineStr">
        <is>
          <t>130 ↓ -0.09%</t>
        </is>
      </c>
      <c r="W186" s="8" t="inlineStr">
        <is>
          <t>204 ↓ -0.34%</t>
        </is>
      </c>
    </row>
    <row r="187">
      <c r="A187" s="308" t="n">
        <v>45993</v>
      </c>
      <c r="B187" s="472" t="n">
        <v>2463.78</v>
      </c>
      <c r="C187" s="8" t="n">
        <v>-14.423</v>
      </c>
      <c r="D187" s="268" t="n">
        <v>-0.0058</v>
      </c>
      <c r="E187" s="8" t="n">
        <v>84.28</v>
      </c>
      <c r="F187" s="8" t="n">
        <v>146.036</v>
      </c>
      <c r="G187" s="8" t="n">
        <v>130.667</v>
      </c>
      <c r="H187" s="8" t="n">
        <v>100.98</v>
      </c>
      <c r="I187" s="8" t="n">
        <v>189.48</v>
      </c>
      <c r="J187" s="8" t="n">
        <v>36.09</v>
      </c>
      <c r="K187" s="268" t="n">
        <v>0.4345</v>
      </c>
      <c r="L187" s="268" t="n">
        <v>0.302</v>
      </c>
      <c r="M187" s="268" t="n">
        <v>-0.0888</v>
      </c>
      <c r="N187" s="8" t="n">
        <v>468.56</v>
      </c>
      <c r="O187" s="8" t="n">
        <v>5407.13</v>
      </c>
      <c r="P187" s="268" t="n">
        <v>0.0867</v>
      </c>
      <c r="Q187" s="8" t="n">
        <v>395</v>
      </c>
      <c r="R187" s="8" t="n">
        <v>0</v>
      </c>
      <c r="S187" s="8" t="n">
        <v>0</v>
      </c>
      <c r="T187" s="8" t="inlineStr">
        <is>
          <t>8 ↓ -0.14%</t>
        </is>
      </c>
      <c r="U187" s="8" t="inlineStr">
        <is>
          <t>49 ↓ -0.25%</t>
        </is>
      </c>
      <c r="V187" s="8" t="inlineStr">
        <is>
          <t>132 ↓ -0.40%</t>
        </is>
      </c>
      <c r="W187" s="8" t="inlineStr">
        <is>
          <t>206 ↓ -0.80%</t>
        </is>
      </c>
    </row>
    <row r="188">
      <c r="A188" s="308" t="n">
        <v>45992</v>
      </c>
      <c r="B188" s="472" t="n">
        <v>2478.203</v>
      </c>
      <c r="C188" s="8" t="n">
        <v>1.758</v>
      </c>
      <c r="D188" s="268" t="n">
        <v>0.0007</v>
      </c>
      <c r="E188" s="8" t="n">
        <v>85.79000000000001</v>
      </c>
      <c r="F188" s="8" t="n">
        <v>147.114</v>
      </c>
      <c r="G188" s="8" t="n">
        <v>131.65</v>
      </c>
      <c r="H188" s="8" t="n">
        <v>101.93</v>
      </c>
      <c r="I188" s="8" t="n">
        <v>190.57</v>
      </c>
      <c r="J188" s="8" t="n">
        <v>37.39</v>
      </c>
      <c r="K188" s="268" t="n">
        <v>0.4346</v>
      </c>
      <c r="L188" s="268" t="n">
        <v>0.3015</v>
      </c>
      <c r="M188" s="268" t="n">
        <v>-0.0911</v>
      </c>
      <c r="N188" s="8" t="n">
        <v>553.29</v>
      </c>
      <c r="O188" s="8" t="n">
        <v>5411.93</v>
      </c>
      <c r="P188" s="268" t="n">
        <v>0.1022</v>
      </c>
      <c r="Q188" s="8" t="n">
        <v>395</v>
      </c>
      <c r="R188" s="8" t="n">
        <v>0</v>
      </c>
      <c r="S188" s="8" t="n">
        <v>0</v>
      </c>
      <c r="T188" s="8" t="inlineStr">
        <is>
          <t>8 ↑ +0.02%</t>
        </is>
      </c>
      <c r="U188" s="8" t="inlineStr">
        <is>
          <t>45 ↑ +0.11%</t>
        </is>
      </c>
      <c r="V188" s="8" t="inlineStr">
        <is>
          <t>126 ↑ +0.03%</t>
        </is>
      </c>
      <c r="W188" s="8" t="inlineStr">
        <is>
          <t>216 ↑ +0.09%</t>
        </is>
      </c>
    </row>
    <row r="189">
      <c r="A189" s="308" t="n">
        <v>45989</v>
      </c>
      <c r="B189" s="472" t="n">
        <v>2476.445</v>
      </c>
      <c r="C189" s="8" t="n">
        <v>19.971</v>
      </c>
      <c r="D189" s="268" t="n">
        <v>0.0081</v>
      </c>
      <c r="E189" s="8" t="n">
        <v>86.09</v>
      </c>
      <c r="F189" s="8" t="n">
        <v>147.292</v>
      </c>
      <c r="G189" s="8" t="n">
        <v>131.077</v>
      </c>
      <c r="H189" s="8" t="n">
        <v>100.5</v>
      </c>
      <c r="I189" s="8" t="n">
        <v>191.34</v>
      </c>
      <c r="J189" s="8" t="n">
        <v>39.68</v>
      </c>
      <c r="K189" s="268" t="n">
        <v>0.4404</v>
      </c>
      <c r="L189" s="268" t="n">
        <v>0.304</v>
      </c>
      <c r="M189" s="268" t="n">
        <v>-0.0901</v>
      </c>
      <c r="N189" s="8" t="n">
        <v>651.79</v>
      </c>
      <c r="O189" s="8" t="n">
        <v>5411.48</v>
      </c>
      <c r="P189" s="268" t="n">
        <v>0.1204</v>
      </c>
      <c r="Q189" s="8" t="n">
        <v>394</v>
      </c>
      <c r="R189" s="8" t="n">
        <v>0</v>
      </c>
      <c r="S189" s="8" t="n">
        <v>0</v>
      </c>
      <c r="T189" s="8" t="inlineStr">
        <is>
          <t>8 ↑ +0.17%</t>
        </is>
      </c>
      <c r="U189" s="8" t="inlineStr">
        <is>
          <t>47 ↑ +0.39%</t>
        </is>
      </c>
      <c r="V189" s="8" t="inlineStr">
        <is>
          <t>125 ↑ +0.60%</t>
        </is>
      </c>
      <c r="W189" s="8" t="inlineStr">
        <is>
          <t>214 ↑ +1.05%</t>
        </is>
      </c>
    </row>
    <row r="190">
      <c r="A190" s="308" t="n">
        <v>45988</v>
      </c>
      <c r="B190" s="472" t="n">
        <v>2456.474</v>
      </c>
      <c r="C190" s="8" t="n">
        <v>-12.344</v>
      </c>
      <c r="D190" s="268" t="n">
        <v>-0.005</v>
      </c>
      <c r="E190" s="8" t="n">
        <v>83.67</v>
      </c>
      <c r="F190" s="8" t="n">
        <v>145.937</v>
      </c>
      <c r="G190" s="8" t="n">
        <v>130.676</v>
      </c>
      <c r="H190" s="8" t="n">
        <v>100.28</v>
      </c>
      <c r="I190" s="8" t="n">
        <v>190.29</v>
      </c>
      <c r="J190" s="8" t="n">
        <v>39.55</v>
      </c>
      <c r="K190" s="268" t="n">
        <v>0.4435</v>
      </c>
      <c r="L190" s="268" t="n">
        <v>0.3079</v>
      </c>
      <c r="M190" s="268" t="n">
        <v>-0.0861</v>
      </c>
      <c r="N190" s="8" t="n">
        <v>549.45</v>
      </c>
      <c r="O190" s="8" t="n">
        <v>5418</v>
      </c>
      <c r="P190" s="268" t="n">
        <v>0.1014</v>
      </c>
      <c r="Q190" s="8" t="n">
        <v>396</v>
      </c>
      <c r="R190" s="8" t="n">
        <v>0</v>
      </c>
      <c r="S190" s="8" t="n">
        <v>0</v>
      </c>
      <c r="T190" s="8" t="inlineStr">
        <is>
          <t>9 ↑ +0.05%</t>
        </is>
      </c>
      <c r="U190" s="8" t="inlineStr">
        <is>
          <t>55 ↓ -0.43%</t>
        </is>
      </c>
      <c r="V190" s="8" t="inlineStr">
        <is>
          <t>127 ↓ -0.43%</t>
        </is>
      </c>
      <c r="W190" s="8" t="inlineStr">
        <is>
          <t>205 ↓ -0.58%</t>
        </is>
      </c>
    </row>
    <row r="191">
      <c r="A191" s="308" t="n">
        <v>45987</v>
      </c>
      <c r="B191" s="472" t="n">
        <v>2468.818</v>
      </c>
      <c r="C191" s="8" t="n">
        <v>-22.17</v>
      </c>
      <c r="D191" s="268" t="n">
        <v>-0.0089</v>
      </c>
      <c r="E191" s="8" t="n">
        <v>85.17</v>
      </c>
      <c r="F191" s="8" t="n">
        <v>146.765</v>
      </c>
      <c r="G191" s="8" t="n">
        <v>131.15</v>
      </c>
      <c r="H191" s="8" t="n">
        <v>100</v>
      </c>
      <c r="I191" s="8" t="n">
        <v>192.51</v>
      </c>
      <c r="J191" s="8" t="n">
        <v>44</v>
      </c>
      <c r="K191" s="268" t="n">
        <v>0.4575</v>
      </c>
      <c r="L191" s="268" t="n">
        <v>0.3212</v>
      </c>
      <c r="M191" s="268" t="n">
        <v>-0.0887</v>
      </c>
      <c r="N191" s="8" t="n">
        <v>581.38</v>
      </c>
      <c r="O191" s="8" t="n">
        <v>5446.8</v>
      </c>
      <c r="P191" s="268" t="n">
        <v>0.1067</v>
      </c>
      <c r="Q191" s="8" t="n">
        <v>397</v>
      </c>
      <c r="R191" s="8" t="n">
        <v>0</v>
      </c>
      <c r="S191" s="8" t="n">
        <v>0</v>
      </c>
      <c r="T191" s="8" t="inlineStr">
        <is>
          <t>10 ↓ -0.20%</t>
        </is>
      </c>
      <c r="U191" s="8" t="inlineStr">
        <is>
          <t>44 ↓ -0.57%</t>
        </is>
      </c>
      <c r="V191" s="8" t="inlineStr">
        <is>
          <t>129 ↓ -0.69%</t>
        </is>
      </c>
      <c r="W191" s="8" t="inlineStr">
        <is>
          <t>214 ↓ -1.11%</t>
        </is>
      </c>
    </row>
    <row r="192">
      <c r="A192" s="308" t="n">
        <v>45986</v>
      </c>
      <c r="B192" s="472" t="n">
        <v>2490.988</v>
      </c>
      <c r="C192" s="8" t="n">
        <v>7.624</v>
      </c>
      <c r="D192" s="268" t="n">
        <v>0.0031</v>
      </c>
      <c r="E192" s="8" t="n">
        <v>88.11</v>
      </c>
      <c r="F192" s="8" t="n">
        <v>148.159</v>
      </c>
      <c r="G192" s="8" t="n">
        <v>132.054</v>
      </c>
      <c r="H192" s="8" t="n">
        <v>99.27</v>
      </c>
      <c r="I192" s="8" t="n">
        <v>194.37</v>
      </c>
      <c r="J192" s="8" t="n">
        <v>45.35</v>
      </c>
      <c r="K192" s="268" t="n">
        <v>0.4621</v>
      </c>
      <c r="L192" s="268" t="n">
        <v>0.3448</v>
      </c>
      <c r="M192" s="268" t="n">
        <v>-0.0927</v>
      </c>
      <c r="N192" s="8" t="n">
        <v>677.09</v>
      </c>
      <c r="O192" s="8" t="n">
        <v>5451.74</v>
      </c>
      <c r="P192" s="268" t="n">
        <v>0.1242</v>
      </c>
      <c r="Q192" s="8" t="n">
        <v>397</v>
      </c>
      <c r="R192" s="8" t="n">
        <v>0</v>
      </c>
      <c r="S192" s="8" t="n">
        <v>0</v>
      </c>
      <c r="T192" s="8" t="inlineStr">
        <is>
          <t>9 ↑ +0.20%</t>
        </is>
      </c>
      <c r="U192" s="8" t="inlineStr">
        <is>
          <t>36 ↑ +0.13%</t>
        </is>
      </c>
      <c r="V192" s="8" t="inlineStr">
        <is>
          <t>125 ↑ +0.14%</t>
        </is>
      </c>
      <c r="W192" s="8" t="inlineStr">
        <is>
          <t>227 ↑ +0.43%</t>
        </is>
      </c>
    </row>
    <row r="193">
      <c r="A193" s="308" t="n">
        <v>45985</v>
      </c>
      <c r="B193" s="472" t="n">
        <v>2483.364</v>
      </c>
      <c r="C193" s="8" t="n">
        <v>14.983</v>
      </c>
      <c r="D193" s="268" t="n">
        <v>0.0061</v>
      </c>
      <c r="E193" s="8" t="n">
        <v>87.56</v>
      </c>
      <c r="F193" s="8" t="n">
        <v>147.472</v>
      </c>
      <c r="G193" s="8" t="n">
        <v>131.674</v>
      </c>
      <c r="H193" s="8" t="n">
        <v>98.83</v>
      </c>
      <c r="I193" s="8" t="n">
        <v>194.88</v>
      </c>
      <c r="J193" s="8" t="n">
        <v>49.9</v>
      </c>
      <c r="K193" s="268" t="n">
        <v>0.4741</v>
      </c>
      <c r="L193" s="268" t="n">
        <v>0.3446</v>
      </c>
      <c r="M193" s="268" t="n">
        <v>-0.09130000000000001</v>
      </c>
      <c r="N193" s="8" t="n">
        <v>618.41</v>
      </c>
      <c r="O193" s="8" t="n">
        <v>5454.63</v>
      </c>
      <c r="P193" s="268" t="n">
        <v>0.1134</v>
      </c>
      <c r="Q193" s="8" t="n">
        <v>397</v>
      </c>
      <c r="R193" s="8" t="n">
        <v>0</v>
      </c>
      <c r="S193" s="8" t="n">
        <v>0</v>
      </c>
      <c r="T193" s="8" t="inlineStr">
        <is>
          <t>9 ↓ -0.37%</t>
        </is>
      </c>
      <c r="U193" s="8" t="inlineStr">
        <is>
          <t>40 ↓ -0.20%</t>
        </is>
      </c>
      <c r="V193" s="8" t="inlineStr">
        <is>
          <t>128 ↑ +0.14%</t>
        </is>
      </c>
      <c r="W193" s="8" t="inlineStr">
        <is>
          <t>220 ↑ +1.07%</t>
        </is>
      </c>
    </row>
    <row r="194">
      <c r="A194" s="308" t="n">
        <v>45982</v>
      </c>
      <c r="B194" s="472" t="n">
        <v>2468.381</v>
      </c>
      <c r="C194" s="8" t="n">
        <v>-29.475</v>
      </c>
      <c r="D194" s="268" t="n">
        <v>-0.0118</v>
      </c>
      <c r="E194" s="8" t="n">
        <v>85.87</v>
      </c>
      <c r="F194" s="8" t="n">
        <v>146.42</v>
      </c>
      <c r="G194" s="8" t="n">
        <v>131.371</v>
      </c>
      <c r="H194" s="8" t="n">
        <v>98.16</v>
      </c>
      <c r="I194" s="8" t="n">
        <v>194.67</v>
      </c>
      <c r="J194" s="8" t="n">
        <v>52.68</v>
      </c>
      <c r="K194" s="268" t="n">
        <v>0.4825</v>
      </c>
      <c r="L194" s="268" t="n">
        <v>0.3501</v>
      </c>
      <c r="M194" s="268" t="n">
        <v>-0.0887</v>
      </c>
      <c r="N194" s="8" t="n">
        <v>571.11</v>
      </c>
      <c r="O194" s="8" t="n">
        <v>5452.91</v>
      </c>
      <c r="P194" s="268" t="n">
        <v>0.1047</v>
      </c>
      <c r="Q194" s="8" t="n">
        <v>397</v>
      </c>
      <c r="R194" s="8" t="n">
        <v>0</v>
      </c>
      <c r="S194" s="8" t="n">
        <v>0</v>
      </c>
      <c r="T194" s="8" t="inlineStr">
        <is>
          <t>9 ↓ -0.81%</t>
        </is>
      </c>
      <c r="U194" s="8" t="inlineStr">
        <is>
          <t>33 ↓ -0.84%</t>
        </is>
      </c>
      <c r="V194" s="8" t="inlineStr">
        <is>
          <t>140 ↓ -0.80%</t>
        </is>
      </c>
      <c r="W194" s="8" t="inlineStr">
        <is>
          <t>215 ↓ -1.50%</t>
        </is>
      </c>
    </row>
    <row r="195">
      <c r="A195" s="308" t="n">
        <v>45981</v>
      </c>
      <c r="B195" s="472" t="n">
        <v>2497.856</v>
      </c>
      <c r="C195" s="8" t="n">
        <v>-4.68</v>
      </c>
      <c r="D195" s="268" t="n">
        <v>-0.0019</v>
      </c>
      <c r="E195" s="8" t="n">
        <v>88</v>
      </c>
      <c r="F195" s="8" t="n">
        <v>148.4</v>
      </c>
      <c r="G195" s="8" t="n">
        <v>132.761</v>
      </c>
      <c r="H195" s="8" t="n">
        <v>101.7</v>
      </c>
      <c r="I195" s="8" t="n">
        <v>192.37</v>
      </c>
      <c r="J195" s="8" t="n">
        <v>41.43</v>
      </c>
      <c r="K195" s="268" t="n">
        <v>0.4397</v>
      </c>
      <c r="L195" s="268" t="n">
        <v>0.3149</v>
      </c>
      <c r="M195" s="268" t="n">
        <v>-0.0939</v>
      </c>
      <c r="N195" s="8" t="n">
        <v>635.15</v>
      </c>
      <c r="O195" s="8" t="n">
        <v>5461.52</v>
      </c>
      <c r="P195" s="268" t="n">
        <v>0.1163</v>
      </c>
      <c r="Q195" s="8" t="n">
        <v>398</v>
      </c>
      <c r="R195" s="8" t="n">
        <v>0</v>
      </c>
      <c r="S195" s="8" t="n">
        <v>0</v>
      </c>
      <c r="T195" s="8" t="inlineStr">
        <is>
          <t>8 ↓ -0.15%</t>
        </is>
      </c>
      <c r="U195" s="8" t="inlineStr">
        <is>
          <t>31 ↓ -0.10%</t>
        </is>
      </c>
      <c r="V195" s="8" t="inlineStr">
        <is>
          <t>126 ↓ -0.07%</t>
        </is>
      </c>
      <c r="W195" s="8" t="inlineStr">
        <is>
          <t>233 ↓ -0.26%</t>
        </is>
      </c>
    </row>
    <row r="196">
      <c r="A196" s="308" t="n">
        <v>45980</v>
      </c>
      <c r="B196" s="472" t="n">
        <v>2502.536</v>
      </c>
      <c r="C196" s="8" t="n">
        <v>2.375</v>
      </c>
      <c r="D196" s="268" t="n">
        <v>0.001</v>
      </c>
      <c r="E196" s="8" t="n">
        <v>88</v>
      </c>
      <c r="F196" s="8" t="n">
        <v>148.574</v>
      </c>
      <c r="G196" s="8" t="n">
        <v>133.097</v>
      </c>
      <c r="H196" s="8" t="n">
        <v>103.49</v>
      </c>
      <c r="I196" s="8" t="n">
        <v>191.61</v>
      </c>
      <c r="J196" s="8" t="n">
        <v>40.59</v>
      </c>
      <c r="K196" s="268" t="n">
        <v>0.4304</v>
      </c>
      <c r="L196" s="268" t="n">
        <v>0.3022</v>
      </c>
      <c r="M196" s="268" t="n">
        <v>-0.09420000000000001</v>
      </c>
      <c r="N196" s="8" t="n">
        <v>658.65</v>
      </c>
      <c r="O196" s="8" t="n">
        <v>5467.84</v>
      </c>
      <c r="P196" s="268" t="n">
        <v>0.1205</v>
      </c>
      <c r="Q196" s="8" t="n">
        <v>398</v>
      </c>
      <c r="R196" s="8" t="n">
        <v>0</v>
      </c>
      <c r="S196" s="8" t="n">
        <v>0</v>
      </c>
      <c r="T196" s="8" t="inlineStr">
        <is>
          <t>7 ↓ -0.11%</t>
        </is>
      </c>
      <c r="U196" s="8" t="inlineStr">
        <is>
          <t>31 ↑ +0.03%</t>
        </is>
      </c>
      <c r="V196" s="8" t="inlineStr">
        <is>
          <t>129 ↑ +0.14%</t>
        </is>
      </c>
      <c r="W196" s="8" t="inlineStr">
        <is>
          <t>231 ↑ +0.09%</t>
        </is>
      </c>
    </row>
    <row r="197">
      <c r="A197" s="308" t="n">
        <v>45979</v>
      </c>
      <c r="B197" s="472" t="n">
        <v>2500.161</v>
      </c>
      <c r="C197" s="8" t="n">
        <v>-13.321</v>
      </c>
      <c r="D197" s="268" t="n">
        <v>-0.0053</v>
      </c>
      <c r="E197" s="8" t="n">
        <v>88.25</v>
      </c>
      <c r="F197" s="8" t="n">
        <v>148.48</v>
      </c>
      <c r="G197" s="8" t="n">
        <v>133.012</v>
      </c>
      <c r="H197" s="8" t="n">
        <v>103.88</v>
      </c>
      <c r="I197" s="8" t="n">
        <v>190.09</v>
      </c>
      <c r="J197" s="8" t="n">
        <v>34.78</v>
      </c>
      <c r="K197" s="268" t="n">
        <v>0.4161</v>
      </c>
      <c r="L197" s="268" t="n">
        <v>0.2851</v>
      </c>
      <c r="M197" s="268" t="n">
        <v>-0.09370000000000001</v>
      </c>
      <c r="N197" s="8" t="n">
        <v>686.41</v>
      </c>
      <c r="O197" s="8" t="n">
        <v>5475.37</v>
      </c>
      <c r="P197" s="268" t="n">
        <v>0.1254</v>
      </c>
      <c r="Q197" s="8" t="n">
        <v>398</v>
      </c>
      <c r="R197" s="8" t="n">
        <v>0</v>
      </c>
      <c r="S197" s="8" t="n">
        <v>0</v>
      </c>
      <c r="T197" s="8" t="inlineStr">
        <is>
          <t>7 ↓ -0.06%</t>
        </is>
      </c>
      <c r="U197" s="8" t="inlineStr">
        <is>
          <t>32 ↓ -0.86%</t>
        </is>
      </c>
      <c r="V197" s="8" t="inlineStr">
        <is>
          <t>129 ↓ -0.32%</t>
        </is>
      </c>
      <c r="W197" s="8" t="inlineStr">
        <is>
          <t>230 ↓ -0.62%</t>
        </is>
      </c>
    </row>
    <row r="198">
      <c r="A198" s="308" t="n">
        <v>45978</v>
      </c>
      <c r="B198" s="472" t="n">
        <v>2513.482</v>
      </c>
      <c r="C198" s="8" t="n">
        <v>-4.104</v>
      </c>
      <c r="D198" s="268" t="n">
        <v>-0.0016</v>
      </c>
      <c r="E198" s="8" t="n">
        <v>89.45999999999999</v>
      </c>
      <c r="F198" s="8" t="n">
        <v>149.261</v>
      </c>
      <c r="G198" s="8" t="n">
        <v>133.335</v>
      </c>
      <c r="H198" s="8" t="n">
        <v>105.41</v>
      </c>
      <c r="I198" s="8" t="n">
        <v>190.43</v>
      </c>
      <c r="J198" s="8" t="n">
        <v>34.14</v>
      </c>
      <c r="K198" s="268" t="n">
        <v>0.4116</v>
      </c>
      <c r="L198" s="268" t="n">
        <v>0.2774</v>
      </c>
      <c r="M198" s="268" t="n">
        <v>-0.1039</v>
      </c>
      <c r="N198" s="8" t="n">
        <v>730.23</v>
      </c>
      <c r="O198" s="8" t="n">
        <v>5484.18</v>
      </c>
      <c r="P198" s="268" t="n">
        <v>0.1332</v>
      </c>
      <c r="Q198" s="8" t="n">
        <v>400</v>
      </c>
      <c r="R198" s="8" t="n">
        <v>0</v>
      </c>
      <c r="S198" s="8" t="n">
        <v>0</v>
      </c>
      <c r="T198" s="8" t="inlineStr">
        <is>
          <t>7 ↓ -0.38%</t>
        </is>
      </c>
      <c r="U198" s="8" t="inlineStr">
        <is>
          <t>27 ↓ -0.49%</t>
        </is>
      </c>
      <c r="V198" s="8" t="inlineStr">
        <is>
          <t>131 ↓ -0.41%</t>
        </is>
      </c>
      <c r="W198" s="8" t="inlineStr">
        <is>
          <t>235 ↑ +0.02%</t>
        </is>
      </c>
    </row>
    <row r="199">
      <c r="A199" s="308" t="n">
        <v>45975</v>
      </c>
      <c r="B199" s="472" t="n">
        <v>2517.586</v>
      </c>
      <c r="C199" s="8" t="n">
        <v>-17.262</v>
      </c>
      <c r="D199" s="268" t="n">
        <v>-0.0068</v>
      </c>
      <c r="E199" s="8" t="n">
        <v>90.58</v>
      </c>
      <c r="F199" s="8" t="n">
        <v>149.352</v>
      </c>
      <c r="G199" s="8" t="n">
        <v>133.969</v>
      </c>
      <c r="H199" s="8" t="n">
        <v>105.65</v>
      </c>
      <c r="I199" s="8" t="n">
        <v>190.5</v>
      </c>
      <c r="J199" s="8" t="n">
        <v>34.62</v>
      </c>
      <c r="K199" s="268" t="n">
        <v>0.4115</v>
      </c>
      <c r="L199" s="268" t="n">
        <v>0.2759</v>
      </c>
      <c r="M199" s="268" t="n">
        <v>-0.1032</v>
      </c>
      <c r="N199" s="8" t="n">
        <v>723.58</v>
      </c>
      <c r="O199" s="8" t="n">
        <v>5493.97</v>
      </c>
      <c r="P199" s="268" t="n">
        <v>0.1317</v>
      </c>
      <c r="Q199" s="8" t="n">
        <v>400</v>
      </c>
      <c r="R199" s="8" t="n">
        <v>0</v>
      </c>
      <c r="S199" s="8" t="n">
        <v>0</v>
      </c>
      <c r="T199" s="8" t="inlineStr">
        <is>
          <t>5 ↓ -0.32%</t>
        </is>
      </c>
      <c r="U199" s="8" t="inlineStr">
        <is>
          <t>23 ↓ -0.09%</t>
        </is>
      </c>
      <c r="V199" s="8" t="inlineStr">
        <is>
          <t>122 ↓ -0.29%</t>
        </is>
      </c>
      <c r="W199" s="8" t="inlineStr">
        <is>
          <t>250 ↓ -0.93%</t>
        </is>
      </c>
    </row>
    <row r="200">
      <c r="A200" s="308" t="n">
        <v>45974</v>
      </c>
      <c r="B200" s="472" t="n">
        <v>2534.848</v>
      </c>
      <c r="C200" s="8" t="n">
        <v>28.472</v>
      </c>
      <c r="D200" s="268" t="n">
        <v>0.0114</v>
      </c>
      <c r="E200" s="8" t="n">
        <v>91.95999999999999</v>
      </c>
      <c r="F200" s="8" t="n">
        <v>150.501</v>
      </c>
      <c r="G200" s="8" t="n">
        <v>135.102</v>
      </c>
      <c r="H200" s="8" t="n">
        <v>106.19</v>
      </c>
      <c r="I200" s="8" t="n">
        <v>192.01</v>
      </c>
      <c r="J200" s="8" t="n">
        <v>35.72</v>
      </c>
      <c r="K200" s="268" t="n">
        <v>0.4151</v>
      </c>
      <c r="L200" s="268" t="n">
        <v>0.2777</v>
      </c>
      <c r="M200" s="268" t="n">
        <v>-0.1061</v>
      </c>
      <c r="N200" s="8" t="n">
        <v>805.26</v>
      </c>
      <c r="O200" s="8" t="n">
        <v>5498.23</v>
      </c>
      <c r="P200" s="268" t="n">
        <v>0.1465</v>
      </c>
      <c r="Q200" s="8" t="n">
        <v>400</v>
      </c>
      <c r="R200" s="8" t="n">
        <v>0</v>
      </c>
      <c r="S200" s="8" t="n">
        <v>0</v>
      </c>
      <c r="T200" s="8" t="inlineStr">
        <is>
          <t>6 ↑ +0.20%</t>
        </is>
      </c>
      <c r="U200" s="8" t="inlineStr">
        <is>
          <t>19 ↑ +0.27%</t>
        </is>
      </c>
      <c r="V200" s="8" t="inlineStr">
        <is>
          <t>122 ↑ +0.62%</t>
        </is>
      </c>
      <c r="W200" s="8" t="inlineStr">
        <is>
          <t>253 ↑ +1.47%</t>
        </is>
      </c>
    </row>
    <row r="201">
      <c r="A201" s="308" t="n">
        <v>45973</v>
      </c>
      <c r="B201" s="472" t="n">
        <v>2506.376</v>
      </c>
      <c r="C201" s="8" t="n">
        <v>-7.693</v>
      </c>
      <c r="D201" s="268" t="n">
        <v>-0.0031</v>
      </c>
      <c r="E201" s="8" t="n">
        <v>89.43000000000001</v>
      </c>
      <c r="F201" s="8" t="n">
        <v>148.57</v>
      </c>
      <c r="G201" s="8" t="n">
        <v>134.047</v>
      </c>
      <c r="H201" s="8" t="n">
        <v>104.91</v>
      </c>
      <c r="I201" s="8" t="n">
        <v>190.39</v>
      </c>
      <c r="J201" s="8" t="n">
        <v>35.34</v>
      </c>
      <c r="K201" s="268" t="n">
        <v>0.4182</v>
      </c>
      <c r="L201" s="268" t="n">
        <v>0.2761</v>
      </c>
      <c r="M201" s="268" t="n">
        <v>-0.1007</v>
      </c>
      <c r="N201" s="8" t="n">
        <v>633.25</v>
      </c>
      <c r="O201" s="8" t="n">
        <v>5503.63</v>
      </c>
      <c r="P201" s="268" t="n">
        <v>0.1151</v>
      </c>
      <c r="Q201" s="8" t="n">
        <v>400</v>
      </c>
      <c r="R201" s="8" t="n">
        <v>0</v>
      </c>
      <c r="S201" s="8" t="n">
        <v>0</v>
      </c>
      <c r="T201" s="8" t="inlineStr">
        <is>
          <t>5 ↓ -0.17%</t>
        </is>
      </c>
      <c r="U201" s="8" t="inlineStr">
        <is>
          <t>29 ↑ +0.12%</t>
        </is>
      </c>
      <c r="V201" s="8" t="inlineStr">
        <is>
          <t>121 ↓ -0.20%</t>
        </is>
      </c>
      <c r="W201" s="8" t="inlineStr">
        <is>
          <t>245 ↓ -0.41%</t>
        </is>
      </c>
    </row>
    <row r="202">
      <c r="A202" s="308" t="n">
        <v>45972</v>
      </c>
      <c r="B202" s="472" t="n">
        <v>2514.069</v>
      </c>
      <c r="C202" s="8" t="n">
        <v>-1.484</v>
      </c>
      <c r="D202" s="268" t="n">
        <v>-0.0005999999999999999</v>
      </c>
      <c r="E202" s="8" t="n">
        <v>90.02</v>
      </c>
      <c r="F202" s="8" t="n">
        <v>149.123</v>
      </c>
      <c r="G202" s="8" t="n">
        <v>134.206</v>
      </c>
      <c r="H202" s="8" t="n">
        <v>106.98</v>
      </c>
      <c r="I202" s="8" t="n">
        <v>190.28</v>
      </c>
      <c r="J202" s="8" t="n">
        <v>32.98</v>
      </c>
      <c r="K202" s="268" t="n">
        <v>0.4116</v>
      </c>
      <c r="L202" s="268" t="n">
        <v>0.2711</v>
      </c>
      <c r="M202" s="268" t="n">
        <v>-0.1015</v>
      </c>
      <c r="N202" s="8" t="n">
        <v>663.08</v>
      </c>
      <c r="O202" s="8" t="n">
        <v>5512.62</v>
      </c>
      <c r="P202" s="268" t="n">
        <v>0.1203</v>
      </c>
      <c r="Q202" s="8" t="n">
        <v>400</v>
      </c>
      <c r="R202" s="8" t="n">
        <v>0</v>
      </c>
      <c r="S202" s="8" t="n">
        <v>0</v>
      </c>
      <c r="T202" s="8" t="inlineStr">
        <is>
          <t>6 ↓ -0.18%</t>
        </is>
      </c>
      <c r="U202" s="8" t="inlineStr">
        <is>
          <t>27 ↓ -0.27%</t>
        </is>
      </c>
      <c r="V202" s="8" t="inlineStr">
        <is>
          <t>122 ↓ -0.06%</t>
        </is>
      </c>
      <c r="W202" s="8" t="inlineStr">
        <is>
          <t>245 ↓ -0.03%</t>
        </is>
      </c>
    </row>
    <row r="203">
      <c r="A203" s="308" t="n">
        <v>45971</v>
      </c>
      <c r="B203" s="472" t="n">
        <v>2515.553</v>
      </c>
      <c r="C203" s="8" t="n">
        <v>13.063</v>
      </c>
      <c r="D203" s="268" t="n">
        <v>0.0052</v>
      </c>
      <c r="E203" s="8" t="n">
        <v>90.33</v>
      </c>
      <c r="F203" s="8" t="n">
        <v>149.099</v>
      </c>
      <c r="G203" s="8" t="n">
        <v>134.135</v>
      </c>
      <c r="H203" s="8" t="n">
        <v>106.93</v>
      </c>
      <c r="I203" s="8" t="n">
        <v>190.13</v>
      </c>
      <c r="J203" s="8" t="n">
        <v>32.14</v>
      </c>
      <c r="K203" s="268" t="n">
        <v>0.4103</v>
      </c>
      <c r="L203" s="268" t="n">
        <v>0.2738</v>
      </c>
      <c r="M203" s="268" t="n">
        <v>-0.1009</v>
      </c>
      <c r="N203" s="8" t="n">
        <v>741.84</v>
      </c>
      <c r="O203" s="8" t="n">
        <v>5527.28</v>
      </c>
      <c r="P203" s="268" t="n">
        <v>0.1342</v>
      </c>
      <c r="Q203" s="8" t="n">
        <v>402</v>
      </c>
      <c r="R203" s="8" t="n">
        <v>0</v>
      </c>
      <c r="S203" s="8" t="n">
        <v>0</v>
      </c>
      <c r="T203" s="8" t="inlineStr">
        <is>
          <t>5 ↑ +0.44%</t>
        </is>
      </c>
      <c r="U203" s="8" t="inlineStr">
        <is>
          <t>29 ↑ +0.59%</t>
        </is>
      </c>
      <c r="V203" s="8" t="inlineStr">
        <is>
          <t>126 ↑ +0.68%</t>
        </is>
      </c>
      <c r="W203" s="8" t="inlineStr">
        <is>
          <t>242 ↑ +0.44%</t>
        </is>
      </c>
    </row>
    <row r="204">
      <c r="A204" s="308" t="n">
        <v>45968</v>
      </c>
      <c r="B204" s="472" t="n">
        <v>2502.49</v>
      </c>
      <c r="C204" s="8" t="n">
        <v>-2.982</v>
      </c>
      <c r="D204" s="268" t="n">
        <v>-0.0012</v>
      </c>
      <c r="E204" s="8" t="n">
        <v>89.26000000000001</v>
      </c>
      <c r="F204" s="8" t="n">
        <v>148.652</v>
      </c>
      <c r="G204" s="8" t="n">
        <v>133.269</v>
      </c>
      <c r="H204" s="8" t="n">
        <v>106.07</v>
      </c>
      <c r="I204" s="8" t="n">
        <v>190</v>
      </c>
      <c r="J204" s="8" t="n">
        <v>31.44</v>
      </c>
      <c r="K204" s="268" t="n">
        <v>0.4135</v>
      </c>
      <c r="L204" s="268" t="n">
        <v>0.2745</v>
      </c>
      <c r="M204" s="268" t="n">
        <v>-0.09569999999999999</v>
      </c>
      <c r="N204" s="8" t="n">
        <v>798.91</v>
      </c>
      <c r="O204" s="8" t="n">
        <v>5545.77</v>
      </c>
      <c r="P204" s="268" t="n">
        <v>0.1441</v>
      </c>
      <c r="Q204" s="8" t="n">
        <v>402</v>
      </c>
      <c r="R204" s="8" t="n">
        <v>0</v>
      </c>
      <c r="S204" s="8" t="n">
        <v>0</v>
      </c>
      <c r="T204" s="8" t="inlineStr">
        <is>
          <t>5 ↓ -0.05%</t>
        </is>
      </c>
      <c r="U204" s="8" t="inlineStr">
        <is>
          <t>36 ↑ +0.22%</t>
        </is>
      </c>
      <c r="V204" s="8" t="inlineStr">
        <is>
          <t>123 ↑ +0.16%</t>
        </is>
      </c>
      <c r="W204" s="8" t="inlineStr">
        <is>
          <t>238 ↓ -0.32%</t>
        </is>
      </c>
    </row>
    <row r="205">
      <c r="A205" s="308" t="n">
        <v>45967</v>
      </c>
      <c r="B205" s="472" t="n">
        <v>2505.472</v>
      </c>
      <c r="C205" s="8" t="n">
        <v>16.131</v>
      </c>
      <c r="D205" s="268" t="n">
        <v>0.0065</v>
      </c>
      <c r="E205" s="8" t="n">
        <v>89.63</v>
      </c>
      <c r="F205" s="8" t="n">
        <v>149.232</v>
      </c>
      <c r="G205" s="8" t="n">
        <v>133.103</v>
      </c>
      <c r="H205" s="8" t="n">
        <v>106.33</v>
      </c>
      <c r="I205" s="8" t="n">
        <v>190.76</v>
      </c>
      <c r="J205" s="8" t="n">
        <v>31.92</v>
      </c>
      <c r="K205" s="268" t="n">
        <v>0.4153</v>
      </c>
      <c r="L205" s="268" t="n">
        <v>0.2732</v>
      </c>
      <c r="M205" s="268" t="n">
        <v>-0.09660000000000001</v>
      </c>
      <c r="N205" s="8" t="n">
        <v>790.4400000000001</v>
      </c>
      <c r="O205" s="8" t="n">
        <v>5544.48</v>
      </c>
      <c r="P205" s="268" t="n">
        <v>0.1426</v>
      </c>
      <c r="Q205" s="8" t="n">
        <v>401</v>
      </c>
      <c r="R205" s="8" t="n">
        <v>0</v>
      </c>
      <c r="S205" s="8" t="n">
        <v>0</v>
      </c>
      <c r="T205" s="8" t="inlineStr">
        <is>
          <t>5 ↑ +0.82%</t>
        </is>
      </c>
      <c r="U205" s="8" t="inlineStr">
        <is>
          <t>42 ↑ +0.27%</t>
        </is>
      </c>
      <c r="V205" s="8" t="inlineStr">
        <is>
          <t>117 ↑ +0.23%</t>
        </is>
      </c>
      <c r="W205" s="8" t="inlineStr">
        <is>
          <t>237 ↑ +0.92%</t>
        </is>
      </c>
    </row>
    <row r="206">
      <c r="A206" s="308" t="n">
        <v>45966</v>
      </c>
      <c r="B206" s="472" t="n">
        <v>2489.341</v>
      </c>
      <c r="C206" s="8" t="n">
        <v>17.353</v>
      </c>
      <c r="D206" s="268" t="n">
        <v>0.007</v>
      </c>
      <c r="E206" s="8" t="n">
        <v>88.92</v>
      </c>
      <c r="F206" s="8" t="n">
        <v>147.888</v>
      </c>
      <c r="G206" s="8" t="n">
        <v>132.86</v>
      </c>
      <c r="H206" s="8" t="n">
        <v>105.19</v>
      </c>
      <c r="I206" s="8" t="n">
        <v>189.51</v>
      </c>
      <c r="J206" s="8" t="n">
        <v>33.99</v>
      </c>
      <c r="K206" s="268" t="n">
        <v>0.4163</v>
      </c>
      <c r="L206" s="268" t="n">
        <v>0.2788</v>
      </c>
      <c r="M206" s="268" t="n">
        <v>-0.09320000000000001</v>
      </c>
      <c r="N206" s="8" t="n">
        <v>704.29</v>
      </c>
      <c r="O206" s="8" t="n">
        <v>5565.36</v>
      </c>
      <c r="P206" s="268" t="n">
        <v>0.1265</v>
      </c>
      <c r="Q206" s="8" t="n">
        <v>401</v>
      </c>
      <c r="R206" s="8" t="n">
        <v>0</v>
      </c>
      <c r="S206" s="8" t="n">
        <v>0</v>
      </c>
      <c r="T206" s="8" t="inlineStr">
        <is>
          <t>7 ↑ +0.05%</t>
        </is>
      </c>
      <c r="U206" s="8" t="inlineStr">
        <is>
          <t>43 ↑ +0.28%</t>
        </is>
      </c>
      <c r="V206" s="8" t="inlineStr">
        <is>
          <t>124 ↑ +0.36%</t>
        </is>
      </c>
      <c r="W206" s="8" t="inlineStr">
        <is>
          <t>227 ↑ +0.99%</t>
        </is>
      </c>
    </row>
    <row r="207">
      <c r="A207" s="308" t="n">
        <v>45965</v>
      </c>
      <c r="B207" s="472" t="n">
        <v>2471.988</v>
      </c>
      <c r="C207" s="8" t="n">
        <v>-22.349</v>
      </c>
      <c r="D207" s="268" t="n">
        <v>-0.008999999999999999</v>
      </c>
      <c r="E207" s="8" t="n">
        <v>87.87</v>
      </c>
      <c r="F207" s="8" t="n">
        <v>146.854</v>
      </c>
      <c r="G207" s="8" t="n">
        <v>131.963</v>
      </c>
      <c r="H207" s="8" t="n">
        <v>104.75</v>
      </c>
      <c r="I207" s="8" t="n">
        <v>188.59</v>
      </c>
      <c r="J207" s="8" t="n">
        <v>34.51</v>
      </c>
      <c r="K207" s="268" t="n">
        <v>0.4174</v>
      </c>
      <c r="L207" s="268" t="n">
        <v>0.2829</v>
      </c>
      <c r="M207" s="268" t="n">
        <v>-0.0898</v>
      </c>
      <c r="N207" s="8" t="n">
        <v>567.34</v>
      </c>
      <c r="O207" s="8" t="n">
        <v>5572.57</v>
      </c>
      <c r="P207" s="268" t="n">
        <v>0.1018</v>
      </c>
      <c r="Q207" s="8" t="n">
        <v>401</v>
      </c>
      <c r="R207" s="8" t="n">
        <v>0</v>
      </c>
      <c r="S207" s="8" t="n">
        <v>0</v>
      </c>
      <c r="T207" s="8" t="inlineStr">
        <is>
          <t>5 ↓ -0.05%</t>
        </is>
      </c>
      <c r="U207" s="8" t="inlineStr">
        <is>
          <t>50 ↓ -0.44%</t>
        </is>
      </c>
      <c r="V207" s="8" t="inlineStr">
        <is>
          <t>126 ↓ -0.51%</t>
        </is>
      </c>
      <c r="W207" s="8" t="inlineStr">
        <is>
          <t>220 ↓ -1.24%</t>
        </is>
      </c>
    </row>
    <row r="208">
      <c r="A208" s="308" t="n">
        <v>45964</v>
      </c>
      <c r="B208" s="472" t="n">
        <v>2494.337</v>
      </c>
      <c r="C208" s="8" t="n">
        <v>2.044</v>
      </c>
      <c r="D208" s="268" t="n">
        <v>0.0008</v>
      </c>
      <c r="E208" s="8" t="n">
        <v>89.45</v>
      </c>
      <c r="F208" s="8" t="n">
        <v>148.375</v>
      </c>
      <c r="G208" s="8" t="n">
        <v>132.983</v>
      </c>
      <c r="H208" s="8" t="n">
        <v>105.53</v>
      </c>
      <c r="I208" s="8" t="n">
        <v>189.88</v>
      </c>
      <c r="J208" s="8" t="n">
        <v>33.83</v>
      </c>
      <c r="K208" s="268" t="n">
        <v>0.4151</v>
      </c>
      <c r="L208" s="268" t="n">
        <v>0.2826</v>
      </c>
      <c r="M208" s="268" t="n">
        <v>-0.09420000000000001</v>
      </c>
      <c r="N208" s="8" t="n">
        <v>630.1</v>
      </c>
      <c r="O208" s="8" t="n">
        <v>5581.36</v>
      </c>
      <c r="P208" s="268" t="n">
        <v>0.1129</v>
      </c>
      <c r="Q208" s="8" t="n">
        <v>401</v>
      </c>
      <c r="R208" s="8" t="n">
        <v>0</v>
      </c>
      <c r="S208" s="8" t="n">
        <v>0</v>
      </c>
      <c r="T208" s="8" t="inlineStr">
        <is>
          <t>6 ↑ +0.02%</t>
        </is>
      </c>
      <c r="U208" s="8" t="inlineStr">
        <is>
          <t>40 ↑ +0.17%</t>
        </is>
      </c>
      <c r="V208" s="8" t="inlineStr">
        <is>
          <t>123 ↑ +0.11%</t>
        </is>
      </c>
      <c r="W208" s="8" t="inlineStr">
        <is>
          <t>232 ↑ +0.05%</t>
        </is>
      </c>
    </row>
    <row r="209">
      <c r="A209" s="308" t="n">
        <v>45961</v>
      </c>
      <c r="B209" s="472" t="n">
        <v>2492.293</v>
      </c>
      <c r="C209" s="8" t="n">
        <v>12.103</v>
      </c>
      <c r="D209" s="268" t="n">
        <v>0.0049</v>
      </c>
      <c r="E209" s="8" t="n">
        <v>89.47</v>
      </c>
      <c r="F209" s="8" t="n">
        <v>148.372</v>
      </c>
      <c r="G209" s="8" t="n">
        <v>132.409</v>
      </c>
      <c r="H209" s="8" t="n">
        <v>106.3</v>
      </c>
      <c r="I209" s="8" t="n">
        <v>190.38</v>
      </c>
      <c r="J209" s="8" t="n">
        <v>34.17</v>
      </c>
      <c r="K209" s="268" t="n">
        <v>0.4201</v>
      </c>
      <c r="L209" s="268" t="n">
        <v>0.2806</v>
      </c>
      <c r="M209" s="268" t="n">
        <v>-0.0927</v>
      </c>
      <c r="N209" s="8" t="n">
        <v>735.35</v>
      </c>
      <c r="O209" s="8" t="n">
        <v>5588.23</v>
      </c>
      <c r="P209" s="268" t="n">
        <v>0.1316</v>
      </c>
      <c r="Q209" s="8" t="n">
        <v>401</v>
      </c>
      <c r="R209" s="8" t="n">
        <v>0</v>
      </c>
      <c r="S209" s="8" t="n">
        <v>0</v>
      </c>
      <c r="T209" s="8" t="inlineStr">
        <is>
          <t>6 ↑ +0.08%</t>
        </is>
      </c>
      <c r="U209" s="8" t="inlineStr">
        <is>
          <t>44 ↑ +0.10%</t>
        </is>
      </c>
      <c r="V209" s="8" t="inlineStr">
        <is>
          <t>122 ↑ +0.33%</t>
        </is>
      </c>
      <c r="W209" s="8" t="inlineStr">
        <is>
          <t>229 ↑ +0.66%</t>
        </is>
      </c>
    </row>
    <row r="210">
      <c r="A210" s="308" t="n">
        <v>45960</v>
      </c>
      <c r="B210" s="472" t="n">
        <v>2480.19</v>
      </c>
      <c r="C210" s="8" t="n">
        <v>-22.777</v>
      </c>
      <c r="D210" s="268" t="n">
        <v>-0.0091</v>
      </c>
      <c r="E210" s="8" t="n">
        <v>88.11</v>
      </c>
      <c r="F210" s="8" t="n">
        <v>147.717</v>
      </c>
      <c r="G210" s="8" t="n">
        <v>132.019</v>
      </c>
      <c r="H210" s="8" t="n">
        <v>105.78</v>
      </c>
      <c r="I210" s="8" t="n">
        <v>190</v>
      </c>
      <c r="J210" s="8" t="n">
        <v>35.26</v>
      </c>
      <c r="K210" s="268" t="n">
        <v>0.4228</v>
      </c>
      <c r="L210" s="268" t="n">
        <v>0.2753</v>
      </c>
      <c r="M210" s="268" t="n">
        <v>-0.09039999999999999</v>
      </c>
      <c r="N210" s="8" t="n">
        <v>645.5</v>
      </c>
      <c r="O210" s="8" t="n">
        <v>5553.8</v>
      </c>
      <c r="P210" s="268" t="n">
        <v>0.1162</v>
      </c>
      <c r="Q210" s="8" t="n">
        <v>401</v>
      </c>
      <c r="R210" s="8" t="n">
        <v>0</v>
      </c>
      <c r="S210" s="8" t="n">
        <v>0</v>
      </c>
      <c r="T210" s="8" t="inlineStr">
        <is>
          <t>6 ↓ -0.45%</t>
        </is>
      </c>
      <c r="U210" s="8" t="inlineStr">
        <is>
          <t>49 ↓ -0.57%</t>
        </is>
      </c>
      <c r="V210" s="8" t="inlineStr">
        <is>
          <t>127 ↓ -0.70%</t>
        </is>
      </c>
      <c r="W210" s="8" t="inlineStr">
        <is>
          <t>219 ↓ -1.12%</t>
        </is>
      </c>
    </row>
    <row r="211">
      <c r="A211" s="308" t="n">
        <v>45959</v>
      </c>
      <c r="B211" s="472" t="n">
        <v>2502.967</v>
      </c>
      <c r="C211" s="8" t="n">
        <v>16.411</v>
      </c>
      <c r="D211" s="268" t="n">
        <v>0.0066</v>
      </c>
      <c r="E211" s="8" t="n">
        <v>90.37</v>
      </c>
      <c r="F211" s="8" t="n">
        <v>149.171</v>
      </c>
      <c r="G211" s="8" t="n">
        <v>133.291</v>
      </c>
      <c r="H211" s="8" t="n">
        <v>107.08</v>
      </c>
      <c r="I211" s="8" t="n">
        <v>190.95</v>
      </c>
      <c r="J211" s="8" t="n">
        <v>33.99</v>
      </c>
      <c r="K211" s="268" t="n">
        <v>0.4178</v>
      </c>
      <c r="L211" s="268" t="n">
        <v>0.2659</v>
      </c>
      <c r="M211" s="268" t="n">
        <v>-0.0944</v>
      </c>
      <c r="N211" s="8" t="n">
        <v>639.26</v>
      </c>
      <c r="O211" s="8" t="n">
        <v>5560.31</v>
      </c>
      <c r="P211" s="268" t="n">
        <v>0.115</v>
      </c>
      <c r="Q211" s="8" t="n">
        <v>404</v>
      </c>
      <c r="R211" s="8" t="n">
        <v>0</v>
      </c>
      <c r="S211" s="8" t="n">
        <v>0</v>
      </c>
      <c r="T211" s="8" t="inlineStr">
        <is>
          <t>5 ↑ +0.01%</t>
        </is>
      </c>
      <c r="U211" s="8" t="inlineStr">
        <is>
          <t>43 ↑ +0.23%</t>
        </is>
      </c>
      <c r="V211" s="8" t="inlineStr">
        <is>
          <t>119 ↑ +0.26%</t>
        </is>
      </c>
      <c r="W211" s="8" t="inlineStr">
        <is>
          <t>237 ↑ +0.95%</t>
        </is>
      </c>
    </row>
    <row r="212">
      <c r="A212" s="308" t="n">
        <v>45958</v>
      </c>
      <c r="B212" s="472" t="n">
        <v>2486.556</v>
      </c>
      <c r="C212" s="8" t="n">
        <v>-7.582</v>
      </c>
      <c r="D212" s="268" t="n">
        <v>-0.003</v>
      </c>
      <c r="E212" s="8" t="n">
        <v>89.89</v>
      </c>
      <c r="F212" s="8" t="n">
        <v>147.784</v>
      </c>
      <c r="G212" s="8" t="n">
        <v>132.286</v>
      </c>
      <c r="H212" s="8" t="n">
        <v>105.37</v>
      </c>
      <c r="I212" s="8" t="n">
        <v>189.24</v>
      </c>
      <c r="J212" s="8" t="n">
        <v>32.82</v>
      </c>
      <c r="K212" s="268" t="n">
        <v>0.4145</v>
      </c>
      <c r="L212" s="268" t="n">
        <v>0.2663</v>
      </c>
      <c r="M212" s="268" t="n">
        <v>-0.0919</v>
      </c>
      <c r="N212" s="8" t="n">
        <v>605.4400000000001</v>
      </c>
      <c r="O212" s="8" t="n">
        <v>5564.62</v>
      </c>
      <c r="P212" s="268" t="n">
        <v>0.1088</v>
      </c>
      <c r="Q212" s="8" t="n">
        <v>404</v>
      </c>
      <c r="R212" s="8" t="n">
        <v>0</v>
      </c>
      <c r="S212" s="8" t="n">
        <v>0</v>
      </c>
      <c r="T212" s="8" t="inlineStr">
        <is>
          <t>5 ↓ -0.21%</t>
        </is>
      </c>
      <c r="U212" s="8" t="inlineStr">
        <is>
          <t>49 ↓ -0.34%</t>
        </is>
      </c>
      <c r="V212" s="8" t="inlineStr">
        <is>
          <t>124 ↓ -0.40%</t>
        </is>
      </c>
      <c r="W212" s="8" t="inlineStr">
        <is>
          <t>226 ↓ -0.25%</t>
        </is>
      </c>
    </row>
    <row r="213">
      <c r="A213" s="308" t="n">
        <v>45957</v>
      </c>
      <c r="B213" s="472" t="n">
        <v>2494.138</v>
      </c>
      <c r="C213" s="8" t="n">
        <v>16.673</v>
      </c>
      <c r="D213" s="268" t="n">
        <v>0.0067</v>
      </c>
      <c r="E213" s="8" t="n">
        <v>90.28</v>
      </c>
      <c r="F213" s="8" t="n">
        <v>148.286</v>
      </c>
      <c r="G213" s="8" t="n">
        <v>132.877</v>
      </c>
      <c r="H213" s="8" t="n">
        <v>105.49</v>
      </c>
      <c r="I213" s="8" t="n">
        <v>189.89</v>
      </c>
      <c r="J213" s="8" t="n">
        <v>33.3</v>
      </c>
      <c r="K213" s="268" t="n">
        <v>0.416</v>
      </c>
      <c r="L213" s="268" t="n">
        <v>0.276</v>
      </c>
      <c r="M213" s="268" t="n">
        <v>-0.0948</v>
      </c>
      <c r="N213" s="8" t="n">
        <v>698.27</v>
      </c>
      <c r="O213" s="8" t="n">
        <v>5553.29</v>
      </c>
      <c r="P213" s="268" t="n">
        <v>0.1257</v>
      </c>
      <c r="Q213" s="8" t="n">
        <v>405</v>
      </c>
      <c r="R213" s="8" t="n">
        <v>0</v>
      </c>
      <c r="S213" s="8" t="n">
        <v>0</v>
      </c>
      <c r="T213" s="8" t="inlineStr">
        <is>
          <t>5 ↑ +0.29%</t>
        </is>
      </c>
      <c r="U213" s="8" t="inlineStr">
        <is>
          <t>47 ↑ +0.46%</t>
        </is>
      </c>
      <c r="V213" s="8" t="inlineStr">
        <is>
          <t>118 ↑ +0.51%</t>
        </is>
      </c>
      <c r="W213" s="8" t="inlineStr">
        <is>
          <t>235 ↑ +0.81%</t>
        </is>
      </c>
    </row>
    <row r="214">
      <c r="A214" s="308" t="n">
        <v>45954</v>
      </c>
      <c r="B214" s="472" t="n">
        <v>2477.465</v>
      </c>
      <c r="C214" s="8" t="n">
        <v>25.039</v>
      </c>
      <c r="D214" s="268" t="n">
        <v>0.0102</v>
      </c>
      <c r="E214" s="8" t="n">
        <v>88.98</v>
      </c>
      <c r="F214" s="8" t="n">
        <v>147.259</v>
      </c>
      <c r="G214" s="8" t="n">
        <v>132.259</v>
      </c>
      <c r="H214" s="8" t="n">
        <v>105</v>
      </c>
      <c r="I214" s="8" t="n">
        <v>188.98</v>
      </c>
      <c r="J214" s="8" t="n">
        <v>32.93</v>
      </c>
      <c r="K214" s="268" t="n">
        <v>0.4172</v>
      </c>
      <c r="L214" s="268" t="n">
        <v>0.2804</v>
      </c>
      <c r="M214" s="268" t="n">
        <v>-0.09329999999999999</v>
      </c>
      <c r="N214" s="8" t="n">
        <v>612.05</v>
      </c>
      <c r="O214" s="8" t="n">
        <v>5559.65</v>
      </c>
      <c r="P214" s="268" t="n">
        <v>0.1101</v>
      </c>
      <c r="Q214" s="8" t="n">
        <v>407</v>
      </c>
      <c r="R214" s="8" t="n">
        <v>0</v>
      </c>
      <c r="S214" s="8" t="n">
        <v>0</v>
      </c>
      <c r="T214" s="8" t="inlineStr">
        <is>
          <t>5 ↑ +0.29%</t>
        </is>
      </c>
      <c r="U214" s="8" t="inlineStr">
        <is>
          <t>51 ↑ +0.08%</t>
        </is>
      </c>
      <c r="V214" s="8" t="inlineStr">
        <is>
          <t>124 ↑ +0.27%</t>
        </is>
      </c>
      <c r="W214" s="8" t="inlineStr">
        <is>
          <t>227 ↑ +1.66%</t>
        </is>
      </c>
    </row>
    <row r="215">
      <c r="A215" s="308" t="n">
        <v>45953</v>
      </c>
      <c r="B215" s="472" t="n">
        <v>2452.426</v>
      </c>
      <c r="C215" s="8" t="n">
        <v>0.319</v>
      </c>
      <c r="D215" s="268" t="n">
        <v>0.0001</v>
      </c>
      <c r="E215" s="8" t="n">
        <v>87.69</v>
      </c>
      <c r="F215" s="8" t="n">
        <v>145.542</v>
      </c>
      <c r="G215" s="8" t="n">
        <v>130.646</v>
      </c>
      <c r="H215" s="8" t="n">
        <v>105.03</v>
      </c>
      <c r="I215" s="8" t="n">
        <v>186.96</v>
      </c>
      <c r="J215" s="8" t="n">
        <v>32.34</v>
      </c>
      <c r="K215" s="268" t="n">
        <v>0.4142</v>
      </c>
      <c r="L215" s="268" t="n">
        <v>0.2756</v>
      </c>
      <c r="M215" s="268" t="n">
        <v>-0.08890000000000001</v>
      </c>
      <c r="N215" s="8" t="n">
        <v>556.73</v>
      </c>
      <c r="O215" s="8" t="n">
        <v>5567.27</v>
      </c>
      <c r="P215" s="268" t="n">
        <v>0.1</v>
      </c>
      <c r="Q215" s="8" t="n">
        <v>407</v>
      </c>
      <c r="R215" s="8" t="n">
        <v>0</v>
      </c>
      <c r="S215" s="8" t="n">
        <v>0</v>
      </c>
      <c r="T215" s="8" t="inlineStr">
        <is>
          <t>5 ↓ -0.09%</t>
        </is>
      </c>
      <c r="U215" s="8" t="inlineStr">
        <is>
          <t>55 ↑ +0.13%</t>
        </is>
      </c>
      <c r="V215" s="8" t="inlineStr">
        <is>
          <t>136 ↑ +0.21%</t>
        </is>
      </c>
      <c r="W215" s="8" t="inlineStr">
        <is>
          <t>211 ↓ -0.14%</t>
        </is>
      </c>
    </row>
    <row r="216">
      <c r="A216" s="308" t="n">
        <v>45952</v>
      </c>
      <c r="B216" s="472" t="n">
        <v>2452.107</v>
      </c>
      <c r="C216" s="8" t="n">
        <v>-10.738</v>
      </c>
      <c r="D216" s="268" t="n">
        <v>-0.0044</v>
      </c>
      <c r="E216" s="8" t="n">
        <v>87.45</v>
      </c>
      <c r="F216" s="8" t="n">
        <v>146.27</v>
      </c>
      <c r="G216" s="8" t="n">
        <v>130.437</v>
      </c>
      <c r="H216" s="8" t="n">
        <v>104.63</v>
      </c>
      <c r="I216" s="8" t="n">
        <v>187.58</v>
      </c>
      <c r="J216" s="8" t="n">
        <v>31.9</v>
      </c>
      <c r="K216" s="268" t="n">
        <v>0.4131</v>
      </c>
      <c r="L216" s="268" t="n">
        <v>0.2727</v>
      </c>
      <c r="M216" s="268" t="n">
        <v>-0.0892</v>
      </c>
      <c r="N216" s="8" t="n">
        <v>558.51</v>
      </c>
      <c r="O216" s="8" t="n">
        <v>5587.23</v>
      </c>
      <c r="P216" s="268" t="n">
        <v>0.1</v>
      </c>
      <c r="Q216" s="8" t="n">
        <v>408</v>
      </c>
      <c r="R216" s="8" t="n">
        <v>0</v>
      </c>
      <c r="S216" s="8" t="n">
        <v>0</v>
      </c>
      <c r="T216" s="8" t="inlineStr">
        <is>
          <t>5 ↑ +0.26%</t>
        </is>
      </c>
      <c r="U216" s="8" t="inlineStr">
        <is>
          <t>63 ↓ -0.25%</t>
        </is>
      </c>
      <c r="V216" s="8" t="inlineStr">
        <is>
          <t>132 ↓ -0.27%</t>
        </is>
      </c>
      <c r="W216" s="8" t="inlineStr">
        <is>
          <t>208 ↓ -0.62%</t>
        </is>
      </c>
    </row>
    <row r="217">
      <c r="A217" s="308" t="n">
        <v>45951</v>
      </c>
      <c r="B217" s="472" t="n">
        <v>2462.845</v>
      </c>
      <c r="C217" s="8" t="n">
        <v>31.63</v>
      </c>
      <c r="D217" s="268" t="n">
        <v>0.013</v>
      </c>
      <c r="E217" s="8" t="n">
        <v>88.41</v>
      </c>
      <c r="F217" s="8" t="n">
        <v>146.994</v>
      </c>
      <c r="G217" s="8" t="n">
        <v>130.634</v>
      </c>
      <c r="H217" s="8" t="n">
        <v>105.51</v>
      </c>
      <c r="I217" s="8" t="n">
        <v>188.4</v>
      </c>
      <c r="J217" s="8" t="n">
        <v>35.1</v>
      </c>
      <c r="K217" s="268" t="n">
        <v>0.414</v>
      </c>
      <c r="L217" s="268" t="n">
        <v>0.2725</v>
      </c>
      <c r="M217" s="268" t="n">
        <v>-0.09089999999999999</v>
      </c>
      <c r="N217" s="8" t="n">
        <v>655.47</v>
      </c>
      <c r="O217" s="8" t="n">
        <v>5637.48</v>
      </c>
      <c r="P217" s="268" t="n">
        <v>0.1163</v>
      </c>
      <c r="Q217" s="8" t="n">
        <v>408</v>
      </c>
      <c r="R217" s="8" t="n">
        <v>0</v>
      </c>
      <c r="S217" s="8" t="n">
        <v>0</v>
      </c>
      <c r="T217" s="8" t="inlineStr">
        <is>
          <t>5 ↑ +0.33%</t>
        </is>
      </c>
      <c r="U217" s="8" t="inlineStr">
        <is>
          <t>57 ↑ +0.59%</t>
        </is>
      </c>
      <c r="V217" s="8" t="inlineStr">
        <is>
          <t>130 ↑ +0.86%</t>
        </is>
      </c>
      <c r="W217" s="8" t="inlineStr">
        <is>
          <t>216 ↑ +1.77%</t>
        </is>
      </c>
    </row>
    <row r="218">
      <c r="A218" s="308" t="n">
        <v>45950</v>
      </c>
      <c r="B218" s="472" t="n">
        <v>2431.215</v>
      </c>
      <c r="C218" s="8" t="n">
        <v>9.18</v>
      </c>
      <c r="D218" s="268" t="n">
        <v>0.0038</v>
      </c>
      <c r="E218" s="8" t="n">
        <v>84.8</v>
      </c>
      <c r="F218" s="8" t="n">
        <v>144.77</v>
      </c>
      <c r="G218" s="8" t="n">
        <v>129.751</v>
      </c>
      <c r="H218" s="8" t="n">
        <v>103.85</v>
      </c>
      <c r="I218" s="8" t="n">
        <v>186.9</v>
      </c>
      <c r="J218" s="8" t="n">
        <v>33.89</v>
      </c>
      <c r="K218" s="268" t="n">
        <v>0.4213</v>
      </c>
      <c r="L218" s="268" t="n">
        <v>0.2788</v>
      </c>
      <c r="M218" s="268" t="n">
        <v>-0.08359999999999999</v>
      </c>
      <c r="N218" s="8" t="n">
        <v>615.27</v>
      </c>
      <c r="O218" s="8" t="n">
        <v>5652.21</v>
      </c>
      <c r="P218" s="268" t="n">
        <v>0.1089</v>
      </c>
      <c r="Q218" s="8" t="n">
        <v>408</v>
      </c>
      <c r="R218" s="8" t="n">
        <v>0</v>
      </c>
      <c r="S218" s="8" t="n">
        <v>0</v>
      </c>
      <c r="T218" s="8" t="inlineStr">
        <is>
          <t>5 ↑ +0.21%</t>
        </is>
      </c>
      <c r="U218" s="8" t="inlineStr">
        <is>
          <t>71 ↑ +0.17%</t>
        </is>
      </c>
      <c r="V218" s="8" t="inlineStr">
        <is>
          <t>134 ↑ +0.25%</t>
        </is>
      </c>
      <c r="W218" s="8" t="inlineStr">
        <is>
          <t>198 ↑ +0.55%</t>
        </is>
      </c>
    </row>
    <row r="219">
      <c r="A219" s="308" t="n">
        <v>45947</v>
      </c>
      <c r="B219" s="472" t="n">
        <v>2422.035</v>
      </c>
      <c r="C219" s="8" t="n">
        <v>-25.305</v>
      </c>
      <c r="D219" s="268" t="n">
        <v>-0.0103</v>
      </c>
      <c r="E219" s="8" t="n">
        <v>83.84</v>
      </c>
      <c r="F219" s="8" t="n">
        <v>144.522</v>
      </c>
      <c r="G219" s="8" t="n">
        <v>129.7</v>
      </c>
      <c r="H219" s="8" t="n">
        <v>101.88</v>
      </c>
      <c r="I219" s="8" t="n">
        <v>187.56</v>
      </c>
      <c r="J219" s="8" t="n">
        <v>37.71</v>
      </c>
      <c r="K219" s="268" t="n">
        <v>0.4304</v>
      </c>
      <c r="L219" s="268" t="n">
        <v>0.2895</v>
      </c>
      <c r="M219" s="268" t="n">
        <v>-0.0819</v>
      </c>
      <c r="N219" s="8" t="n">
        <v>603.0700000000001</v>
      </c>
      <c r="O219" s="8" t="n">
        <v>5683.04</v>
      </c>
      <c r="P219" s="268" t="n">
        <v>0.1061</v>
      </c>
      <c r="Q219" s="8" t="n">
        <v>409</v>
      </c>
      <c r="R219" s="8" t="n">
        <v>0</v>
      </c>
      <c r="S219" s="8" t="n">
        <v>0</v>
      </c>
      <c r="T219" s="8" t="inlineStr">
        <is>
          <t>5 ↓ -0.03%</t>
        </is>
      </c>
      <c r="U219" s="8" t="inlineStr">
        <is>
          <t>78 ↓ -0.35%</t>
        </is>
      </c>
      <c r="V219" s="8" t="inlineStr">
        <is>
          <t>128 ↓ -0.71%</t>
        </is>
      </c>
      <c r="W219" s="8" t="inlineStr">
        <is>
          <t>198 ↓ -1.54%</t>
        </is>
      </c>
    </row>
    <row r="220">
      <c r="A220" s="308" t="n">
        <v>45946</v>
      </c>
      <c r="B220" s="472" t="n">
        <v>2447.34</v>
      </c>
      <c r="C220" s="8" t="n">
        <v>-29.349</v>
      </c>
      <c r="D220" s="268" t="n">
        <v>-0.0119</v>
      </c>
      <c r="E220" s="8" t="n">
        <v>86.75</v>
      </c>
      <c r="F220" s="8" t="n">
        <v>146.462</v>
      </c>
      <c r="G220" s="8" t="n">
        <v>130.488</v>
      </c>
      <c r="H220" s="8" t="n">
        <v>104.77</v>
      </c>
      <c r="I220" s="8" t="n">
        <v>187.32</v>
      </c>
      <c r="J220" s="8" t="n">
        <v>31.36</v>
      </c>
      <c r="K220" s="268" t="n">
        <v>0.4086</v>
      </c>
      <c r="L220" s="268" t="n">
        <v>0.2754</v>
      </c>
      <c r="M220" s="268" t="n">
        <v>-0.0863</v>
      </c>
      <c r="N220" s="8" t="n">
        <v>648.95</v>
      </c>
      <c r="O220" s="8" t="n">
        <v>5711.61</v>
      </c>
      <c r="P220" s="268" t="n">
        <v>0.1136</v>
      </c>
      <c r="Q220" s="8" t="n">
        <v>409</v>
      </c>
      <c r="R220" s="8" t="n">
        <v>0</v>
      </c>
      <c r="S220" s="8" t="n">
        <v>0</v>
      </c>
      <c r="T220" s="8" t="inlineStr">
        <is>
          <t>5 ↓ -0.31%</t>
        </is>
      </c>
      <c r="U220" s="8" t="inlineStr">
        <is>
          <t>69 ↓ -0.31%</t>
        </is>
      </c>
      <c r="V220" s="8" t="inlineStr">
        <is>
          <t>122 ↓ -0.65%</t>
        </is>
      </c>
      <c r="W220" s="8" t="inlineStr">
        <is>
          <t>213 ↓ -1.80%</t>
        </is>
      </c>
    </row>
    <row r="221">
      <c r="A221" s="308" t="n">
        <v>45945</v>
      </c>
      <c r="B221" s="472" t="n">
        <v>2476.689</v>
      </c>
      <c r="C221" s="8" t="n">
        <v>15.652</v>
      </c>
      <c r="D221" s="268" t="n">
        <v>0.0064</v>
      </c>
      <c r="E221" s="8" t="n">
        <v>88.48999999999999</v>
      </c>
      <c r="F221" s="8" t="n">
        <v>148.649</v>
      </c>
      <c r="G221" s="8" t="n">
        <v>131.697</v>
      </c>
      <c r="H221" s="8" t="n">
        <v>105.33</v>
      </c>
      <c r="I221" s="8" t="n">
        <v>189.49</v>
      </c>
      <c r="J221" s="8" t="n">
        <v>31.56</v>
      </c>
      <c r="K221" s="268" t="n">
        <v>0.4084</v>
      </c>
      <c r="L221" s="268" t="n">
        <v>0.2673</v>
      </c>
      <c r="M221" s="268" t="n">
        <v>-0.09180000000000001</v>
      </c>
      <c r="N221" s="8" t="n">
        <v>757.91</v>
      </c>
      <c r="O221" s="8" t="n">
        <v>5753.66</v>
      </c>
      <c r="P221" s="268" t="n">
        <v>0.1317</v>
      </c>
      <c r="Q221" s="8" t="n">
        <v>410</v>
      </c>
      <c r="R221" s="8" t="n">
        <v>0</v>
      </c>
      <c r="S221" s="8" t="n">
        <v>0</v>
      </c>
      <c r="T221" s="8" t="inlineStr">
        <is>
          <t>5 ↑ +0.02%</t>
        </is>
      </c>
      <c r="U221" s="8" t="inlineStr">
        <is>
          <t>58 ↑ +0.05%</t>
        </is>
      </c>
      <c r="V221" s="8" t="inlineStr">
        <is>
          <t>120 ↑ +0.23%</t>
        </is>
      </c>
      <c r="W221" s="8" t="inlineStr">
        <is>
          <t>227 ↑ +1.01%</t>
        </is>
      </c>
    </row>
    <row r="222">
      <c r="A222" s="308" t="n">
        <v>45944</v>
      </c>
      <c r="B222" s="472" t="n">
        <v>2461.037</v>
      </c>
      <c r="C222" s="8" t="n">
        <v>-31.657</v>
      </c>
      <c r="D222" s="268" t="n">
        <v>-0.0127</v>
      </c>
      <c r="E222" s="8" t="n">
        <v>87.36</v>
      </c>
      <c r="F222" s="8" t="n">
        <v>147.37</v>
      </c>
      <c r="G222" s="8" t="n">
        <v>130.772</v>
      </c>
      <c r="H222" s="8" t="n">
        <v>103.38</v>
      </c>
      <c r="I222" s="8" t="n">
        <v>189.29</v>
      </c>
      <c r="J222" s="8" t="n">
        <v>34.65</v>
      </c>
      <c r="K222" s="268" t="n">
        <v>0.4192</v>
      </c>
      <c r="L222" s="268" t="n">
        <v>0.2793</v>
      </c>
      <c r="M222" s="268" t="n">
        <v>-0.0891</v>
      </c>
      <c r="N222" s="8" t="n">
        <v>776.29</v>
      </c>
      <c r="O222" s="8" t="n">
        <v>5792.79</v>
      </c>
      <c r="P222" s="268" t="n">
        <v>0.134</v>
      </c>
      <c r="Q222" s="8" t="n">
        <v>412</v>
      </c>
      <c r="R222" s="8" t="n">
        <v>0</v>
      </c>
      <c r="S222" s="8" t="n">
        <v>0</v>
      </c>
      <c r="T222" s="8" t="inlineStr">
        <is>
          <t>5 ↓ -0.12%</t>
        </is>
      </c>
      <c r="U222" s="8" t="inlineStr">
        <is>
          <t>61 ↓ -0.35%</t>
        </is>
      </c>
      <c r="V222" s="8" t="inlineStr">
        <is>
          <t>127 ↓ -0.66%</t>
        </is>
      </c>
      <c r="W222" s="8" t="inlineStr">
        <is>
          <t>219 ↓ -1.91%</t>
        </is>
      </c>
    </row>
    <row r="223">
      <c r="A223" s="308" t="n">
        <v>45943</v>
      </c>
      <c r="B223" s="472" t="n">
        <v>2492.694</v>
      </c>
      <c r="C223" s="8" t="n">
        <v>-9.785</v>
      </c>
      <c r="D223" s="268" t="n">
        <v>-0.0039</v>
      </c>
      <c r="E223" s="8" t="n">
        <v>89.88</v>
      </c>
      <c r="F223" s="8" t="n">
        <v>149.525</v>
      </c>
      <c r="G223" s="8" t="n">
        <v>132.154</v>
      </c>
      <c r="H223" s="8" t="n">
        <v>104.26</v>
      </c>
      <c r="I223" s="8" t="n">
        <v>191.15</v>
      </c>
      <c r="J223" s="8" t="n">
        <v>34.07</v>
      </c>
      <c r="K223" s="268" t="n">
        <v>0.4162</v>
      </c>
      <c r="L223" s="268" t="n">
        <v>0.2748</v>
      </c>
      <c r="M223" s="268" t="n">
        <v>-0.0944</v>
      </c>
      <c r="N223" s="8" t="n">
        <v>761.15</v>
      </c>
      <c r="O223" s="8" t="n">
        <v>5853.69</v>
      </c>
      <c r="P223" s="268" t="n">
        <v>0.13</v>
      </c>
      <c r="Q223" s="8" t="n">
        <v>413</v>
      </c>
      <c r="R223" s="8" t="n">
        <v>0</v>
      </c>
      <c r="S223" s="8" t="n">
        <v>0</v>
      </c>
      <c r="T223" s="8" t="inlineStr">
        <is>
          <t>6 ↓ -3.06%</t>
        </is>
      </c>
      <c r="U223" s="8" t="inlineStr">
        <is>
          <t>55 ↓ -0.37%</t>
        </is>
      </c>
      <c r="V223" s="8" t="inlineStr">
        <is>
          <t>118 ↓ -0.44%</t>
        </is>
      </c>
      <c r="W223" s="8" t="inlineStr">
        <is>
          <t>234 ↓ -0.30%</t>
        </is>
      </c>
    </row>
    <row r="224">
      <c r="A224" s="308" t="n">
        <v>45940</v>
      </c>
      <c r="B224" s="472" t="n">
        <v>2502.479</v>
      </c>
      <c r="C224" s="8" t="n">
        <v>-12.651</v>
      </c>
      <c r="D224" s="268" t="n">
        <v>-0.005</v>
      </c>
      <c r="E224" s="8" t="n">
        <v>91.37</v>
      </c>
      <c r="F224" s="8" t="n">
        <v>149.547</v>
      </c>
      <c r="G224" s="8" t="n">
        <v>132.628</v>
      </c>
      <c r="H224" s="8" t="n">
        <v>105.2</v>
      </c>
      <c r="I224" s="8" t="n">
        <v>190.94</v>
      </c>
      <c r="J224" s="8" t="n">
        <v>32.24</v>
      </c>
      <c r="K224" s="268" t="n">
        <v>0.4139</v>
      </c>
      <c r="L224" s="268" t="n">
        <v>0.2783</v>
      </c>
      <c r="M224" s="268" t="n">
        <v>-0.0955</v>
      </c>
      <c r="N224" s="8" t="n">
        <v>724.12</v>
      </c>
      <c r="O224" s="8" t="n">
        <v>5773.66</v>
      </c>
      <c r="P224" s="268" t="n">
        <v>0.1254</v>
      </c>
      <c r="Q224" s="8" t="n">
        <v>412</v>
      </c>
      <c r="R224" s="8" t="n">
        <v>0</v>
      </c>
      <c r="S224" s="8" t="n">
        <v>0</v>
      </c>
      <c r="T224" s="8" t="inlineStr">
        <is>
          <t>5 ↑ +0.00%</t>
        </is>
      </c>
      <c r="U224" s="8" t="inlineStr">
        <is>
          <t>46 ↑ +0.11%</t>
        </is>
      </c>
      <c r="V224" s="8" t="inlineStr">
        <is>
          <t>120 ↓ -0.05%</t>
        </is>
      </c>
      <c r="W224" s="8" t="inlineStr">
        <is>
          <t>241 ↓ -0.86%</t>
        </is>
      </c>
    </row>
    <row r="225">
      <c r="A225" s="308" t="n">
        <v>45939</v>
      </c>
      <c r="B225" s="472" t="n">
        <v>2515.13</v>
      </c>
      <c r="C225" s="8" t="n">
        <v>13.285</v>
      </c>
      <c r="D225" s="268" t="n">
        <v>0.0053</v>
      </c>
      <c r="E225" s="8" t="n">
        <v>91.48999999999999</v>
      </c>
      <c r="F225" s="8" t="n">
        <v>151.186</v>
      </c>
      <c r="G225" s="8" t="n">
        <v>133.09</v>
      </c>
      <c r="H225" s="8" t="n">
        <v>107.14</v>
      </c>
      <c r="I225" s="8" t="n">
        <v>192.29</v>
      </c>
      <c r="J225" s="8" t="n">
        <v>35.32</v>
      </c>
      <c r="K225" s="268" t="n">
        <v>0.411</v>
      </c>
      <c r="L225" s="268" t="n">
        <v>0.2737</v>
      </c>
      <c r="M225" s="268" t="n">
        <v>-0.0973</v>
      </c>
      <c r="N225" s="8" t="n">
        <v>700.91</v>
      </c>
      <c r="O225" s="8" t="n">
        <v>5776.16</v>
      </c>
      <c r="P225" s="268" t="n">
        <v>0.1213</v>
      </c>
      <c r="Q225" s="8" t="n">
        <v>415</v>
      </c>
      <c r="R225" s="8" t="n">
        <v>0</v>
      </c>
      <c r="S225" s="8" t="n">
        <v>0</v>
      </c>
      <c r="T225" s="8" t="inlineStr">
        <is>
          <t>5 ↑ +0.06%</t>
        </is>
      </c>
      <c r="U225" s="8" t="inlineStr">
        <is>
          <t>51 ↑ +0.09%</t>
        </is>
      </c>
      <c r="V225" s="8" t="inlineStr">
        <is>
          <t>112 ↑ +0.21%</t>
        </is>
      </c>
      <c r="W225" s="8" t="inlineStr">
        <is>
          <t>247 ↑ +0.78%</t>
        </is>
      </c>
    </row>
    <row r="226">
      <c r="A226" s="308" t="n">
        <v>45930</v>
      </c>
      <c r="B226" s="472" t="n">
        <v>2501.845</v>
      </c>
      <c r="C226" s="8" t="n">
        <v>16.231</v>
      </c>
      <c r="D226" s="268" t="n">
        <v>0.0065</v>
      </c>
      <c r="E226" s="8" t="n">
        <v>90.59</v>
      </c>
      <c r="F226" s="8" t="n">
        <v>150.224</v>
      </c>
      <c r="G226" s="8" t="n">
        <v>132.356</v>
      </c>
      <c r="H226" s="8" t="n">
        <v>104.79</v>
      </c>
      <c r="I226" s="8" t="n">
        <v>191.66</v>
      </c>
      <c r="J226" s="8" t="n">
        <v>35.14</v>
      </c>
      <c r="K226" s="268" t="n">
        <v>0.4143</v>
      </c>
      <c r="L226" s="268" t="n">
        <v>0.2776</v>
      </c>
      <c r="M226" s="268" t="n">
        <v>-0.092</v>
      </c>
      <c r="N226" s="8" t="n">
        <v>803.16</v>
      </c>
      <c r="O226" s="8" t="n">
        <v>5895.78</v>
      </c>
      <c r="P226" s="268" t="n">
        <v>0.1362</v>
      </c>
      <c r="Q226" s="8" t="n">
        <v>417</v>
      </c>
      <c r="R226" s="8" t="n">
        <v>0</v>
      </c>
      <c r="S226" s="8" t="n">
        <v>0</v>
      </c>
      <c r="T226" s="8" t="inlineStr">
        <is>
          <t>6 ↑ +0.11%</t>
        </is>
      </c>
      <c r="U226" s="8" t="inlineStr">
        <is>
          <t>51 ↑ +0.25%</t>
        </is>
      </c>
      <c r="V226" s="8" t="inlineStr">
        <is>
          <t>117 ↑ +0.33%</t>
        </is>
      </c>
      <c r="W226" s="8" t="inlineStr">
        <is>
          <t>243 ↑ +0.91%</t>
        </is>
      </c>
    </row>
    <row r="227">
      <c r="A227" s="308" t="n">
        <v>45929</v>
      </c>
      <c r="B227" s="472" t="n">
        <v>2485.614</v>
      </c>
      <c r="C227" s="8" t="n">
        <v>27.312</v>
      </c>
      <c r="D227" s="268" t="n">
        <v>0.0111</v>
      </c>
      <c r="E227" s="8" t="n">
        <v>89.77</v>
      </c>
      <c r="F227" s="8" t="n">
        <v>149.822</v>
      </c>
      <c r="G227" s="8" t="n">
        <v>131.64</v>
      </c>
      <c r="H227" s="8" t="n">
        <v>104.33</v>
      </c>
      <c r="I227" s="8" t="n">
        <v>190.87</v>
      </c>
      <c r="J227" s="8" t="n">
        <v>33</v>
      </c>
      <c r="K227" s="268" t="n">
        <v>0.4104</v>
      </c>
      <c r="L227" s="268" t="n">
        <v>0.2728</v>
      </c>
      <c r="M227" s="268" t="n">
        <v>-0.0897</v>
      </c>
      <c r="N227" s="8" t="n">
        <v>828.64</v>
      </c>
      <c r="O227" s="8" t="n">
        <v>5911.88</v>
      </c>
      <c r="P227" s="268" t="n">
        <v>0.1402</v>
      </c>
      <c r="Q227" s="8" t="n">
        <v>418</v>
      </c>
      <c r="R227" s="8" t="n">
        <v>0</v>
      </c>
      <c r="S227" s="8" t="n">
        <v>0</v>
      </c>
      <c r="T227" s="8" t="inlineStr">
        <is>
          <t>6 ↑ +0.18%</t>
        </is>
      </c>
      <c r="U227" s="8" t="inlineStr">
        <is>
          <t>57 ↑ +0.48%</t>
        </is>
      </c>
      <c r="V227" s="8" t="inlineStr">
        <is>
          <t>120 ↑ +0.74%</t>
        </is>
      </c>
      <c r="W227" s="8" t="inlineStr">
        <is>
          <t>235 ↑ +1.48%</t>
        </is>
      </c>
    </row>
    <row r="228">
      <c r="A228" s="308" t="n">
        <v>45926</v>
      </c>
      <c r="B228" s="472" t="n">
        <v>2458.302</v>
      </c>
      <c r="C228" s="8" t="n">
        <v>-11.509</v>
      </c>
      <c r="D228" s="268" t="n">
        <v>-0.0047</v>
      </c>
      <c r="E228" s="8" t="n">
        <v>87.11</v>
      </c>
      <c r="F228" s="8" t="n">
        <v>148.088</v>
      </c>
      <c r="G228" s="8" t="n">
        <v>130.269</v>
      </c>
      <c r="H228" s="8" t="n">
        <v>103.94</v>
      </c>
      <c r="I228" s="8" t="n">
        <v>188.87</v>
      </c>
      <c r="J228" s="8" t="n">
        <v>32.05</v>
      </c>
      <c r="K228" s="268" t="n">
        <v>0.4078</v>
      </c>
      <c r="L228" s="268" t="n">
        <v>0.2662</v>
      </c>
      <c r="M228" s="268" t="n">
        <v>-0.0916</v>
      </c>
      <c r="N228" s="8" t="n">
        <v>761.72</v>
      </c>
      <c r="O228" s="8" t="n">
        <v>5925.05</v>
      </c>
      <c r="P228" s="268" t="n">
        <v>0.1286</v>
      </c>
      <c r="Q228" s="8" t="n">
        <v>419</v>
      </c>
      <c r="R228" s="8" t="n">
        <v>0</v>
      </c>
      <c r="S228" s="8" t="n">
        <v>0</v>
      </c>
      <c r="T228" s="8" t="inlineStr">
        <is>
          <t>6 ↑ +0.11%</t>
        </is>
      </c>
      <c r="U228" s="8" t="inlineStr">
        <is>
          <t>70 ↓ -0.05%</t>
        </is>
      </c>
      <c r="V228" s="8" t="inlineStr">
        <is>
          <t>127 ↓ -0.20%</t>
        </is>
      </c>
      <c r="W228" s="8" t="inlineStr">
        <is>
          <t>216 ↓ -0.77%</t>
        </is>
      </c>
    </row>
    <row r="229">
      <c r="A229" s="308" t="n">
        <v>45925</v>
      </c>
      <c r="B229" s="472" t="n">
        <v>2469.811</v>
      </c>
      <c r="C229" s="8" t="n">
        <v>8.173</v>
      </c>
      <c r="D229" s="268" t="n">
        <v>0.0033</v>
      </c>
      <c r="E229" s="8" t="n">
        <v>88.87</v>
      </c>
      <c r="F229" s="8" t="n">
        <v>149.379</v>
      </c>
      <c r="G229" s="8" t="n">
        <v>130.693</v>
      </c>
      <c r="H229" s="8" t="n">
        <v>104.96</v>
      </c>
      <c r="I229" s="8" t="n">
        <v>190.05</v>
      </c>
      <c r="J229" s="8" t="n">
        <v>31.21</v>
      </c>
      <c r="K229" s="268" t="n">
        <v>0.4067</v>
      </c>
      <c r="L229" s="268" t="n">
        <v>0.2597</v>
      </c>
      <c r="M229" s="268" t="n">
        <v>-0.09520000000000001</v>
      </c>
      <c r="N229" s="8" t="n">
        <v>834.38</v>
      </c>
      <c r="O229" s="8" t="n">
        <v>5947.9</v>
      </c>
      <c r="P229" s="268" t="n">
        <v>0.1403</v>
      </c>
      <c r="Q229" s="8" t="n">
        <v>421</v>
      </c>
      <c r="R229" s="8" t="n">
        <v>0</v>
      </c>
      <c r="S229" s="8" t="n">
        <v>0</v>
      </c>
      <c r="T229" s="8" t="inlineStr">
        <is>
          <t>6 ↑ +0.03%</t>
        </is>
      </c>
      <c r="U229" s="8" t="inlineStr">
        <is>
          <t>70 ↑ +0.21%</t>
        </is>
      </c>
      <c r="V229" s="8" t="inlineStr">
        <is>
          <t>128 ↑ +0.30%</t>
        </is>
      </c>
      <c r="W229" s="8" t="inlineStr">
        <is>
          <t>217 ↑ +0.40%</t>
        </is>
      </c>
    </row>
    <row r="230">
      <c r="A230" s="308" t="n">
        <v>45924</v>
      </c>
      <c r="B230" s="472" t="n">
        <v>2461.638</v>
      </c>
      <c r="C230" s="8" t="n">
        <v>34.49</v>
      </c>
      <c r="D230" s="268" t="n">
        <v>0.0142</v>
      </c>
      <c r="E230" s="8" t="n">
        <v>88.28</v>
      </c>
      <c r="F230" s="8" t="n">
        <v>148.694</v>
      </c>
      <c r="G230" s="8" t="n">
        <v>130.488</v>
      </c>
      <c r="H230" s="8" t="n">
        <v>104.76</v>
      </c>
      <c r="I230" s="8" t="n">
        <v>188.24</v>
      </c>
      <c r="J230" s="8" t="n">
        <v>27.27</v>
      </c>
      <c r="K230" s="268" t="n">
        <v>0.3955</v>
      </c>
      <c r="L230" s="268" t="n">
        <v>0.259</v>
      </c>
      <c r="M230" s="268" t="n">
        <v>-0.09370000000000001</v>
      </c>
      <c r="N230" s="8" t="n">
        <v>920.45</v>
      </c>
      <c r="O230" s="8" t="n">
        <v>5955.44</v>
      </c>
      <c r="P230" s="268" t="n">
        <v>0.1546</v>
      </c>
      <c r="Q230" s="8" t="n">
        <v>423</v>
      </c>
      <c r="R230" s="8" t="n">
        <v>0</v>
      </c>
      <c r="S230" s="8" t="n">
        <v>0</v>
      </c>
      <c r="T230" s="8" t="inlineStr">
        <is>
          <t>7 ↑ +0.24%</t>
        </is>
      </c>
      <c r="U230" s="8" t="inlineStr">
        <is>
          <t>72 ↑ +0.59%</t>
        </is>
      </c>
      <c r="V230" s="8" t="inlineStr">
        <is>
          <t>128 ↑ +1.07%</t>
        </is>
      </c>
      <c r="W230" s="8" t="inlineStr">
        <is>
          <t>216 ↑ +1.95%</t>
        </is>
      </c>
    </row>
    <row r="231">
      <c r="A231" s="308" t="n">
        <v>45923</v>
      </c>
      <c r="B231" s="472" t="n">
        <v>2427.148</v>
      </c>
      <c r="C231" s="8" t="n">
        <v>-5.668</v>
      </c>
      <c r="D231" s="268" t="n">
        <v>-0.0023</v>
      </c>
      <c r="E231" s="8" t="n">
        <v>84.5</v>
      </c>
      <c r="F231" s="8" t="n">
        <v>146.451</v>
      </c>
      <c r="G231" s="8" t="n">
        <v>128.463</v>
      </c>
      <c r="H231" s="8" t="n">
        <v>103.05</v>
      </c>
      <c r="I231" s="8" t="n">
        <v>186.3</v>
      </c>
      <c r="J231" s="8" t="n">
        <v>26.82</v>
      </c>
      <c r="K231" s="268" t="n">
        <v>0.3984</v>
      </c>
      <c r="L231" s="268" t="n">
        <v>0.2607</v>
      </c>
      <c r="M231" s="268" t="n">
        <v>-0.0898</v>
      </c>
      <c r="N231" s="8" t="n">
        <v>890.9400000000001</v>
      </c>
      <c r="O231" s="8" t="n">
        <v>5964.32</v>
      </c>
      <c r="P231" s="268" t="n">
        <v>0.1494</v>
      </c>
      <c r="Q231" s="8" t="n">
        <v>425</v>
      </c>
      <c r="R231" s="8" t="n">
        <v>0</v>
      </c>
      <c r="S231" s="8" t="n">
        <v>0</v>
      </c>
      <c r="T231" s="8" t="inlineStr">
        <is>
          <t>7 ↓ -0.12%</t>
        </is>
      </c>
      <c r="U231" s="8" t="inlineStr">
        <is>
          <t>87 ↑ +0.01%</t>
        </is>
      </c>
      <c r="V231" s="8" t="inlineStr">
        <is>
          <t>130 ↓ -0.11%</t>
        </is>
      </c>
      <c r="W231" s="8" t="inlineStr">
        <is>
          <t>201 ↓ -0.42%</t>
        </is>
      </c>
    </row>
    <row r="232">
      <c r="A232" s="308" t="n">
        <v>45922</v>
      </c>
      <c r="B232" s="472" t="n">
        <v>2432.816</v>
      </c>
      <c r="C232" s="8" t="n">
        <v>-9.622999999999999</v>
      </c>
      <c r="D232" s="268" t="n">
        <v>-0.0039</v>
      </c>
      <c r="E232" s="8" t="n">
        <v>85.29000000000001</v>
      </c>
      <c r="F232" s="8" t="n">
        <v>147.059</v>
      </c>
      <c r="G232" s="8" t="n">
        <v>129.089</v>
      </c>
      <c r="H232" s="8" t="n">
        <v>104.8</v>
      </c>
      <c r="I232" s="8" t="n">
        <v>185.73</v>
      </c>
      <c r="J232" s="8" t="n">
        <v>25.18</v>
      </c>
      <c r="K232" s="268" t="n">
        <v>0.3867</v>
      </c>
      <c r="L232" s="268" t="n">
        <v>0.2431</v>
      </c>
      <c r="M232" s="268" t="n">
        <v>-0.0916</v>
      </c>
      <c r="N232" s="8" t="n">
        <v>821.55</v>
      </c>
      <c r="O232" s="8" t="n">
        <v>5975.31</v>
      </c>
      <c r="P232" s="268" t="n">
        <v>0.1375</v>
      </c>
      <c r="Q232" s="8" t="n">
        <v>426</v>
      </c>
      <c r="R232" s="8" t="n">
        <v>0</v>
      </c>
      <c r="S232" s="8" t="n">
        <v>0</v>
      </c>
      <c r="T232" s="8" t="inlineStr">
        <is>
          <t>7 ↓ -0.42%</t>
        </is>
      </c>
      <c r="U232" s="8" t="inlineStr">
        <is>
          <t>86 ↓ -0.66%</t>
        </is>
      </c>
      <c r="V232" s="8" t="inlineStr">
        <is>
          <t>129 ↓ -0.67%</t>
        </is>
      </c>
      <c r="W232" s="8" t="inlineStr">
        <is>
          <t>204 ↓ -0.11%</t>
        </is>
      </c>
    </row>
    <row r="233">
      <c r="A233" s="308" t="n">
        <v>45919</v>
      </c>
      <c r="B233" s="472" t="n">
        <v>2442.439</v>
      </c>
      <c r="C233" s="8" t="n">
        <v>-17.564</v>
      </c>
      <c r="D233" s="268" t="n">
        <v>-0.0071</v>
      </c>
      <c r="E233" s="8" t="n">
        <v>86.98999999999999</v>
      </c>
      <c r="F233" s="8" t="n">
        <v>147.489</v>
      </c>
      <c r="G233" s="8" t="n">
        <v>129.712</v>
      </c>
      <c r="H233" s="8" t="n">
        <v>105.55</v>
      </c>
      <c r="I233" s="8" t="n">
        <v>186.52</v>
      </c>
      <c r="J233" s="8" t="n">
        <v>28.52</v>
      </c>
      <c r="K233" s="268" t="n">
        <v>0.3903</v>
      </c>
      <c r="L233" s="268" t="n">
        <v>0.2553</v>
      </c>
      <c r="M233" s="268" t="n">
        <v>-0.1082</v>
      </c>
      <c r="N233" s="8" t="n">
        <v>902.3200000000001</v>
      </c>
      <c r="O233" s="8" t="n">
        <v>5992.86</v>
      </c>
      <c r="P233" s="268" t="n">
        <v>0.1506</v>
      </c>
      <c r="Q233" s="8" t="n">
        <v>427</v>
      </c>
      <c r="R233" s="8" t="n">
        <v>0</v>
      </c>
      <c r="S233" s="8" t="n">
        <v>0</v>
      </c>
      <c r="T233" s="8" t="inlineStr">
        <is>
          <t>5 ↓ -0.49%</t>
        </is>
      </c>
      <c r="U233" s="8" t="inlineStr">
        <is>
          <t>79 ↓ -0.30%</t>
        </is>
      </c>
      <c r="V233" s="8" t="inlineStr">
        <is>
          <t>134 ↓ -0.46%</t>
        </is>
      </c>
      <c r="W233" s="8" t="inlineStr">
        <is>
          <t>209 ↓ -1.04%</t>
        </is>
      </c>
    </row>
    <row r="234">
      <c r="A234" s="308" t="n">
        <v>45918</v>
      </c>
      <c r="B234" s="472" t="n">
        <v>2460.003</v>
      </c>
      <c r="C234" s="8" t="n">
        <v>-17.142</v>
      </c>
      <c r="D234" s="268" t="n">
        <v>-0.0069</v>
      </c>
      <c r="E234" s="8" t="n">
        <v>88.22</v>
      </c>
      <c r="F234" s="8" t="n">
        <v>148.713</v>
      </c>
      <c r="G234" s="8" t="n">
        <v>129.97</v>
      </c>
      <c r="H234" s="8" t="n">
        <v>104.82</v>
      </c>
      <c r="I234" s="8" t="n">
        <v>187.97</v>
      </c>
      <c r="J234" s="8" t="n">
        <v>30.19</v>
      </c>
      <c r="K234" s="268" t="n">
        <v>0.3925</v>
      </c>
      <c r="L234" s="268" t="n">
        <v>0.2547</v>
      </c>
      <c r="M234" s="268" t="n">
        <v>-0.11</v>
      </c>
      <c r="N234" s="8" t="n">
        <v>1069.98</v>
      </c>
      <c r="O234" s="8" t="n">
        <v>6000.62</v>
      </c>
      <c r="P234" s="268" t="n">
        <v>0.1783</v>
      </c>
      <c r="Q234" s="8" t="n">
        <v>428</v>
      </c>
      <c r="R234" s="8" t="n">
        <v>0</v>
      </c>
      <c r="S234" s="8" t="n">
        <v>0</v>
      </c>
      <c r="T234" s="8" t="inlineStr">
        <is>
          <t>5 ↓ -0.27%</t>
        </is>
      </c>
      <c r="U234" s="8" t="inlineStr">
        <is>
          <t>73 ↓ -0.57%</t>
        </is>
      </c>
      <c r="V234" s="8" t="inlineStr">
        <is>
          <t>138 ↓ -0.85%</t>
        </is>
      </c>
      <c r="W234" s="8" t="inlineStr">
        <is>
          <t>212 ↓ -0.64%</t>
        </is>
      </c>
    </row>
    <row r="235">
      <c r="A235" s="308" t="n">
        <v>45917</v>
      </c>
      <c r="B235" s="472" t="n">
        <v>2477.145</v>
      </c>
      <c r="C235" s="8" t="n">
        <v>18.587</v>
      </c>
      <c r="D235" s="268" t="n">
        <v>0.0076</v>
      </c>
      <c r="E235" s="8" t="n">
        <v>90.51000000000001</v>
      </c>
      <c r="F235" s="8" t="n">
        <v>149.822</v>
      </c>
      <c r="G235" s="8" t="n">
        <v>131.579</v>
      </c>
      <c r="H235" s="8" t="n">
        <v>106.6</v>
      </c>
      <c r="I235" s="8" t="n">
        <v>188.13</v>
      </c>
      <c r="J235" s="8" t="n">
        <v>27.63</v>
      </c>
      <c r="K235" s="268" t="n">
        <v>0.383</v>
      </c>
      <c r="L235" s="268" t="n">
        <v>0.249</v>
      </c>
      <c r="M235" s="268" t="n">
        <v>-0.1128</v>
      </c>
      <c r="N235" s="8" t="n">
        <v>890.36</v>
      </c>
      <c r="O235" s="8" t="n">
        <v>6005.75</v>
      </c>
      <c r="P235" s="268" t="n">
        <v>0.1483</v>
      </c>
      <c r="Q235" s="8" t="n">
        <v>429</v>
      </c>
      <c r="R235" s="8" t="n">
        <v>0</v>
      </c>
      <c r="S235" s="8" t="n">
        <v>0</v>
      </c>
      <c r="T235" s="8" t="inlineStr">
        <is>
          <t>5 ↓ -0.01%</t>
        </is>
      </c>
      <c r="U235" s="8" t="inlineStr">
        <is>
          <t>61 ↑ +0.25%</t>
        </is>
      </c>
      <c r="V235" s="8" t="inlineStr">
        <is>
          <t>121 ↑ +0.47%</t>
        </is>
      </c>
      <c r="W235" s="8" t="inlineStr">
        <is>
          <t>242 ↑ +1.04%</t>
        </is>
      </c>
    </row>
    <row r="236">
      <c r="A236" s="308" t="n">
        <v>45916</v>
      </c>
      <c r="B236" s="472" t="n">
        <v>2458.558</v>
      </c>
      <c r="C236" s="8" t="n">
        <v>4.344</v>
      </c>
      <c r="D236" s="268" t="n">
        <v>0.0018</v>
      </c>
      <c r="E236" s="8" t="n">
        <v>89.33</v>
      </c>
      <c r="F236" s="8" t="n">
        <v>148.534</v>
      </c>
      <c r="G236" s="8" t="n">
        <v>131.247</v>
      </c>
      <c r="H236" s="8" t="n">
        <v>105.3</v>
      </c>
      <c r="I236" s="8" t="n">
        <v>186.4</v>
      </c>
      <c r="J236" s="8" t="n">
        <v>26.21</v>
      </c>
      <c r="K236" s="268" t="n">
        <v>0.3787</v>
      </c>
      <c r="L236" s="268" t="n">
        <v>0.2581</v>
      </c>
      <c r="M236" s="268" t="n">
        <v>-0.1092</v>
      </c>
      <c r="N236" s="8" t="n">
        <v>871.83</v>
      </c>
      <c r="O236" s="8" t="n">
        <v>6014.97</v>
      </c>
      <c r="P236" s="268" t="n">
        <v>0.1449</v>
      </c>
      <c r="Q236" s="8" t="n">
        <v>431</v>
      </c>
      <c r="R236" s="8" t="n">
        <v>0</v>
      </c>
      <c r="S236" s="8" t="n">
        <v>0</v>
      </c>
      <c r="T236" s="8" t="inlineStr">
        <is>
          <t>5 ↓ -0.41%</t>
        </is>
      </c>
      <c r="U236" s="8" t="inlineStr">
        <is>
          <t>69 ↓ -0.45%</t>
        </is>
      </c>
      <c r="V236" s="8" t="inlineStr">
        <is>
          <t>123 ↓ -0.13%</t>
        </is>
      </c>
      <c r="W236" s="8" t="inlineStr">
        <is>
          <t>234 ↑ +0.53%</t>
        </is>
      </c>
    </row>
    <row r="237">
      <c r="A237" s="308" t="n">
        <v>45915</v>
      </c>
      <c r="B237" s="472" t="n">
        <v>2454.214</v>
      </c>
      <c r="C237" s="8" t="n">
        <v>-20.241</v>
      </c>
      <c r="D237" s="268" t="n">
        <v>-0.008200000000000001</v>
      </c>
      <c r="E237" s="8" t="n">
        <v>89.38</v>
      </c>
      <c r="F237" s="8" t="n">
        <v>148.129</v>
      </c>
      <c r="G237" s="8" t="n">
        <v>131.689</v>
      </c>
      <c r="H237" s="8" t="n">
        <v>104.62</v>
      </c>
      <c r="I237" s="8" t="n">
        <v>187.04</v>
      </c>
      <c r="J237" s="8" t="n">
        <v>28.8</v>
      </c>
      <c r="K237" s="268" t="n">
        <v>0.3891</v>
      </c>
      <c r="L237" s="268" t="n">
        <v>0.2573</v>
      </c>
      <c r="M237" s="268" t="n">
        <v>-0.1099</v>
      </c>
      <c r="N237" s="8" t="n">
        <v>797.1799999999999</v>
      </c>
      <c r="O237" s="8" t="n">
        <v>6062.62</v>
      </c>
      <c r="P237" s="268" t="n">
        <v>0.1315</v>
      </c>
      <c r="Q237" s="8" t="n">
        <v>432</v>
      </c>
      <c r="R237" s="8" t="n">
        <v>0</v>
      </c>
      <c r="S237" s="8" t="n">
        <v>0</v>
      </c>
      <c r="T237" s="8" t="inlineStr">
        <is>
          <t>3 ↓ -0.59%</t>
        </is>
      </c>
      <c r="U237" s="8" t="inlineStr">
        <is>
          <t>61 ↓ -0.66%</t>
        </is>
      </c>
      <c r="V237" s="8" t="inlineStr">
        <is>
          <t>132 ↓ -0.74%</t>
        </is>
      </c>
      <c r="W237" s="8" t="inlineStr">
        <is>
          <t>236 ↓ -0.90%</t>
        </is>
      </c>
    </row>
    <row r="238">
      <c r="A238" s="308" t="n">
        <v>45912</v>
      </c>
      <c r="B238" s="472" t="n">
        <v>2474.455</v>
      </c>
      <c r="C238" s="8" t="n">
        <v>7.819</v>
      </c>
      <c r="D238" s="268" t="n">
        <v>0.0032</v>
      </c>
      <c r="E238" s="8" t="n">
        <v>91.58</v>
      </c>
      <c r="F238" s="8" t="n">
        <v>149.635</v>
      </c>
      <c r="G238" s="8" t="n">
        <v>132.743</v>
      </c>
      <c r="H238" s="8" t="n">
        <v>105.35</v>
      </c>
      <c r="I238" s="8" t="n">
        <v>188.94</v>
      </c>
      <c r="J238" s="8" t="n">
        <v>31.33</v>
      </c>
      <c r="K238" s="268" t="n">
        <v>0.3931</v>
      </c>
      <c r="L238" s="268" t="n">
        <v>0.2717</v>
      </c>
      <c r="M238" s="268" t="n">
        <v>-0.1115</v>
      </c>
      <c r="N238" s="8" t="n">
        <v>915.8</v>
      </c>
      <c r="O238" s="8" t="n">
        <v>6072.93</v>
      </c>
      <c r="P238" s="268" t="n">
        <v>0.1508</v>
      </c>
      <c r="Q238" s="8" t="n">
        <v>433</v>
      </c>
      <c r="R238" s="8" t="n">
        <v>0</v>
      </c>
      <c r="S238" s="8" t="n">
        <v>0</v>
      </c>
      <c r="T238" s="8" t="inlineStr">
        <is>
          <t>3 ↑ +0.02%</t>
        </is>
      </c>
      <c r="U238" s="8" t="inlineStr">
        <is>
          <t>51 ↓ -0.08%</t>
        </is>
      </c>
      <c r="V238" s="8" t="inlineStr">
        <is>
          <t>128 ↑ +0.05%</t>
        </is>
      </c>
      <c r="W238" s="8" t="inlineStr">
        <is>
          <t>251 ↑ +0.54%</t>
        </is>
      </c>
    </row>
    <row r="239">
      <c r="A239" s="308" t="n">
        <v>45911</v>
      </c>
      <c r="B239" s="472" t="n">
        <v>2466.636</v>
      </c>
      <c r="C239" s="8" t="n">
        <v>37.936</v>
      </c>
      <c r="D239" s="268" t="n">
        <v>0.0156</v>
      </c>
      <c r="E239" s="8" t="n">
        <v>91.34</v>
      </c>
      <c r="F239" s="8" t="n">
        <v>149.185</v>
      </c>
      <c r="G239" s="8" t="n">
        <v>132.614</v>
      </c>
      <c r="H239" s="8" t="n">
        <v>106.11</v>
      </c>
      <c r="I239" s="8" t="n">
        <v>187.5</v>
      </c>
      <c r="J239" s="8" t="n">
        <v>29.04</v>
      </c>
      <c r="K239" s="268" t="n">
        <v>0.3832</v>
      </c>
      <c r="L239" s="268" t="n">
        <v>0.2523</v>
      </c>
      <c r="M239" s="268" t="n">
        <v>-0.1107</v>
      </c>
      <c r="N239" s="8" t="n">
        <v>912.49</v>
      </c>
      <c r="O239" s="8" t="n">
        <v>6085.76</v>
      </c>
      <c r="P239" s="268" t="n">
        <v>0.1499</v>
      </c>
      <c r="Q239" s="8" t="n">
        <v>436</v>
      </c>
      <c r="R239" s="8" t="n">
        <v>0</v>
      </c>
      <c r="S239" s="8" t="n">
        <v>0</v>
      </c>
      <c r="T239" s="8" t="inlineStr">
        <is>
          <t>3 ↑ +0.51%</t>
        </is>
      </c>
      <c r="U239" s="8" t="inlineStr">
        <is>
          <t>47 ↑ +0.61%</t>
        </is>
      </c>
      <c r="V239" s="8" t="inlineStr">
        <is>
          <t>133 ↑ +0.94%</t>
        </is>
      </c>
      <c r="W239" s="8" t="inlineStr">
        <is>
          <t>253 ↑ +2.08%</t>
        </is>
      </c>
    </row>
    <row r="240">
      <c r="A240" s="308" t="n">
        <v>45910</v>
      </c>
      <c r="B240" s="472" t="n">
        <v>2428.7</v>
      </c>
      <c r="C240" s="8" t="n">
        <v>-18.723</v>
      </c>
      <c r="D240" s="268" t="n">
        <v>-0.0077</v>
      </c>
      <c r="E240" s="8" t="n">
        <v>88.04000000000001</v>
      </c>
      <c r="F240" s="8" t="n">
        <v>146.651</v>
      </c>
      <c r="G240" s="8" t="n">
        <v>130.904</v>
      </c>
      <c r="H240" s="8" t="n">
        <v>104.19</v>
      </c>
      <c r="I240" s="8" t="n">
        <v>184.98</v>
      </c>
      <c r="J240" s="8" t="n">
        <v>27.13</v>
      </c>
      <c r="K240" s="268" t="n">
        <v>0.3833</v>
      </c>
      <c r="L240" s="268" t="n">
        <v>0.2576</v>
      </c>
      <c r="M240" s="268" t="n">
        <v>-0.1036</v>
      </c>
      <c r="N240" s="8" t="n">
        <v>819.89</v>
      </c>
      <c r="O240" s="8" t="n">
        <v>6096.55</v>
      </c>
      <c r="P240" s="268" t="n">
        <v>0.1345</v>
      </c>
      <c r="Q240" s="8" t="n">
        <v>434</v>
      </c>
      <c r="R240" s="8" t="n">
        <v>0</v>
      </c>
      <c r="S240" s="8" t="n">
        <v>0</v>
      </c>
      <c r="T240" s="8" t="inlineStr">
        <is>
          <t>5 ↓ -0.47%</t>
        </is>
      </c>
      <c r="U240" s="8" t="inlineStr">
        <is>
          <t>63 ↓ -0.61%</t>
        </is>
      </c>
      <c r="V240" s="8" t="inlineStr">
        <is>
          <t>137 ↓ -0.72%</t>
        </is>
      </c>
      <c r="W240" s="8" t="inlineStr">
        <is>
          <t>229 ↓ -0.84%</t>
        </is>
      </c>
    </row>
    <row r="241">
      <c r="A241" s="308" t="n">
        <v>45909</v>
      </c>
      <c r="B241" s="472" t="n">
        <v>2447.423</v>
      </c>
      <c r="C241" s="8" t="n">
        <v>-30.754</v>
      </c>
      <c r="D241" s="268" t="n">
        <v>-0.0124</v>
      </c>
      <c r="E241" s="8" t="n">
        <v>90.28</v>
      </c>
      <c r="F241" s="8" t="n">
        <v>147.738</v>
      </c>
      <c r="G241" s="8" t="n">
        <v>131.87</v>
      </c>
      <c r="H241" s="8" t="n">
        <v>104.09</v>
      </c>
      <c r="I241" s="8" t="n">
        <v>186.69</v>
      </c>
      <c r="J241" s="8" t="n">
        <v>30.19</v>
      </c>
      <c r="K241" s="268" t="n">
        <v>0.3896</v>
      </c>
      <c r="L241" s="268" t="n">
        <v>0.2633</v>
      </c>
      <c r="M241" s="268" t="n">
        <v>-0.1057</v>
      </c>
      <c r="N241" s="8" t="n">
        <v>833.9</v>
      </c>
      <c r="O241" s="8" t="n">
        <v>6106.96</v>
      </c>
      <c r="P241" s="268" t="n">
        <v>0.1365</v>
      </c>
      <c r="Q241" s="8" t="n">
        <v>434</v>
      </c>
      <c r="R241" s="8" t="n">
        <v>0</v>
      </c>
      <c r="S241" s="8" t="n">
        <v>0</v>
      </c>
      <c r="T241" s="8" t="inlineStr">
        <is>
          <t>4 ↓ -0.43%</t>
        </is>
      </c>
      <c r="U241" s="8" t="inlineStr">
        <is>
          <t>47 ↓ -0.77%</t>
        </is>
      </c>
      <c r="V241" s="8" t="inlineStr">
        <is>
          <t>139 ↓ -1.15%</t>
        </is>
      </c>
      <c r="W241" s="8" t="inlineStr">
        <is>
          <t>244 ↓ -1.40%</t>
        </is>
      </c>
    </row>
    <row r="242">
      <c r="A242" s="308" t="n">
        <v>45908</v>
      </c>
      <c r="B242" s="472" t="n">
        <v>2478.177</v>
      </c>
      <c r="C242" s="8" t="n">
        <v>22.032</v>
      </c>
      <c r="D242" s="268" t="n">
        <v>0.008999999999999999</v>
      </c>
      <c r="E242" s="8" t="n">
        <v>92.95</v>
      </c>
      <c r="F242" s="8" t="n">
        <v>149.812</v>
      </c>
      <c r="G242" s="8" t="n">
        <v>133.644</v>
      </c>
      <c r="H242" s="8" t="n">
        <v>105.57</v>
      </c>
      <c r="I242" s="8" t="n">
        <v>188.78</v>
      </c>
      <c r="J242" s="8" t="n">
        <v>30.98</v>
      </c>
      <c r="K242" s="268" t="n">
        <v>0.3897</v>
      </c>
      <c r="L242" s="268" t="n">
        <v>0.2614</v>
      </c>
      <c r="M242" s="268" t="n">
        <v>-0.1111</v>
      </c>
      <c r="N242" s="8" t="n">
        <v>864.3200000000001</v>
      </c>
      <c r="O242" s="8" t="n">
        <v>6106</v>
      </c>
      <c r="P242" s="268" t="n">
        <v>0.1416</v>
      </c>
      <c r="Q242" s="8" t="n">
        <v>435</v>
      </c>
      <c r="R242" s="8" t="n">
        <v>0</v>
      </c>
      <c r="S242" s="8" t="n">
        <v>0</v>
      </c>
      <c r="T242" s="8" t="inlineStr">
        <is>
          <t>3 ↑ +0.91%</t>
        </is>
      </c>
      <c r="U242" s="8" t="inlineStr">
        <is>
          <t>42 ↑ +0.40%</t>
        </is>
      </c>
      <c r="V242" s="8" t="inlineStr">
        <is>
          <t>130 ↑ +0.68%</t>
        </is>
      </c>
      <c r="W242" s="8" t="inlineStr">
        <is>
          <t>260 ↑ +1.08%</t>
        </is>
      </c>
    </row>
    <row r="243" ht="28" customHeight="1" s="386">
      <c r="A243" s="308" t="n">
        <v>45905</v>
      </c>
      <c r="B243" s="472" t="n">
        <v>2456.145</v>
      </c>
      <c r="C243" s="8" t="n">
        <v>63.244</v>
      </c>
      <c r="D243" s="268" t="n">
        <v>0.0264</v>
      </c>
      <c r="E243" s="8" t="n">
        <v>91.18000000000001</v>
      </c>
      <c r="F243" s="8" t="n">
        <v>148.779</v>
      </c>
      <c r="G243" s="8" t="n">
        <v>132.332</v>
      </c>
      <c r="H243" s="8" t="n">
        <v>104.17</v>
      </c>
      <c r="I243" s="8" t="n">
        <v>188.93</v>
      </c>
      <c r="J243" s="8" t="n">
        <v>33.24</v>
      </c>
      <c r="K243" s="268" t="n">
        <v>0.4015</v>
      </c>
      <c r="L243" s="268" t="n">
        <v>0.272</v>
      </c>
      <c r="M243" s="268" t="n">
        <v>-0.108</v>
      </c>
      <c r="N243" s="8" t="n">
        <v>926.85</v>
      </c>
      <c r="O243" s="8" t="n">
        <v>6115.27</v>
      </c>
      <c r="P243" s="268" t="n">
        <v>0.1516</v>
      </c>
      <c r="Q243" s="8" t="n">
        <v>435</v>
      </c>
      <c r="R243" s="8" t="n">
        <v>0</v>
      </c>
      <c r="S243" s="8" t="n">
        <v>0</v>
      </c>
      <c r="T243" s="8" t="inlineStr">
        <is>
          <t>4 ↑ +0.85%</t>
        </is>
      </c>
      <c r="U243" s="8" t="inlineStr">
        <is>
          <t>52 ↑ +1.42%</t>
        </is>
      </c>
      <c r="V243" s="8" t="inlineStr">
        <is>
          <t>127 ↑ +2.00%</t>
        </is>
      </c>
      <c r="W243" s="8" t="inlineStr">
        <is>
          <t>252 ↑ +3.25%</t>
        </is>
      </c>
    </row>
    <row r="244" ht="28" customHeight="1" s="386">
      <c r="A244" s="308" t="n">
        <v>45904</v>
      </c>
      <c r="B244" s="472" t="n">
        <v>2392.901</v>
      </c>
      <c r="C244" s="8" t="n">
        <v>-13.79</v>
      </c>
      <c r="D244" s="268" t="n">
        <v>-0.0057</v>
      </c>
      <c r="E244" s="8" t="n">
        <v>84.51000000000001</v>
      </c>
      <c r="F244" s="8" t="n">
        <v>144.728</v>
      </c>
      <c r="G244" s="8" t="n">
        <v>128.951</v>
      </c>
      <c r="H244" s="8" t="n">
        <v>102.09</v>
      </c>
      <c r="I244" s="8" t="n">
        <v>184.9</v>
      </c>
      <c r="J244" s="8" t="n">
        <v>31.94</v>
      </c>
      <c r="K244" s="268" t="n">
        <v>0.4017</v>
      </c>
      <c r="L244" s="268" t="n">
        <v>0.2697</v>
      </c>
      <c r="M244" s="268" t="n">
        <v>-0.09569999999999999</v>
      </c>
      <c r="N244" s="8" t="n">
        <v>891.64</v>
      </c>
      <c r="O244" s="8" t="n">
        <v>6119.64</v>
      </c>
      <c r="P244" s="268" t="n">
        <v>0.1457</v>
      </c>
      <c r="Q244" s="8" t="n">
        <v>434</v>
      </c>
      <c r="R244" s="8" t="n">
        <v>0</v>
      </c>
      <c r="S244" s="8" t="n">
        <v>0</v>
      </c>
      <c r="T244" s="8" t="inlineStr">
        <is>
          <t>4 ↑ +0.53%</t>
        </is>
      </c>
      <c r="U244" s="8" t="inlineStr">
        <is>
          <t>79 ↑ +0.28%</t>
        </is>
      </c>
      <c r="V244" s="8" t="inlineStr">
        <is>
          <t>158 ↓ -0.01%</t>
        </is>
      </c>
      <c r="W244" s="8" t="inlineStr">
        <is>
          <t>193 ↓ -1.41%</t>
        </is>
      </c>
    </row>
    <row r="245">
      <c r="A245" s="308" t="n">
        <v>45903</v>
      </c>
      <c r="B245" s="472" t="n">
        <v>2406.691</v>
      </c>
      <c r="C245" s="8" t="n">
        <v>2.548</v>
      </c>
      <c r="D245" s="268" t="n">
        <v>0.0011</v>
      </c>
      <c r="E245" s="8" t="n">
        <v>85.48</v>
      </c>
      <c r="F245" s="8" t="n">
        <v>146.041</v>
      </c>
      <c r="G245" s="8" t="n">
        <v>128.907</v>
      </c>
      <c r="H245" s="8" t="n">
        <v>102.08</v>
      </c>
      <c r="I245" s="8" t="n">
        <v>185.95</v>
      </c>
      <c r="J245" s="8" t="n">
        <v>30.42</v>
      </c>
      <c r="K245" s="268" t="n">
        <v>0.3991</v>
      </c>
      <c r="L245" s="268" t="n">
        <v>0.2685</v>
      </c>
      <c r="M245" s="268" t="n">
        <v>-0.0968</v>
      </c>
      <c r="N245" s="8" t="n">
        <v>858.09</v>
      </c>
      <c r="O245" s="8" t="n">
        <v>6131.4</v>
      </c>
      <c r="P245" s="268" t="n">
        <v>0.1399</v>
      </c>
      <c r="Q245" s="8" t="n">
        <v>436</v>
      </c>
      <c r="R245" s="8" t="inlineStr">
        <is>
          <t>1 ↓ -0.48%</t>
        </is>
      </c>
      <c r="S245" s="8" t="n">
        <v>0</v>
      </c>
      <c r="T245" s="8" t="inlineStr">
        <is>
          <t>7 ↓ -0.44%</t>
        </is>
      </c>
      <c r="U245" s="8" t="inlineStr">
        <is>
          <t>80 ↑ +0.10%</t>
        </is>
      </c>
      <c r="V245" s="8" t="inlineStr">
        <is>
          <t>150 ↑ +0.29%</t>
        </is>
      </c>
      <c r="W245" s="8" t="inlineStr">
        <is>
          <t>198 ↓ -0.01%</t>
        </is>
      </c>
    </row>
    <row r="246">
      <c r="A246" s="308" t="n">
        <v>45902</v>
      </c>
      <c r="B246" s="472" t="n">
        <v>2404.143</v>
      </c>
      <c r="C246" s="8" t="n">
        <v>-30.901</v>
      </c>
      <c r="D246" s="268" t="n">
        <v>-0.0127</v>
      </c>
      <c r="E246" s="8" t="n">
        <v>84.93000000000001</v>
      </c>
      <c r="F246" s="8" t="n">
        <v>145.971</v>
      </c>
      <c r="G246" s="8" t="n">
        <v>128.704</v>
      </c>
      <c r="H246" s="8" t="n">
        <v>104.03</v>
      </c>
      <c r="I246" s="8" t="n">
        <v>183.25</v>
      </c>
      <c r="J246" s="8" t="n">
        <v>24.1</v>
      </c>
      <c r="K246" s="268" t="n">
        <v>0.3728</v>
      </c>
      <c r="L246" s="268" t="n">
        <v>0.2398</v>
      </c>
      <c r="M246" s="268" t="n">
        <v>-0.097</v>
      </c>
      <c r="N246" s="8" t="n">
        <v>1057.14</v>
      </c>
      <c r="O246" s="8" t="n">
        <v>6141.06</v>
      </c>
      <c r="P246" s="268" t="n">
        <v>0.1721</v>
      </c>
      <c r="Q246" s="8" t="n">
        <v>438</v>
      </c>
      <c r="R246" s="8" t="n">
        <v>0</v>
      </c>
      <c r="S246" s="8" t="inlineStr">
        <is>
          <t>1 ↑ +1.76%</t>
        </is>
      </c>
      <c r="T246" s="8" t="inlineStr">
        <is>
          <t>6 ↓ -0.71%</t>
        </is>
      </c>
      <c r="U246" s="8" t="inlineStr">
        <is>
          <t>92 ↓ -0.48%</t>
        </is>
      </c>
      <c r="V246" s="8" t="inlineStr">
        <is>
          <t>140 ↓ -0.68%</t>
        </is>
      </c>
      <c r="W246" s="8" t="inlineStr">
        <is>
          <t>199 ↓ -2.08%</t>
        </is>
      </c>
    </row>
    <row r="247">
      <c r="A247" s="308" t="n">
        <v>45901</v>
      </c>
      <c r="B247" s="472" t="n">
        <v>2435.044</v>
      </c>
      <c r="C247" s="8" t="n">
        <v>-8.625999999999999</v>
      </c>
      <c r="D247" s="268" t="n">
        <v>-0.0035</v>
      </c>
      <c r="E247" s="8" t="n">
        <v>87.83</v>
      </c>
      <c r="F247" s="8" t="n">
        <v>148.528</v>
      </c>
      <c r="G247" s="8" t="n">
        <v>129.509</v>
      </c>
      <c r="H247" s="8" t="n">
        <v>105.91</v>
      </c>
      <c r="I247" s="8" t="n">
        <v>185.08</v>
      </c>
      <c r="J247" s="8" t="n">
        <v>23.68</v>
      </c>
      <c r="K247" s="268" t="n">
        <v>0.3655</v>
      </c>
      <c r="L247" s="268" t="n">
        <v>0.2295</v>
      </c>
      <c r="M247" s="268" t="n">
        <v>-0.1019</v>
      </c>
      <c r="N247" s="8" t="n">
        <v>911.03</v>
      </c>
      <c r="O247" s="8" t="n">
        <v>6163.86</v>
      </c>
      <c r="P247" s="268" t="n">
        <v>0.1478</v>
      </c>
      <c r="Q247" s="8" t="n">
        <v>438</v>
      </c>
      <c r="R247" s="8" t="inlineStr">
        <is>
          <t>1 ↑ +3.38%</t>
        </is>
      </c>
      <c r="S247" s="8" t="n">
        <v>0</v>
      </c>
      <c r="T247" s="8" t="inlineStr">
        <is>
          <t>5 ↓ -0.93%</t>
        </is>
      </c>
      <c r="U247" s="8" t="inlineStr">
        <is>
          <t>78 ↓ -0.82%</t>
        </is>
      </c>
      <c r="V247" s="8" t="inlineStr">
        <is>
          <t>142 ↓ -0.84%</t>
        </is>
      </c>
      <c r="W247" s="8" t="inlineStr">
        <is>
          <t>212 ↑ +0.14%</t>
        </is>
      </c>
    </row>
    <row r="248">
      <c r="A248" s="308" t="n">
        <v>45898</v>
      </c>
      <c r="B248" s="472" t="n">
        <v>2443.67</v>
      </c>
      <c r="C248" s="8" t="n">
        <v>-17.028</v>
      </c>
      <c r="D248" s="268" t="n">
        <v>-0.0069</v>
      </c>
      <c r="E248" s="8" t="n">
        <v>89.68000000000001</v>
      </c>
      <c r="F248" s="8" t="n">
        <v>148.897</v>
      </c>
      <c r="G248" s="8" t="n">
        <v>130.534</v>
      </c>
      <c r="H248" s="8" t="n">
        <v>104.98</v>
      </c>
      <c r="I248" s="8" t="n">
        <v>187.01</v>
      </c>
      <c r="J248" s="8" t="n">
        <v>28.02</v>
      </c>
      <c r="K248" s="268" t="n">
        <v>0.3811</v>
      </c>
      <c r="L248" s="268" t="n">
        <v>0.249</v>
      </c>
      <c r="M248" s="268" t="n">
        <v>-0.1028</v>
      </c>
      <c r="N248" s="8" t="n">
        <v>987.5599999999999</v>
      </c>
      <c r="O248" s="8" t="n">
        <v>6179.61</v>
      </c>
      <c r="P248" s="268" t="n">
        <v>0.1598</v>
      </c>
      <c r="Q248" s="8" t="n">
        <v>438</v>
      </c>
      <c r="R248" s="8" t="inlineStr">
        <is>
          <t>1 ↑ +0.86%</t>
        </is>
      </c>
      <c r="S248" s="8" t="n">
        <v>0</v>
      </c>
      <c r="T248" s="8" t="inlineStr">
        <is>
          <t>3 ↓ -0.41%</t>
        </is>
      </c>
      <c r="U248" s="8" t="inlineStr">
        <is>
          <t>68 ↓ -0.49%</t>
        </is>
      </c>
      <c r="V248" s="8" t="inlineStr">
        <is>
          <t>138 ↓ -0.59%</t>
        </is>
      </c>
      <c r="W248" s="8" t="inlineStr">
        <is>
          <t>228 ↓ -0.82%</t>
        </is>
      </c>
    </row>
    <row r="249">
      <c r="A249" s="308" t="n">
        <v>45897</v>
      </c>
      <c r="B249" s="472" t="n">
        <v>2460.698</v>
      </c>
      <c r="C249" s="8" t="n">
        <v>0.246</v>
      </c>
      <c r="D249" s="268" t="n">
        <v>0.0001</v>
      </c>
      <c r="E249" s="8" t="n">
        <v>91.58</v>
      </c>
      <c r="F249" s="8" t="n">
        <v>150.093</v>
      </c>
      <c r="G249" s="8" t="n">
        <v>131.976</v>
      </c>
      <c r="H249" s="8" t="n">
        <v>105.92</v>
      </c>
      <c r="I249" s="8" t="n">
        <v>188.55</v>
      </c>
      <c r="J249" s="8" t="n">
        <v>28.77</v>
      </c>
      <c r="K249" s="268" t="n">
        <v>0.3846</v>
      </c>
      <c r="L249" s="268" t="n">
        <v>0.2541</v>
      </c>
      <c r="M249" s="268" t="n">
        <v>-0.1057</v>
      </c>
      <c r="N249" s="8" t="n">
        <v>1225.12</v>
      </c>
      <c r="O249" s="8" t="n">
        <v>6200.21</v>
      </c>
      <c r="P249" s="268" t="n">
        <v>0.1976</v>
      </c>
      <c r="Q249" s="8" t="n">
        <v>440</v>
      </c>
      <c r="R249" s="8" t="inlineStr">
        <is>
          <t>1 ↓ -3.76%</t>
        </is>
      </c>
      <c r="S249" s="8" t="n">
        <v>0</v>
      </c>
      <c r="T249" s="8" t="inlineStr">
        <is>
          <t>3 ↓ -0.39%</t>
        </is>
      </c>
      <c r="U249" s="8" t="inlineStr">
        <is>
          <t>61 ↓ -0.03%</t>
        </is>
      </c>
      <c r="V249" s="8" t="inlineStr">
        <is>
          <t>133 ↓ -0.01%</t>
        </is>
      </c>
      <c r="W249" s="8" t="inlineStr">
        <is>
          <t>242 ↑ +0.05%</t>
        </is>
      </c>
    </row>
    <row r="250" ht="28" customHeight="1" s="386">
      <c r="A250" s="308" t="n">
        <v>45896</v>
      </c>
      <c r="B250" s="472" t="n">
        <v>2460.452</v>
      </c>
      <c r="C250" s="8" t="n">
        <v>-82.125</v>
      </c>
      <c r="D250" s="268" t="n">
        <v>-0.0323</v>
      </c>
      <c r="E250" s="8" t="n">
        <v>91.76000000000001</v>
      </c>
      <c r="F250" s="8" t="n">
        <v>149.999</v>
      </c>
      <c r="G250" s="8" t="n">
        <v>132.235</v>
      </c>
      <c r="H250" s="8" t="n">
        <v>105.22</v>
      </c>
      <c r="I250" s="8" t="n">
        <v>189.31</v>
      </c>
      <c r="J250" s="8" t="n">
        <v>31.55</v>
      </c>
      <c r="K250" s="268" t="n">
        <v>0.3931</v>
      </c>
      <c r="L250" s="268" t="n">
        <v>0.2655</v>
      </c>
      <c r="M250" s="268" t="n">
        <v>-0.1054</v>
      </c>
      <c r="N250" s="8" t="n">
        <v>1192.43</v>
      </c>
      <c r="O250" s="8" t="n">
        <v>6205.12</v>
      </c>
      <c r="P250" s="268" t="n">
        <v>0.1922</v>
      </c>
      <c r="Q250" s="8" t="n">
        <v>439</v>
      </c>
      <c r="R250" s="8" t="inlineStr">
        <is>
          <t>1 ↓ -1.78%</t>
        </is>
      </c>
      <c r="S250" s="8" t="n">
        <v>0</v>
      </c>
      <c r="T250" s="8" t="inlineStr">
        <is>
          <t>3 ↓ -2.12%</t>
        </is>
      </c>
      <c r="U250" s="8" t="inlineStr">
        <is>
          <t>58 ↓ -2.81%</t>
        </is>
      </c>
      <c r="V250" s="8" t="inlineStr">
        <is>
          <t>136 ↓ -3.13%</t>
        </is>
      </c>
      <c r="W250" s="8" t="inlineStr">
        <is>
          <t>241 ↓ -3.41%</t>
        </is>
      </c>
    </row>
    <row r="251" ht="28" customHeight="1" s="386">
      <c r="A251" s="308" t="n">
        <v>45895</v>
      </c>
      <c r="B251" s="472" t="n">
        <v>2542.577</v>
      </c>
      <c r="C251" s="8" t="n">
        <v>-1.679</v>
      </c>
      <c r="D251" s="268" t="n">
        <v>-0.0007</v>
      </c>
      <c r="E251" s="8" t="n">
        <v>97.11</v>
      </c>
      <c r="F251" s="8" t="n">
        <v>154.803</v>
      </c>
      <c r="G251" s="8" t="n">
        <v>136.149</v>
      </c>
      <c r="H251" s="8" t="n">
        <v>108.24</v>
      </c>
      <c r="I251" s="8" t="n">
        <v>195.08</v>
      </c>
      <c r="J251" s="8" t="n">
        <v>35.68</v>
      </c>
      <c r="K251" s="268" t="n">
        <v>0.4028</v>
      </c>
      <c r="L251" s="268" t="n">
        <v>0.2815</v>
      </c>
      <c r="M251" s="268" t="n">
        <v>-0.1201</v>
      </c>
      <c r="N251" s="8" t="n">
        <v>949.87</v>
      </c>
      <c r="O251" s="8" t="n">
        <v>6213.64</v>
      </c>
      <c r="P251" s="268" t="n">
        <v>0.1529</v>
      </c>
      <c r="Q251" s="8" t="n">
        <v>439</v>
      </c>
      <c r="R251" s="8" t="inlineStr">
        <is>
          <t>1 ↑ +0.48%</t>
        </is>
      </c>
      <c r="S251" s="8" t="n">
        <v>0</v>
      </c>
      <c r="T251" s="8" t="inlineStr">
        <is>
          <t>2 ↑ +0.15%</t>
        </is>
      </c>
      <c r="U251" s="8" t="inlineStr">
        <is>
          <t>27 ↑ +0.00%</t>
        </is>
      </c>
      <c r="V251" s="8" t="inlineStr">
        <is>
          <t>117 ↑ +0.09%</t>
        </is>
      </c>
      <c r="W251" s="8" t="inlineStr">
        <is>
          <t>292 ↓ -0.14%</t>
        </is>
      </c>
    </row>
    <row r="252">
      <c r="A252" s="308" t="n">
        <v>45894</v>
      </c>
      <c r="B252" s="472" t="n">
        <v>2544.256</v>
      </c>
      <c r="C252" s="8" t="n">
        <v>13.942</v>
      </c>
      <c r="D252" s="268" t="n">
        <v>0.0055</v>
      </c>
      <c r="E252" s="8" t="n">
        <v>97.63</v>
      </c>
      <c r="F252" s="8" t="n">
        <v>155.296</v>
      </c>
      <c r="G252" s="8" t="n">
        <v>135.997</v>
      </c>
      <c r="H252" s="8" t="n">
        <v>107.93</v>
      </c>
      <c r="I252" s="8" t="n">
        <v>196.33</v>
      </c>
      <c r="J252" s="8" t="n">
        <v>36.9</v>
      </c>
      <c r="K252" s="268" t="n">
        <v>0.4104</v>
      </c>
      <c r="L252" s="268" t="n">
        <v>0.2797</v>
      </c>
      <c r="M252" s="268" t="n">
        <v>-0.1213</v>
      </c>
      <c r="N252" s="8" t="n">
        <v>1041.85</v>
      </c>
      <c r="O252" s="8" t="n">
        <v>6222.86</v>
      </c>
      <c r="P252" s="268" t="n">
        <v>0.1674</v>
      </c>
      <c r="Q252" s="8" t="n">
        <v>443</v>
      </c>
      <c r="R252" s="8" t="inlineStr">
        <is>
          <t>1 ↓ -1.37%</t>
        </is>
      </c>
      <c r="S252" s="8" t="n">
        <v>0</v>
      </c>
      <c r="T252" s="8" t="inlineStr">
        <is>
          <t>2 ↑ +0.40%</t>
        </is>
      </c>
      <c r="U252" s="8" t="inlineStr">
        <is>
          <t>27 ↓ -0.05%</t>
        </is>
      </c>
      <c r="V252" s="8" t="inlineStr">
        <is>
          <t>124 ↑ +0.12%</t>
        </is>
      </c>
      <c r="W252" s="8" t="inlineStr">
        <is>
          <t>289 ↑ +0.80%</t>
        </is>
      </c>
    </row>
    <row r="253" ht="28" customHeight="1" s="386">
      <c r="A253" s="308" t="n">
        <v>45891</v>
      </c>
      <c r="B253" s="472" t="n">
        <v>2530.314</v>
      </c>
      <c r="C253" s="8" t="n">
        <v>22.421</v>
      </c>
      <c r="D253" s="268" t="n">
        <v>0.0089</v>
      </c>
      <c r="E253" s="8" t="n">
        <v>97.33</v>
      </c>
      <c r="F253" s="8" t="n">
        <v>153.688</v>
      </c>
      <c r="G253" s="8" t="n">
        <v>135.193</v>
      </c>
      <c r="H253" s="8" t="n">
        <v>107.24</v>
      </c>
      <c r="I253" s="8" t="n">
        <v>195.27</v>
      </c>
      <c r="J253" s="8" t="n">
        <v>36.84</v>
      </c>
      <c r="K253" s="268" t="n">
        <v>0.4158</v>
      </c>
      <c r="L253" s="268" t="n">
        <v>0.2865</v>
      </c>
      <c r="M253" s="268" t="n">
        <v>-0.1186</v>
      </c>
      <c r="N253" s="8" t="n">
        <v>984.34</v>
      </c>
      <c r="O253" s="8" t="n">
        <v>6229.89</v>
      </c>
      <c r="P253" s="268" t="n">
        <v>0.158</v>
      </c>
      <c r="Q253" s="8" t="n">
        <v>445</v>
      </c>
      <c r="R253" s="8" t="n">
        <v>0</v>
      </c>
      <c r="S253" s="8" t="inlineStr">
        <is>
          <t>1 ↓ -9.80%</t>
        </is>
      </c>
      <c r="T253" s="8" t="inlineStr">
        <is>
          <t>2 ↑ +0.30%</t>
        </is>
      </c>
      <c r="U253" s="8" t="inlineStr">
        <is>
          <t>29 ↑ +0.56%</t>
        </is>
      </c>
      <c r="V253" s="8" t="inlineStr">
        <is>
          <t>126 ↑ +0.63%</t>
        </is>
      </c>
      <c r="W253" s="8" t="inlineStr">
        <is>
          <t>287 ↑ +1.08%</t>
        </is>
      </c>
    </row>
    <row r="254" ht="28" customHeight="1" s="386">
      <c r="A254" s="308" t="n">
        <v>45890</v>
      </c>
      <c r="B254" s="472" t="n">
        <v>2507.893</v>
      </c>
      <c r="C254" s="8" t="n">
        <v>10.041</v>
      </c>
      <c r="D254" s="268" t="n">
        <v>0.004</v>
      </c>
      <c r="E254" s="8" t="n">
        <v>96.77</v>
      </c>
      <c r="F254" s="8" t="n">
        <v>152.229</v>
      </c>
      <c r="G254" s="8" t="n">
        <v>134.367</v>
      </c>
      <c r="H254" s="8" t="n">
        <v>106.7</v>
      </c>
      <c r="I254" s="8" t="n">
        <v>193.29</v>
      </c>
      <c r="J254" s="8" t="n">
        <v>35.1</v>
      </c>
      <c r="K254" s="268" t="n">
        <v>0.4106</v>
      </c>
      <c r="L254" s="268" t="n">
        <v>0.2808</v>
      </c>
      <c r="M254" s="268" t="n">
        <v>-0.1145</v>
      </c>
      <c r="N254" s="8" t="n">
        <v>995.8</v>
      </c>
      <c r="O254" s="8" t="n">
        <v>6234.94</v>
      </c>
      <c r="P254" s="268" t="n">
        <v>0.1597</v>
      </c>
      <c r="Q254" s="8" t="n">
        <v>445</v>
      </c>
      <c r="R254" s="8" t="n">
        <v>0</v>
      </c>
      <c r="S254" s="8" t="n">
        <v>0</v>
      </c>
      <c r="T254" s="8" t="inlineStr">
        <is>
          <t>4 ↑ +2.00%</t>
        </is>
      </c>
      <c r="U254" s="8" t="inlineStr">
        <is>
          <t>36 ↑ +0.78%</t>
        </is>
      </c>
      <c r="V254" s="8" t="inlineStr">
        <is>
          <t>130 ↑ +0.47%</t>
        </is>
      </c>
      <c r="W254" s="8" t="inlineStr">
        <is>
          <t>275 ↑ +0.29%</t>
        </is>
      </c>
    </row>
    <row r="255" ht="28" customHeight="1" s="386">
      <c r="A255" s="308" t="n">
        <v>45889</v>
      </c>
      <c r="B255" s="472" t="n">
        <v>2497.852</v>
      </c>
      <c r="C255" s="8" t="n">
        <v>8.464</v>
      </c>
      <c r="D255" s="268" t="n">
        <v>0.0034</v>
      </c>
      <c r="E255" s="8" t="n">
        <v>96.33</v>
      </c>
      <c r="F255" s="8" t="n">
        <v>152.144</v>
      </c>
      <c r="G255" s="8" t="n">
        <v>134.161</v>
      </c>
      <c r="H255" s="8" t="n">
        <v>106.96</v>
      </c>
      <c r="I255" s="8" t="n">
        <v>192.37</v>
      </c>
      <c r="J255" s="8" t="n">
        <v>33.1</v>
      </c>
      <c r="K255" s="268" t="n">
        <v>0.4023</v>
      </c>
      <c r="L255" s="268" t="n">
        <v>0.2733</v>
      </c>
      <c r="M255" s="268" t="n">
        <v>-0.1129</v>
      </c>
      <c r="N255" s="8" t="n">
        <v>874.3099999999999</v>
      </c>
      <c r="O255" s="8" t="n">
        <v>6229.29</v>
      </c>
      <c r="P255" s="268" t="n">
        <v>0.1404</v>
      </c>
      <c r="Q255" s="8" t="n">
        <v>445</v>
      </c>
      <c r="R255" s="8" t="n">
        <v>0</v>
      </c>
      <c r="S255" s="8" t="n">
        <v>0</v>
      </c>
      <c r="T255" s="8" t="inlineStr">
        <is>
          <t>3 ↑ +0.08%</t>
        </is>
      </c>
      <c r="U255" s="8" t="inlineStr">
        <is>
          <t>41 ↑ +0.30%</t>
        </is>
      </c>
      <c r="V255" s="8" t="inlineStr">
        <is>
          <t>133 ↑ +0.25%</t>
        </is>
      </c>
      <c r="W255" s="8" t="inlineStr">
        <is>
          <t>268 ↑ +0.39%</t>
        </is>
      </c>
    </row>
    <row r="256" ht="28" customHeight="1" s="386">
      <c r="A256" s="308" t="n">
        <v>45888</v>
      </c>
      <c r="B256" s="472" t="n">
        <v>2489.388</v>
      </c>
      <c r="C256" s="8" t="n">
        <v>9.103</v>
      </c>
      <c r="D256" s="268" t="n">
        <v>0.0037</v>
      </c>
      <c r="E256" s="8" t="n">
        <v>96.29000000000001</v>
      </c>
      <c r="F256" s="8" t="n">
        <v>151.91</v>
      </c>
      <c r="G256" s="8" t="n">
        <v>133.499</v>
      </c>
      <c r="H256" s="8" t="n">
        <v>106.68</v>
      </c>
      <c r="I256" s="8" t="n">
        <v>192.2</v>
      </c>
      <c r="J256" s="8" t="n">
        <v>34.76</v>
      </c>
      <c r="K256" s="268" t="n">
        <v>0.4029</v>
      </c>
      <c r="L256" s="268" t="n">
        <v>0.2776</v>
      </c>
      <c r="M256" s="268" t="n">
        <v>-0.1093</v>
      </c>
      <c r="N256" s="8" t="n">
        <v>1059.4</v>
      </c>
      <c r="O256" s="8" t="n">
        <v>6255.94</v>
      </c>
      <c r="P256" s="268" t="n">
        <v>0.1693</v>
      </c>
      <c r="Q256" s="8" t="n">
        <v>449</v>
      </c>
      <c r="R256" s="8" t="n">
        <v>0</v>
      </c>
      <c r="S256" s="8" t="inlineStr">
        <is>
          <t>1 ↑ +0.38%</t>
        </is>
      </c>
      <c r="T256" s="8" t="inlineStr">
        <is>
          <t>2 ↑ +0.48%</t>
        </is>
      </c>
      <c r="U256" s="8" t="inlineStr">
        <is>
          <t>45 ↑ +0.25%</t>
        </is>
      </c>
      <c r="V256" s="8" t="inlineStr">
        <is>
          <t>129 ↑ +0.11%</t>
        </is>
      </c>
      <c r="W256" s="8" t="inlineStr">
        <is>
          <t>272 ↑ +0.51%</t>
        </is>
      </c>
    </row>
    <row r="257" ht="28" customHeight="1" s="386">
      <c r="A257" s="308" t="n">
        <v>45887</v>
      </c>
      <c r="B257" s="472" t="n">
        <v>2480.285</v>
      </c>
      <c r="C257" s="8" t="n">
        <v>29.12</v>
      </c>
      <c r="D257" s="268" t="n">
        <v>0.0119</v>
      </c>
      <c r="E257" s="8" t="n">
        <v>95.90000000000001</v>
      </c>
      <c r="F257" s="8" t="n">
        <v>151.563</v>
      </c>
      <c r="G257" s="8" t="n">
        <v>133.357</v>
      </c>
      <c r="H257" s="8" t="n">
        <v>105.78</v>
      </c>
      <c r="I257" s="8" t="n">
        <v>191.18</v>
      </c>
      <c r="J257" s="8" t="n">
        <v>35.56</v>
      </c>
      <c r="K257" s="268" t="n">
        <v>0.3961</v>
      </c>
      <c r="L257" s="268" t="n">
        <v>0.2848</v>
      </c>
      <c r="M257" s="268" t="n">
        <v>-0.1068</v>
      </c>
      <c r="N257" s="8" t="n">
        <v>1058.51</v>
      </c>
      <c r="O257" s="8" t="n">
        <v>6262.27</v>
      </c>
      <c r="P257" s="268" t="n">
        <v>0.169</v>
      </c>
      <c r="Q257" s="8" t="n">
        <v>448</v>
      </c>
      <c r="R257" s="8" t="n">
        <v>0</v>
      </c>
      <c r="S257" s="8" t="inlineStr">
        <is>
          <t>1 ↓ -0.04%</t>
        </is>
      </c>
      <c r="T257" s="8" t="inlineStr">
        <is>
          <t>4 ↑ +0.78%</t>
        </is>
      </c>
      <c r="U257" s="8" t="inlineStr">
        <is>
          <t>48 ↑ +0.46%</t>
        </is>
      </c>
      <c r="V257" s="8" t="inlineStr">
        <is>
          <t>134 ↑ +0.81%</t>
        </is>
      </c>
      <c r="W257" s="8" t="inlineStr">
        <is>
          <t>261 ↑ +1.53%</t>
        </is>
      </c>
    </row>
    <row r="258" ht="28" customHeight="1" s="386">
      <c r="A258" s="308" t="n">
        <v>45884</v>
      </c>
      <c r="B258" s="472" t="n">
        <v>2451.165</v>
      </c>
      <c r="C258" s="8" t="n">
        <v>31.6</v>
      </c>
      <c r="D258" s="268" t="n">
        <v>0.0131</v>
      </c>
      <c r="E258" s="8" t="n">
        <v>94.31</v>
      </c>
      <c r="F258" s="8" t="n">
        <v>149.695</v>
      </c>
      <c r="G258" s="8" t="n">
        <v>132.126</v>
      </c>
      <c r="H258" s="8" t="n">
        <v>104.67</v>
      </c>
      <c r="I258" s="8" t="n">
        <v>189.64</v>
      </c>
      <c r="J258" s="8" t="n">
        <v>35.14</v>
      </c>
      <c r="K258" s="268" t="n">
        <v>0.3994</v>
      </c>
      <c r="L258" s="268" t="n">
        <v>0.2863</v>
      </c>
      <c r="M258" s="268" t="n">
        <v>-0.1089</v>
      </c>
      <c r="N258" s="8" t="n">
        <v>1079.72</v>
      </c>
      <c r="O258" s="8" t="n">
        <v>6268.31</v>
      </c>
      <c r="P258" s="268" t="n">
        <v>0.1723</v>
      </c>
      <c r="Q258" s="8" t="n">
        <v>450</v>
      </c>
      <c r="R258" s="8" t="n">
        <v>0</v>
      </c>
      <c r="S258" s="8" t="inlineStr">
        <is>
          <t>2 ↑ +0.56%</t>
        </is>
      </c>
      <c r="T258" s="8" t="inlineStr">
        <is>
          <t>3 ↓ -1.67%</t>
        </is>
      </c>
      <c r="U258" s="8" t="inlineStr">
        <is>
          <t>62 ↑ +0.38%</t>
        </is>
      </c>
      <c r="V258" s="8" t="inlineStr">
        <is>
          <t>133 ↑ +0.79%</t>
        </is>
      </c>
      <c r="W258" s="8" t="inlineStr">
        <is>
          <t>250 ↑ +1.85%</t>
        </is>
      </c>
    </row>
    <row r="259" ht="28" customHeight="1" s="386">
      <c r="A259" s="308" t="n">
        <v>45883</v>
      </c>
      <c r="B259" s="472" t="n">
        <v>2419.565</v>
      </c>
      <c r="C259" s="8" t="n">
        <v>-16.419</v>
      </c>
      <c r="D259" s="268" t="n">
        <v>-0.0067</v>
      </c>
      <c r="E259" s="8" t="n">
        <v>92.45999999999999</v>
      </c>
      <c r="F259" s="8" t="n">
        <v>147.706</v>
      </c>
      <c r="G259" s="8" t="n">
        <v>130.584</v>
      </c>
      <c r="H259" s="8" t="n">
        <v>103.52</v>
      </c>
      <c r="I259" s="8" t="n">
        <v>188.88</v>
      </c>
      <c r="J259" s="8" t="n">
        <v>37.43</v>
      </c>
      <c r="K259" s="268" t="n">
        <v>0.4118</v>
      </c>
      <c r="L259" s="268" t="n">
        <v>0.2964</v>
      </c>
      <c r="M259" s="268" t="n">
        <v>-0.1021</v>
      </c>
      <c r="N259" s="8" t="n">
        <v>1002.91</v>
      </c>
      <c r="O259" s="8" t="n">
        <v>6274.78</v>
      </c>
      <c r="P259" s="268" t="n">
        <v>0.1598</v>
      </c>
      <c r="Q259" s="8" t="n">
        <v>451</v>
      </c>
      <c r="R259" s="8" t="n">
        <v>0</v>
      </c>
      <c r="S259" s="8" t="inlineStr">
        <is>
          <t>2 ↓ -1.56%</t>
        </is>
      </c>
      <c r="T259" s="8" t="inlineStr">
        <is>
          <t>3 ↓ -0.42%</t>
        </is>
      </c>
      <c r="U259" s="8" t="inlineStr">
        <is>
          <t>73 ↓ -0.27%</t>
        </is>
      </c>
      <c r="V259" s="8" t="inlineStr">
        <is>
          <t>137 ↓ -0.74%</t>
        </is>
      </c>
      <c r="W259" s="8" t="inlineStr">
        <is>
          <t>236 ↓ -0.76%</t>
        </is>
      </c>
    </row>
    <row r="260" ht="28" customHeight="1" s="386">
      <c r="A260" s="308" t="n">
        <v>45882</v>
      </c>
      <c r="B260" s="472" t="n">
        <v>2435.984</v>
      </c>
      <c r="C260" s="8" t="n">
        <v>23.498</v>
      </c>
      <c r="D260" s="268" t="n">
        <v>0.0097</v>
      </c>
      <c r="E260" s="8" t="n">
        <v>94.13</v>
      </c>
      <c r="F260" s="8" t="n">
        <v>148.36</v>
      </c>
      <c r="G260" s="8" t="n">
        <v>132.026</v>
      </c>
      <c r="H260" s="8" t="n">
        <v>104.7</v>
      </c>
      <c r="I260" s="8" t="n">
        <v>187.67</v>
      </c>
      <c r="J260" s="8" t="n">
        <v>31.92</v>
      </c>
      <c r="K260" s="268" t="n">
        <v>0.3931</v>
      </c>
      <c r="L260" s="268" t="n">
        <v>0.2756</v>
      </c>
      <c r="M260" s="268" t="n">
        <v>-0.1052</v>
      </c>
      <c r="N260" s="8" t="n">
        <v>1021.16</v>
      </c>
      <c r="O260" s="8" t="n">
        <v>6284.67</v>
      </c>
      <c r="P260" s="268" t="n">
        <v>0.1625</v>
      </c>
      <c r="Q260" s="8" t="n">
        <v>452</v>
      </c>
      <c r="R260" s="8" t="n">
        <v>0</v>
      </c>
      <c r="S260" s="8" t="inlineStr">
        <is>
          <t>1 ↓ -1.20%</t>
        </is>
      </c>
      <c r="T260" s="8" t="inlineStr">
        <is>
          <t>3 ↑ +0.23%</t>
        </is>
      </c>
      <c r="U260" s="8" t="inlineStr">
        <is>
          <t>68 ↑ +0.17%</t>
        </is>
      </c>
      <c r="V260" s="8" t="inlineStr">
        <is>
          <t>128 ↑ +0.44%</t>
        </is>
      </c>
      <c r="W260" s="8" t="inlineStr">
        <is>
          <t>252 ↑ +1.48%</t>
        </is>
      </c>
    </row>
    <row r="261" ht="28" customHeight="1" s="386">
      <c r="A261" s="308" t="n">
        <v>45881</v>
      </c>
      <c r="B261" s="472" t="n">
        <v>2412.486</v>
      </c>
      <c r="C261" s="8" t="n">
        <v>-8.497999999999999</v>
      </c>
      <c r="D261" s="268" t="n">
        <v>-0.0035</v>
      </c>
      <c r="E261" s="8" t="n">
        <v>92.45</v>
      </c>
      <c r="F261" s="8" t="n">
        <v>146.531</v>
      </c>
      <c r="G261" s="8" t="n">
        <v>130.97</v>
      </c>
      <c r="H261" s="8" t="n">
        <v>104.07</v>
      </c>
      <c r="I261" s="8" t="n">
        <v>185.63</v>
      </c>
      <c r="J261" s="8" t="n">
        <v>31.28</v>
      </c>
      <c r="K261" s="268" t="n">
        <v>0.391</v>
      </c>
      <c r="L261" s="268" t="n">
        <v>0.2695</v>
      </c>
      <c r="M261" s="268" t="n">
        <v>-0.1004</v>
      </c>
      <c r="N261" s="8" t="n">
        <v>873.05</v>
      </c>
      <c r="O261" s="8" t="n">
        <v>6297.55</v>
      </c>
      <c r="P261" s="268" t="n">
        <v>0.1386</v>
      </c>
      <c r="Q261" s="8" t="n">
        <v>454</v>
      </c>
      <c r="R261" s="8" t="n">
        <v>0</v>
      </c>
      <c r="S261" s="8" t="inlineStr">
        <is>
          <t>1 ↑ +1.18%</t>
        </is>
      </c>
      <c r="T261" s="8" t="inlineStr">
        <is>
          <t>4 ↓ -0.35%</t>
        </is>
      </c>
      <c r="U261" s="8" t="inlineStr">
        <is>
          <t>75 ↓ -0.10%</t>
        </is>
      </c>
      <c r="V261" s="8" t="inlineStr">
        <is>
          <t>134 ↓ -0.32%</t>
        </is>
      </c>
      <c r="W261" s="8" t="inlineStr">
        <is>
          <t>240 ↓ -0.45%</t>
        </is>
      </c>
    </row>
    <row r="262" ht="28" customHeight="1" s="386">
      <c r="A262" s="308" t="n">
        <v>45880</v>
      </c>
      <c r="B262" s="472" t="n">
        <v>2420.984</v>
      </c>
      <c r="C262" s="8" t="n">
        <v>26.152</v>
      </c>
      <c r="D262" s="268" t="n">
        <v>0.0109</v>
      </c>
      <c r="E262" s="8" t="n">
        <v>93.75</v>
      </c>
      <c r="F262" s="8" t="n">
        <v>147.248</v>
      </c>
      <c r="G262" s="8" t="n">
        <v>131.5</v>
      </c>
      <c r="H262" s="8" t="n">
        <v>104.29</v>
      </c>
      <c r="I262" s="8" t="n">
        <v>186.47</v>
      </c>
      <c r="J262" s="8" t="n">
        <v>32</v>
      </c>
      <c r="K262" s="268" t="n">
        <v>0.3923</v>
      </c>
      <c r="L262" s="268" t="n">
        <v>0.2758</v>
      </c>
      <c r="M262" s="268" t="n">
        <v>-0.1012</v>
      </c>
      <c r="N262" s="8" t="n">
        <v>841.25</v>
      </c>
      <c r="O262" s="8" t="n">
        <v>6310.63</v>
      </c>
      <c r="P262" s="268" t="n">
        <v>0.1333</v>
      </c>
      <c r="Q262" s="8" t="n">
        <v>454</v>
      </c>
      <c r="R262" s="8" t="n">
        <v>0</v>
      </c>
      <c r="S262" s="8" t="inlineStr">
        <is>
          <t>1 ↓ -4.09%</t>
        </is>
      </c>
      <c r="T262" s="8" t="inlineStr">
        <is>
          <t>4 ↑ +0.09%</t>
        </is>
      </c>
      <c r="U262" s="8" t="inlineStr">
        <is>
          <t>70 ↑ +0.30%</t>
        </is>
      </c>
      <c r="V262" s="8" t="inlineStr">
        <is>
          <t>132 ↑ +0.55%</t>
        </is>
      </c>
      <c r="W262" s="8" t="inlineStr">
        <is>
          <t>247 ↑ +1.64%</t>
        </is>
      </c>
    </row>
    <row r="263" ht="28" customHeight="1" s="386">
      <c r="A263" s="308" t="n">
        <v>45877</v>
      </c>
      <c r="B263" s="472" t="n">
        <v>2394.832</v>
      </c>
      <c r="C263" s="8" t="n">
        <v>3.467</v>
      </c>
      <c r="D263" s="268" t="n">
        <v>0.0014</v>
      </c>
      <c r="E263" s="8" t="n">
        <v>92.01000000000001</v>
      </c>
      <c r="F263" s="8" t="n">
        <v>145.466</v>
      </c>
      <c r="G263" s="8" t="n">
        <v>130.321</v>
      </c>
      <c r="H263" s="8" t="n">
        <v>103.14</v>
      </c>
      <c r="I263" s="8" t="n">
        <v>185.53</v>
      </c>
      <c r="J263" s="8" t="n">
        <v>32.5</v>
      </c>
      <c r="K263" s="268" t="n">
        <v>0.4006</v>
      </c>
      <c r="L263" s="268" t="n">
        <v>0.279</v>
      </c>
      <c r="M263" s="268" t="n">
        <v>-0.0944</v>
      </c>
      <c r="N263" s="8" t="n">
        <v>862.23</v>
      </c>
      <c r="O263" s="8" t="n">
        <v>6324.6</v>
      </c>
      <c r="P263" s="268" t="n">
        <v>0.1363</v>
      </c>
      <c r="Q263" s="8" t="n">
        <v>456</v>
      </c>
      <c r="R263" s="8" t="n">
        <v>0</v>
      </c>
      <c r="S263" s="8" t="inlineStr">
        <is>
          <t>1 ↑ +1.29%</t>
        </is>
      </c>
      <c r="T263" s="8" t="inlineStr">
        <is>
          <t>3 ↑ +0.11%</t>
        </is>
      </c>
      <c r="U263" s="8" t="inlineStr">
        <is>
          <t>79 ↑ +0.14%</t>
        </is>
      </c>
      <c r="V263" s="8" t="inlineStr">
        <is>
          <t>136 ↑ +0.14%</t>
        </is>
      </c>
      <c r="W263" s="8" t="inlineStr">
        <is>
          <t>237 ↑ +0.14%</t>
        </is>
      </c>
    </row>
    <row r="264" ht="28" customHeight="1" s="386">
      <c r="A264" s="308" t="n">
        <v>45876</v>
      </c>
      <c r="B264" s="472" t="n">
        <v>2391.365</v>
      </c>
      <c r="C264" s="8" t="n">
        <v>-3.473</v>
      </c>
      <c r="D264" s="268" t="n">
        <v>-0.0014</v>
      </c>
      <c r="E264" s="8" t="n">
        <v>92.04000000000001</v>
      </c>
      <c r="F264" s="8" t="n">
        <v>145.326</v>
      </c>
      <c r="G264" s="8" t="n">
        <v>130.163</v>
      </c>
      <c r="H264" s="8" t="n">
        <v>102.9</v>
      </c>
      <c r="I264" s="8" t="n">
        <v>185.32</v>
      </c>
      <c r="J264" s="8" t="n">
        <v>34.12</v>
      </c>
      <c r="K264" s="268" t="n">
        <v>0.3999</v>
      </c>
      <c r="L264" s="268" t="n">
        <v>0.283</v>
      </c>
      <c r="M264" s="268" t="n">
        <v>-0.093</v>
      </c>
      <c r="N264" s="8" t="n">
        <v>948.41</v>
      </c>
      <c r="O264" s="8" t="n">
        <v>6331.08</v>
      </c>
      <c r="P264" s="268" t="n">
        <v>0.1498</v>
      </c>
      <c r="Q264" s="8" t="n">
        <v>456</v>
      </c>
      <c r="R264" s="8" t="n">
        <v>0</v>
      </c>
      <c r="S264" s="8" t="inlineStr">
        <is>
          <t>1 ↓ -0.81%</t>
        </is>
      </c>
      <c r="T264" s="8" t="inlineStr">
        <is>
          <t>4 ↑ +0.33%</t>
        </is>
      </c>
      <c r="U264" s="8" t="inlineStr">
        <is>
          <t>78 ↑ +0.14%</t>
        </is>
      </c>
      <c r="V264" s="8" t="inlineStr">
        <is>
          <t>141 ↓ -0.17%</t>
        </is>
      </c>
      <c r="W264" s="8" t="inlineStr">
        <is>
          <t>232 ↓ -0.23%</t>
        </is>
      </c>
    </row>
    <row r="265" ht="28" customHeight="1" s="386">
      <c r="A265" s="308" t="n">
        <v>45875</v>
      </c>
      <c r="B265" s="472" t="n">
        <v>2394.838</v>
      </c>
      <c r="C265" s="8" t="n">
        <v>18.087</v>
      </c>
      <c r="D265" s="268" t="n">
        <v>0.0076</v>
      </c>
      <c r="E265" s="8" t="n">
        <v>92.68000000000001</v>
      </c>
      <c r="F265" s="8" t="n">
        <v>145.493</v>
      </c>
      <c r="G265" s="8" t="n">
        <v>130.565</v>
      </c>
      <c r="H265" s="8" t="n">
        <v>103.52</v>
      </c>
      <c r="I265" s="8" t="n">
        <v>185.34</v>
      </c>
      <c r="J265" s="8" t="n">
        <v>34.3</v>
      </c>
      <c r="K265" s="268" t="n">
        <v>0.3985</v>
      </c>
      <c r="L265" s="268" t="n">
        <v>0.2806</v>
      </c>
      <c r="M265" s="268" t="n">
        <v>-0.0955</v>
      </c>
      <c r="N265" s="8" t="n">
        <v>944.92</v>
      </c>
      <c r="O265" s="8" t="n">
        <v>6337.9</v>
      </c>
      <c r="P265" s="268" t="n">
        <v>0.1491</v>
      </c>
      <c r="Q265" s="8" t="n">
        <v>458</v>
      </c>
      <c r="R265" s="8" t="n">
        <v>0</v>
      </c>
      <c r="S265" s="8" t="inlineStr">
        <is>
          <t>2 ↑ +1.51%</t>
        </is>
      </c>
      <c r="T265" s="8" t="inlineStr">
        <is>
          <t>2 ↑ +0.32%</t>
        </is>
      </c>
      <c r="U265" s="8" t="inlineStr">
        <is>
          <t>81 ↑ +0.41%</t>
        </is>
      </c>
      <c r="V265" s="8" t="inlineStr">
        <is>
          <t>134 ↑ +0.46%</t>
        </is>
      </c>
      <c r="W265" s="8" t="inlineStr">
        <is>
          <t>239 ↑ +1.05%</t>
        </is>
      </c>
    </row>
    <row r="266" ht="28" customHeight="1" s="386">
      <c r="A266" s="308" t="n">
        <v>45874</v>
      </c>
      <c r="B266" s="472" t="n">
        <v>2376.751</v>
      </c>
      <c r="C266" s="8" t="n">
        <v>19.261</v>
      </c>
      <c r="D266" s="268" t="n">
        <v>0.008200000000000001</v>
      </c>
      <c r="E266" s="8" t="n">
        <v>91.3</v>
      </c>
      <c r="F266" s="8" t="n">
        <v>144.305</v>
      </c>
      <c r="G266" s="8" t="n">
        <v>129.9</v>
      </c>
      <c r="H266" s="8" t="n">
        <v>103</v>
      </c>
      <c r="I266" s="8" t="n">
        <v>183.95</v>
      </c>
      <c r="J266" s="8" t="n">
        <v>33.36</v>
      </c>
      <c r="K266" s="268" t="n">
        <v>0.3964</v>
      </c>
      <c r="L266" s="268" t="n">
        <v>0.2789</v>
      </c>
      <c r="M266" s="268" t="n">
        <v>-0.09180000000000001</v>
      </c>
      <c r="N266" s="8" t="n">
        <v>919.29</v>
      </c>
      <c r="O266" s="8" t="n">
        <v>6349.32</v>
      </c>
      <c r="P266" s="268" t="n">
        <v>0.1448</v>
      </c>
      <c r="Q266" s="8" t="n">
        <v>459</v>
      </c>
      <c r="R266" s="8" t="n">
        <v>0</v>
      </c>
      <c r="S266" s="8" t="inlineStr">
        <is>
          <t>2 ↑ +1.06%</t>
        </is>
      </c>
      <c r="T266" s="8" t="inlineStr">
        <is>
          <t>3 ↑ +0.51%</t>
        </is>
      </c>
      <c r="U266" s="8" t="inlineStr">
        <is>
          <t>85 ↑ +0.65%</t>
        </is>
      </c>
      <c r="V266" s="8" t="inlineStr">
        <is>
          <t>142 ↑ +0.77%</t>
        </is>
      </c>
      <c r="W266" s="8" t="inlineStr">
        <is>
          <t>227 ↑ +0.91%</t>
        </is>
      </c>
    </row>
    <row r="267" ht="28" customHeight="1" s="386">
      <c r="A267" s="308" t="n">
        <v>45873</v>
      </c>
      <c r="B267" s="472" t="n">
        <v>2357.49</v>
      </c>
      <c r="C267" s="8" t="n">
        <v>26.572</v>
      </c>
      <c r="D267" s="268" t="n">
        <v>0.0114</v>
      </c>
      <c r="E267" s="8" t="n">
        <v>89.53</v>
      </c>
      <c r="F267" s="8" t="n">
        <v>143.112</v>
      </c>
      <c r="G267" s="8" t="n">
        <v>129.08</v>
      </c>
      <c r="H267" s="8" t="n">
        <v>101.39</v>
      </c>
      <c r="I267" s="8" t="n">
        <v>183.07</v>
      </c>
      <c r="J267" s="8" t="n">
        <v>33.06</v>
      </c>
      <c r="K267" s="268" t="n">
        <v>0.3996</v>
      </c>
      <c r="L267" s="268" t="n">
        <v>0.2788</v>
      </c>
      <c r="M267" s="268" t="n">
        <v>-0.08740000000000001</v>
      </c>
      <c r="N267" s="8" t="n">
        <v>802.41</v>
      </c>
      <c r="O267" s="8" t="n">
        <v>6358.97</v>
      </c>
      <c r="P267" s="268" t="n">
        <v>0.1262</v>
      </c>
      <c r="Q267" s="8" t="n">
        <v>460</v>
      </c>
      <c r="R267" s="8" t="n">
        <v>0</v>
      </c>
      <c r="S267" s="8" t="inlineStr">
        <is>
          <t>2 ↑ +0.93%</t>
        </is>
      </c>
      <c r="T267" s="8" t="inlineStr">
        <is>
          <t>5 ↑ +0.13%</t>
        </is>
      </c>
      <c r="U267" s="8" t="inlineStr">
        <is>
          <t>93 ↑ +0.47%</t>
        </is>
      </c>
      <c r="V267" s="8" t="inlineStr">
        <is>
          <t>153 ↑ +0.81%</t>
        </is>
      </c>
      <c r="W267" s="8" t="inlineStr">
        <is>
          <t>207 ↑ +1.71%</t>
        </is>
      </c>
    </row>
    <row r="268" ht="28" customHeight="1" s="386">
      <c r="A268" s="308" t="n">
        <v>45870</v>
      </c>
      <c r="B268" s="472" t="n">
        <v>2330.918</v>
      </c>
      <c r="C268" s="8" t="n">
        <v>8.685</v>
      </c>
      <c r="D268" s="268" t="n">
        <v>0.0037</v>
      </c>
      <c r="E268" s="8" t="n">
        <v>85.42</v>
      </c>
      <c r="F268" s="8" t="n">
        <v>141.382</v>
      </c>
      <c r="G268" s="8" t="n">
        <v>127.626</v>
      </c>
      <c r="H268" s="8" t="n">
        <v>100.82</v>
      </c>
      <c r="I268" s="8" t="n">
        <v>181.37</v>
      </c>
      <c r="J268" s="8" t="n">
        <v>32.96</v>
      </c>
      <c r="K268" s="268" t="n">
        <v>0.3998</v>
      </c>
      <c r="L268" s="268" t="n">
        <v>0.2727</v>
      </c>
      <c r="M268" s="268" t="n">
        <v>-0.082</v>
      </c>
      <c r="N268" s="8" t="n">
        <v>792.0700000000001</v>
      </c>
      <c r="O268" s="8" t="n">
        <v>6369.12</v>
      </c>
      <c r="P268" s="268" t="n">
        <v>0.1244</v>
      </c>
      <c r="Q268" s="8" t="n">
        <v>460</v>
      </c>
      <c r="R268" s="8" t="n">
        <v>0</v>
      </c>
      <c r="S268" s="8" t="inlineStr">
        <is>
          <t>2 ↑ +0.58%</t>
        </is>
      </c>
      <c r="T268" s="8" t="inlineStr">
        <is>
          <t>8 ↑ +0.18%</t>
        </is>
      </c>
      <c r="U268" s="8" t="inlineStr">
        <is>
          <t>103 ↑ +0.21%</t>
        </is>
      </c>
      <c r="V268" s="8" t="inlineStr">
        <is>
          <t>153 ↑ +0.34%</t>
        </is>
      </c>
      <c r="W268" s="8" t="inlineStr">
        <is>
          <t>194 ↑ +0.49%</t>
        </is>
      </c>
    </row>
    <row r="269" ht="28" customHeight="1" s="386">
      <c r="A269" s="308" t="n">
        <v>45869</v>
      </c>
      <c r="B269" s="472" t="n">
        <v>2322.233</v>
      </c>
      <c r="C269" s="8" t="n">
        <v>-20.664</v>
      </c>
      <c r="D269" s="268" t="n">
        <v>-0.008800000000000001</v>
      </c>
      <c r="E269" s="8" t="n">
        <v>84.67</v>
      </c>
      <c r="F269" s="8" t="n">
        <v>140.881</v>
      </c>
      <c r="G269" s="8" t="n">
        <v>127.144</v>
      </c>
      <c r="H269" s="8" t="n">
        <v>99.90000000000001</v>
      </c>
      <c r="I269" s="8" t="n">
        <v>181.22</v>
      </c>
      <c r="J269" s="8" t="n">
        <v>33.56</v>
      </c>
      <c r="K269" s="268" t="n">
        <v>0.4034</v>
      </c>
      <c r="L269" s="268" t="n">
        <v>0.2792</v>
      </c>
      <c r="M269" s="268" t="n">
        <v>-0.0799</v>
      </c>
      <c r="N269" s="8" t="n">
        <v>806.3200000000001</v>
      </c>
      <c r="O269" s="8" t="n">
        <v>6375.89</v>
      </c>
      <c r="P269" s="268" t="n">
        <v>0.1265</v>
      </c>
      <c r="Q269" s="8" t="n">
        <v>459</v>
      </c>
      <c r="R269" s="8" t="n">
        <v>0</v>
      </c>
      <c r="S269" s="8" t="inlineStr">
        <is>
          <t>2 ↓ -0.79%</t>
        </is>
      </c>
      <c r="T269" s="8" t="inlineStr">
        <is>
          <t>9 ↓ -0.81%</t>
        </is>
      </c>
      <c r="U269" s="8" t="inlineStr">
        <is>
          <t>105 ↓ -0.82%</t>
        </is>
      </c>
      <c r="V269" s="8" t="inlineStr">
        <is>
          <t>154 ↓ -0.93%</t>
        </is>
      </c>
      <c r="W269" s="8" t="inlineStr">
        <is>
          <t>189 ↓ -0.88%</t>
        </is>
      </c>
    </row>
    <row r="270" ht="28" customHeight="1" s="386">
      <c r="A270" s="308" t="n">
        <v>45868</v>
      </c>
      <c r="B270" s="472" t="n">
        <v>2342.897</v>
      </c>
      <c r="C270" s="8" t="n">
        <v>-3.238</v>
      </c>
      <c r="D270" s="268" t="n">
        <v>-0.0014</v>
      </c>
      <c r="E270" s="8" t="n">
        <v>88.8</v>
      </c>
      <c r="F270" s="8" t="n">
        <v>142.395</v>
      </c>
      <c r="G270" s="8" t="n">
        <v>128.71</v>
      </c>
      <c r="H270" s="8" t="n">
        <v>101.77</v>
      </c>
      <c r="I270" s="8" t="n">
        <v>181.79</v>
      </c>
      <c r="J270" s="8" t="n">
        <v>32.36</v>
      </c>
      <c r="K270" s="268" t="n">
        <v>0.394</v>
      </c>
      <c r="L270" s="268" t="n">
        <v>0.2718</v>
      </c>
      <c r="M270" s="268" t="n">
        <v>-0.0835</v>
      </c>
      <c r="N270" s="8" t="n">
        <v>843.76</v>
      </c>
      <c r="O270" s="8" t="n">
        <v>6383.95</v>
      </c>
      <c r="P270" s="268" t="n">
        <v>0.1322</v>
      </c>
      <c r="Q270" s="8" t="n">
        <v>461</v>
      </c>
      <c r="R270" s="8" t="n">
        <v>0</v>
      </c>
      <c r="S270" s="8" t="inlineStr">
        <is>
          <t>2 ↓ -0.04%</t>
        </is>
      </c>
      <c r="T270" s="8" t="inlineStr">
        <is>
          <t>4 ↑ +0.11%</t>
        </is>
      </c>
      <c r="U270" s="8" t="inlineStr">
        <is>
          <t>95 ↓ -0.00%</t>
        </is>
      </c>
      <c r="V270" s="8" t="inlineStr">
        <is>
          <t>155 ↑ +0.02%</t>
        </is>
      </c>
      <c r="W270" s="8" t="inlineStr">
        <is>
          <t>205 ↓ -0.32%</t>
        </is>
      </c>
    </row>
    <row r="271" ht="28" customHeight="1" s="386">
      <c r="A271" s="308" t="n">
        <v>45867</v>
      </c>
      <c r="B271" s="472" t="n">
        <v>2346.135</v>
      </c>
      <c r="C271" s="8" t="n">
        <v>7.367</v>
      </c>
      <c r="D271" s="268" t="n">
        <v>0.0032</v>
      </c>
      <c r="E271" s="8" t="n">
        <v>89.20999999999999</v>
      </c>
      <c r="F271" s="8" t="n">
        <v>142.761</v>
      </c>
      <c r="G271" s="8" t="n">
        <v>128.3</v>
      </c>
      <c r="H271" s="8" t="n">
        <v>102.24</v>
      </c>
      <c r="I271" s="8" t="n">
        <v>181.66</v>
      </c>
      <c r="J271" s="8" t="n">
        <v>29.33</v>
      </c>
      <c r="K271" s="268" t="n">
        <v>0.389</v>
      </c>
      <c r="L271" s="268" t="n">
        <v>0.267</v>
      </c>
      <c r="M271" s="268" t="n">
        <v>-0.0844</v>
      </c>
      <c r="N271" s="8" t="n">
        <v>849.29</v>
      </c>
      <c r="O271" s="8" t="n">
        <v>6391.2</v>
      </c>
      <c r="P271" s="268" t="n">
        <v>0.1329</v>
      </c>
      <c r="Q271" s="8" t="n">
        <v>461</v>
      </c>
      <c r="R271" s="8" t="n">
        <v>0</v>
      </c>
      <c r="S271" s="8" t="inlineStr">
        <is>
          <t>2 ↓ -0.03%</t>
        </is>
      </c>
      <c r="T271" s="8" t="inlineStr">
        <is>
          <t>4 ↑ +0.05%</t>
        </is>
      </c>
      <c r="U271" s="8" t="inlineStr">
        <is>
          <t>99 ↓ -0.16%</t>
        </is>
      </c>
      <c r="V271" s="8" t="inlineStr">
        <is>
          <t>153 ↑ +0.04%</t>
        </is>
      </c>
      <c r="W271" s="8" t="inlineStr">
        <is>
          <t>203 ↑ +0.76%</t>
        </is>
      </c>
    </row>
    <row r="272" ht="28" customHeight="1" s="386">
      <c r="A272" s="308" t="n">
        <v>45866</v>
      </c>
      <c r="B272" s="472" t="n">
        <v>2338.768</v>
      </c>
      <c r="C272" s="8" t="n">
        <v>-13.739</v>
      </c>
      <c r="D272" s="268" t="n">
        <v>-0.0058</v>
      </c>
      <c r="E272" s="8" t="n">
        <v>88.83</v>
      </c>
      <c r="F272" s="8" t="n">
        <v>142.189</v>
      </c>
      <c r="G272" s="8" t="n">
        <v>128.21</v>
      </c>
      <c r="H272" s="8" t="n">
        <v>102.34</v>
      </c>
      <c r="I272" s="8" t="n">
        <v>180.95</v>
      </c>
      <c r="J272" s="8" t="n">
        <v>28.22</v>
      </c>
      <c r="K272" s="268" t="n">
        <v>0.3876</v>
      </c>
      <c r="L272" s="268" t="n">
        <v>0.2618</v>
      </c>
      <c r="M272" s="268" t="n">
        <v>-0.0827</v>
      </c>
      <c r="N272" s="8" t="n">
        <v>817.47</v>
      </c>
      <c r="O272" s="8" t="n">
        <v>6378.19</v>
      </c>
      <c r="P272" s="268" t="n">
        <v>0.1282</v>
      </c>
      <c r="Q272" s="8" t="n">
        <v>463</v>
      </c>
      <c r="R272" s="8" t="n">
        <v>0</v>
      </c>
      <c r="S272" s="8" t="inlineStr">
        <is>
          <t>2 ↓ -0.46%</t>
        </is>
      </c>
      <c r="T272" s="8" t="inlineStr">
        <is>
          <t>5 ↓ -0.66%</t>
        </is>
      </c>
      <c r="U272" s="8" t="inlineStr">
        <is>
          <t>101 ↓ -0.90%</t>
        </is>
      </c>
      <c r="V272" s="8" t="inlineStr">
        <is>
          <t>156 ↓ -0.79%</t>
        </is>
      </c>
      <c r="W272" s="8" t="inlineStr">
        <is>
          <t>199 ↓ -0.26%</t>
        </is>
      </c>
    </row>
    <row r="273" ht="28" customHeight="1" s="386">
      <c r="A273" s="308" t="n">
        <v>45863</v>
      </c>
      <c r="B273" s="472" t="n">
        <v>2352.507</v>
      </c>
      <c r="C273" s="8" t="n">
        <v>4.016</v>
      </c>
      <c r="D273" s="268" t="n">
        <v>0.0017</v>
      </c>
      <c r="E273" s="8" t="n">
        <v>90.83</v>
      </c>
      <c r="F273" s="8" t="n">
        <v>142.833</v>
      </c>
      <c r="G273" s="8" t="n">
        <v>129.38</v>
      </c>
      <c r="H273" s="8" t="n">
        <v>102.1</v>
      </c>
      <c r="I273" s="8" t="n">
        <v>182.93</v>
      </c>
      <c r="J273" s="8" t="n">
        <v>31.91</v>
      </c>
      <c r="K273" s="268" t="n">
        <v>0.401</v>
      </c>
      <c r="L273" s="268" t="n">
        <v>0.275</v>
      </c>
      <c r="M273" s="268" t="n">
        <v>-0.08359999999999999</v>
      </c>
      <c r="N273" s="8" t="n">
        <v>827.8</v>
      </c>
      <c r="O273" s="8" t="n">
        <v>6333.18</v>
      </c>
      <c r="P273" s="268" t="n">
        <v>0.1307</v>
      </c>
      <c r="Q273" s="8" t="n">
        <v>463</v>
      </c>
      <c r="R273" s="8" t="n">
        <v>0</v>
      </c>
      <c r="S273" s="8" t="inlineStr">
        <is>
          <t>2 ↓ -0.58%</t>
        </is>
      </c>
      <c r="T273" s="8" t="inlineStr">
        <is>
          <t>4 ↓ -0.09%</t>
        </is>
      </c>
      <c r="U273" s="8" t="inlineStr">
        <is>
          <t>79 ↑ +0.03%</t>
        </is>
      </c>
      <c r="V273" s="8" t="inlineStr">
        <is>
          <t>164 ↑ +0.06%</t>
        </is>
      </c>
      <c r="W273" s="8" t="inlineStr">
        <is>
          <t>214 ↑ +0.32%</t>
        </is>
      </c>
    </row>
    <row r="274" ht="28" customHeight="1" s="386">
      <c r="A274" s="308" t="n">
        <v>45862</v>
      </c>
      <c r="B274" s="472" t="n">
        <v>2348.491</v>
      </c>
      <c r="C274" s="8" t="n">
        <v>23.16</v>
      </c>
      <c r="D274" s="268" t="n">
        <v>0.01</v>
      </c>
      <c r="E274" s="8" t="n">
        <v>91.41</v>
      </c>
      <c r="F274" s="8" t="n">
        <v>142.446</v>
      </c>
      <c r="G274" s="8" t="n">
        <v>129.334</v>
      </c>
      <c r="H274" s="8" t="n">
        <v>101.75</v>
      </c>
      <c r="I274" s="8" t="n">
        <v>182.7</v>
      </c>
      <c r="J274" s="8" t="n">
        <v>31.54</v>
      </c>
      <c r="K274" s="268" t="n">
        <v>0.4025</v>
      </c>
      <c r="L274" s="268" t="n">
        <v>0.2721</v>
      </c>
      <c r="M274" s="268" t="n">
        <v>-0.0823</v>
      </c>
      <c r="N274" s="8" t="n">
        <v>836.3</v>
      </c>
      <c r="O274" s="8" t="n">
        <v>6337.68</v>
      </c>
      <c r="P274" s="268" t="n">
        <v>0.132</v>
      </c>
      <c r="Q274" s="8" t="n">
        <v>464</v>
      </c>
      <c r="R274" s="8" t="n">
        <v>0</v>
      </c>
      <c r="S274" s="8" t="inlineStr">
        <is>
          <t>2 ↑ +2.05%</t>
        </is>
      </c>
      <c r="T274" s="8" t="inlineStr">
        <is>
          <t>4 ↑ +0.48%</t>
        </is>
      </c>
      <c r="U274" s="8" t="inlineStr">
        <is>
          <t>82 ↑ +0.78%</t>
        </is>
      </c>
      <c r="V274" s="8" t="inlineStr">
        <is>
          <t>159 ↑ +0.90%</t>
        </is>
      </c>
      <c r="W274" s="8" t="inlineStr">
        <is>
          <t>217 ↑ +1.15%</t>
        </is>
      </c>
    </row>
    <row r="275" ht="28" customHeight="1" s="386">
      <c r="A275" s="308" t="n">
        <v>45861</v>
      </c>
      <c r="B275" s="472" t="n">
        <v>2325.331</v>
      </c>
      <c r="C275" s="8" t="n">
        <v>-6.529</v>
      </c>
      <c r="D275" s="268" t="n">
        <v>-0.0028</v>
      </c>
      <c r="E275" s="8" t="n">
        <v>88.84</v>
      </c>
      <c r="F275" s="8" t="n">
        <v>141.51</v>
      </c>
      <c r="G275" s="8" t="n">
        <v>128.096</v>
      </c>
      <c r="H275" s="8" t="n">
        <v>100.18</v>
      </c>
      <c r="I275" s="8" t="n">
        <v>182.08</v>
      </c>
      <c r="J275" s="8" t="n">
        <v>31.21</v>
      </c>
      <c r="K275" s="268" t="n">
        <v>0.4057</v>
      </c>
      <c r="L275" s="268" t="n">
        <v>0.2755</v>
      </c>
      <c r="M275" s="268" t="n">
        <v>-0.0907</v>
      </c>
      <c r="N275" s="8" t="n">
        <v>899.02</v>
      </c>
      <c r="O275" s="8" t="n">
        <v>6343.82</v>
      </c>
      <c r="P275" s="268" t="n">
        <v>0.1417</v>
      </c>
      <c r="Q275" s="8" t="n">
        <v>465</v>
      </c>
      <c r="R275" s="8" t="n">
        <v>0</v>
      </c>
      <c r="S275" s="8" t="inlineStr">
        <is>
          <t>2 ↑ +3.29%</t>
        </is>
      </c>
      <c r="T275" s="8" t="inlineStr">
        <is>
          <t>4 ↓ -0.07%</t>
        </is>
      </c>
      <c r="U275" s="8" t="inlineStr">
        <is>
          <t>96 ↓ -0.10%</t>
        </is>
      </c>
      <c r="V275" s="8" t="inlineStr">
        <is>
          <t>167 ↓ -0.33%</t>
        </is>
      </c>
      <c r="W275" s="8" t="inlineStr">
        <is>
          <t>196 ↓ -0.37%</t>
        </is>
      </c>
    </row>
    <row r="276" ht="28" customHeight="1" s="386">
      <c r="A276" s="308" t="n">
        <v>45860</v>
      </c>
      <c r="B276" s="472" t="n">
        <v>2331.86</v>
      </c>
      <c r="C276" s="8" t="n">
        <v>11.047</v>
      </c>
      <c r="D276" s="268" t="n">
        <v>0.0048</v>
      </c>
      <c r="E276" s="8" t="n">
        <v>89.61</v>
      </c>
      <c r="F276" s="8" t="n">
        <v>141.845</v>
      </c>
      <c r="G276" s="8" t="n">
        <v>128.749</v>
      </c>
      <c r="H276" s="8" t="n">
        <v>101.39</v>
      </c>
      <c r="I276" s="8" t="n">
        <v>182.3</v>
      </c>
      <c r="J276" s="8" t="n">
        <v>30.03</v>
      </c>
      <c r="K276" s="268" t="n">
        <v>0.4046</v>
      </c>
      <c r="L276" s="268" t="n">
        <v>0.2645</v>
      </c>
      <c r="M276" s="268" t="n">
        <v>-0.0917</v>
      </c>
      <c r="N276" s="8" t="n">
        <v>890.27</v>
      </c>
      <c r="O276" s="8" t="n">
        <v>6342.56</v>
      </c>
      <c r="P276" s="268" t="n">
        <v>0.1404</v>
      </c>
      <c r="Q276" s="8" t="n">
        <v>464</v>
      </c>
      <c r="R276" s="8" t="inlineStr">
        <is>
          <t>1 ↑ +0.05%</t>
        </is>
      </c>
      <c r="S276" s="8" t="inlineStr">
        <is>
          <t>1 ↑ +0.94%</t>
        </is>
      </c>
      <c r="T276" s="8" t="inlineStr">
        <is>
          <t>4 ↑ +0.17%</t>
        </is>
      </c>
      <c r="U276" s="8" t="inlineStr">
        <is>
          <t>90 ↑ +0.43%</t>
        </is>
      </c>
      <c r="V276" s="8" t="inlineStr">
        <is>
          <t>164 ↑ +0.38%</t>
        </is>
      </c>
      <c r="W276" s="8" t="inlineStr">
        <is>
          <t>204 ↑ +0.58%</t>
        </is>
      </c>
    </row>
    <row r="277" ht="28" customHeight="1" s="386">
      <c r="A277" s="308" t="n">
        <v>45859</v>
      </c>
      <c r="B277" s="472" t="n">
        <v>2320.813</v>
      </c>
      <c r="C277" s="8" t="n">
        <v>23.547</v>
      </c>
      <c r="D277" s="268" t="n">
        <v>0.0102</v>
      </c>
      <c r="E277" s="8" t="n">
        <v>89.08</v>
      </c>
      <c r="F277" s="8" t="n">
        <v>141.323</v>
      </c>
      <c r="G277" s="8" t="n">
        <v>128.432</v>
      </c>
      <c r="H277" s="8" t="n">
        <v>101.66</v>
      </c>
      <c r="I277" s="8" t="n">
        <v>181.98</v>
      </c>
      <c r="J277" s="8" t="n">
        <v>29.73</v>
      </c>
      <c r="K277" s="268" t="n">
        <v>0.4066</v>
      </c>
      <c r="L277" s="268" t="n">
        <v>0.2686</v>
      </c>
      <c r="M277" s="268" t="n">
        <v>-0.0885</v>
      </c>
      <c r="N277" s="8" t="n">
        <v>801.45</v>
      </c>
      <c r="O277" s="8" t="n">
        <v>6347.51</v>
      </c>
      <c r="P277" s="268" t="n">
        <v>0.1263</v>
      </c>
      <c r="Q277" s="8" t="n">
        <v>465</v>
      </c>
      <c r="R277" s="8" t="inlineStr">
        <is>
          <t>1 ↑ +0.08%</t>
        </is>
      </c>
      <c r="S277" s="8" t="inlineStr">
        <is>
          <t>1 ↑ +1.57%</t>
        </is>
      </c>
      <c r="T277" s="8" t="inlineStr">
        <is>
          <t>7 ↑ +0.80%</t>
        </is>
      </c>
      <c r="U277" s="8" t="inlineStr">
        <is>
          <t>100 ↑ +0.73%</t>
        </is>
      </c>
      <c r="V277" s="8" t="inlineStr">
        <is>
          <t>159 ↑ +0.84%</t>
        </is>
      </c>
      <c r="W277" s="8" t="inlineStr">
        <is>
          <t>197 ↑ +1.33%</t>
        </is>
      </c>
    </row>
    <row r="278" ht="28" customHeight="1" s="386">
      <c r="A278" s="308" t="n">
        <v>45856</v>
      </c>
      <c r="B278" s="472" t="n">
        <v>2297.266</v>
      </c>
      <c r="C278" s="8" t="n">
        <v>5.5</v>
      </c>
      <c r="D278" s="268" t="n">
        <v>0.0024</v>
      </c>
      <c r="E278" s="8" t="n">
        <v>85.70999999999999</v>
      </c>
      <c r="F278" s="8" t="n">
        <v>140.116</v>
      </c>
      <c r="G278" s="8" t="n">
        <v>127.2</v>
      </c>
      <c r="H278" s="8" t="n">
        <v>100.44</v>
      </c>
      <c r="I278" s="8" t="n">
        <v>181.55</v>
      </c>
      <c r="J278" s="8" t="n">
        <v>33.2</v>
      </c>
      <c r="K278" s="268" t="n">
        <v>0.4144</v>
      </c>
      <c r="L278" s="268" t="n">
        <v>0.2767</v>
      </c>
      <c r="M278" s="268" t="n">
        <v>-0.082</v>
      </c>
      <c r="N278" s="8" t="n">
        <v>735.87</v>
      </c>
      <c r="O278" s="8" t="n">
        <v>6356.08</v>
      </c>
      <c r="P278" s="268" t="n">
        <v>0.1158</v>
      </c>
      <c r="Q278" s="8" t="n">
        <v>465</v>
      </c>
      <c r="R278" s="8" t="inlineStr">
        <is>
          <t>1 ↓ -0.03%</t>
        </is>
      </c>
      <c r="S278" s="8" t="inlineStr">
        <is>
          <t>1 ↓ -0.40%</t>
        </is>
      </c>
      <c r="T278" s="8" t="inlineStr">
        <is>
          <t>11 ↑ +0.16%</t>
        </is>
      </c>
      <c r="U278" s="8" t="inlineStr">
        <is>
          <t>112 ↑ +0.17%</t>
        </is>
      </c>
      <c r="V278" s="8" t="inlineStr">
        <is>
          <t>161 ↑ +0.29%</t>
        </is>
      </c>
      <c r="W278" s="8" t="inlineStr">
        <is>
          <t>179 ↑ +0.25%</t>
        </is>
      </c>
    </row>
    <row r="279" ht="28" customHeight="1" s="386">
      <c r="A279" s="308" t="n">
        <v>45855</v>
      </c>
      <c r="B279" s="472" t="n">
        <v>2291.766</v>
      </c>
      <c r="C279" s="8" t="n">
        <v>25.182</v>
      </c>
      <c r="D279" s="268" t="n">
        <v>0.0111</v>
      </c>
      <c r="E279" s="8" t="n">
        <v>84.75</v>
      </c>
      <c r="F279" s="8" t="n">
        <v>139.69</v>
      </c>
      <c r="G279" s="8" t="n">
        <v>126.801</v>
      </c>
      <c r="H279" s="8" t="n">
        <v>100.05</v>
      </c>
      <c r="I279" s="8" t="n">
        <v>180.98</v>
      </c>
      <c r="J279" s="8" t="n">
        <v>32.23</v>
      </c>
      <c r="K279" s="268" t="n">
        <v>0.4129</v>
      </c>
      <c r="L279" s="268" t="n">
        <v>0.2739</v>
      </c>
      <c r="M279" s="268" t="n">
        <v>-0.0806</v>
      </c>
      <c r="N279" s="8" t="n">
        <v>758.96</v>
      </c>
      <c r="O279" s="8" t="n">
        <v>6367.26</v>
      </c>
      <c r="P279" s="268" t="n">
        <v>0.1192</v>
      </c>
      <c r="Q279" s="8" t="n">
        <v>466</v>
      </c>
      <c r="R279" s="8" t="inlineStr">
        <is>
          <t>1 ↑ +0.59%</t>
        </is>
      </c>
      <c r="S279" s="8" t="inlineStr">
        <is>
          <t>1 ↑ +0.83%</t>
        </is>
      </c>
      <c r="T279" s="8" t="inlineStr">
        <is>
          <t>13 ↑ +0.64%</t>
        </is>
      </c>
      <c r="U279" s="8" t="inlineStr">
        <is>
          <t>113 ↑ +0.68%</t>
        </is>
      </c>
      <c r="V279" s="8" t="inlineStr">
        <is>
          <t>164 ↑ +0.88%</t>
        </is>
      </c>
      <c r="W279" s="8" t="inlineStr">
        <is>
          <t>174 ↑ +1.65%</t>
        </is>
      </c>
    </row>
    <row r="280" ht="28" customHeight="1" s="386">
      <c r="A280" s="308" t="n">
        <v>45854</v>
      </c>
      <c r="B280" s="472" t="n">
        <v>2266.584</v>
      </c>
      <c r="C280" s="8" t="n">
        <v>13.563</v>
      </c>
      <c r="D280" s="268" t="n">
        <v>0.006</v>
      </c>
      <c r="E280" s="8" t="n">
        <v>80.5</v>
      </c>
      <c r="F280" s="8" t="n">
        <v>138.121</v>
      </c>
      <c r="G280" s="8" t="n">
        <v>125.243</v>
      </c>
      <c r="H280" s="8" t="n">
        <v>99.03</v>
      </c>
      <c r="I280" s="8" t="n">
        <v>179.29</v>
      </c>
      <c r="J280" s="8" t="n">
        <v>30.73</v>
      </c>
      <c r="K280" s="268" t="n">
        <v>0.4117</v>
      </c>
      <c r="L280" s="268" t="n">
        <v>0.27</v>
      </c>
      <c r="M280" s="268" t="n">
        <v>-0.0755</v>
      </c>
      <c r="N280" s="8" t="n">
        <v>740.3099999999999</v>
      </c>
      <c r="O280" s="8" t="n">
        <v>6369.14</v>
      </c>
      <c r="P280" s="268" t="n">
        <v>0.1162</v>
      </c>
      <c r="Q280" s="8" t="n">
        <v>466</v>
      </c>
      <c r="R280" s="8" t="inlineStr">
        <is>
          <t>1 ↑ +0.14%</t>
        </is>
      </c>
      <c r="S280" s="8" t="inlineStr">
        <is>
          <t>1 ↑ +0.54%</t>
        </is>
      </c>
      <c r="T280" s="8" t="inlineStr">
        <is>
          <t>17 ↑ +0.51%</t>
        </is>
      </c>
      <c r="U280" s="8" t="inlineStr">
        <is>
          <t>122 ↑ +0.33%</t>
        </is>
      </c>
      <c r="V280" s="8" t="inlineStr">
        <is>
          <t>164 ↑ +0.48%</t>
        </is>
      </c>
      <c r="W280" s="8" t="inlineStr">
        <is>
          <t>161 ↑ +0.94%</t>
        </is>
      </c>
    </row>
    <row r="281" ht="28" customHeight="1" s="386">
      <c r="A281" s="308" t="n">
        <v>45853</v>
      </c>
      <c r="B281" s="472" t="n">
        <v>2253.021</v>
      </c>
      <c r="C281" s="8" t="n">
        <v>-9.433999999999999</v>
      </c>
      <c r="D281" s="268" t="n">
        <v>-0.0042</v>
      </c>
      <c r="E281" s="8" t="n">
        <v>78.48999999999999</v>
      </c>
      <c r="F281" s="8" t="n">
        <v>137.493</v>
      </c>
      <c r="G281" s="8" t="n">
        <v>125.034</v>
      </c>
      <c r="H281" s="8" t="n">
        <v>98.95</v>
      </c>
      <c r="I281" s="8" t="n">
        <v>178.71</v>
      </c>
      <c r="J281" s="8" t="n">
        <v>29.95</v>
      </c>
      <c r="K281" s="268" t="n">
        <v>0.4122</v>
      </c>
      <c r="L281" s="268" t="n">
        <v>0.2682</v>
      </c>
      <c r="M281" s="268" t="n">
        <v>-0.0728</v>
      </c>
      <c r="N281" s="8" t="n">
        <v>740.87</v>
      </c>
      <c r="O281" s="8" t="n">
        <v>6380.63</v>
      </c>
      <c r="P281" s="268" t="n">
        <v>0.1161</v>
      </c>
      <c r="Q281" s="8" t="n">
        <v>466</v>
      </c>
      <c r="R281" s="8" t="inlineStr">
        <is>
          <t>1 ↓ -1.28%</t>
        </is>
      </c>
      <c r="S281" s="8" t="inlineStr">
        <is>
          <t>1 ↓ -2.15%</t>
        </is>
      </c>
      <c r="T281" s="8" t="inlineStr">
        <is>
          <t>19 ↓ -0.51%</t>
        </is>
      </c>
      <c r="U281" s="8" t="inlineStr">
        <is>
          <t>130 ↓ -0.43%</t>
        </is>
      </c>
      <c r="V281" s="8" t="inlineStr">
        <is>
          <t>169 ↓ -0.46%</t>
        </is>
      </c>
      <c r="W281" s="8" t="inlineStr">
        <is>
          <t>146 ↓ -0.33%</t>
        </is>
      </c>
    </row>
    <row r="282" ht="28" customHeight="1" s="386">
      <c r="A282" s="308" t="n">
        <v>45852</v>
      </c>
      <c r="B282" s="472" t="n">
        <v>2262.455</v>
      </c>
      <c r="C282" s="8" t="n">
        <v>-4.534</v>
      </c>
      <c r="D282" s="268" t="n">
        <v>-0.002</v>
      </c>
      <c r="E282" s="8" t="n">
        <v>80.84</v>
      </c>
      <c r="F282" s="8" t="n">
        <v>137.755</v>
      </c>
      <c r="G282" s="8" t="n">
        <v>125.54</v>
      </c>
      <c r="H282" s="8" t="n">
        <v>100.59</v>
      </c>
      <c r="I282" s="8" t="n">
        <v>178.38</v>
      </c>
      <c r="J282" s="8" t="n">
        <v>28.28</v>
      </c>
      <c r="K282" s="268" t="n">
        <v>0.4063</v>
      </c>
      <c r="L282" s="268" t="n">
        <v>0.2579</v>
      </c>
      <c r="M282" s="268" t="n">
        <v>-0.0747</v>
      </c>
      <c r="N282" s="8" t="n">
        <v>669.14</v>
      </c>
      <c r="O282" s="8" t="n">
        <v>6388.4</v>
      </c>
      <c r="P282" s="268" t="n">
        <v>0.1047</v>
      </c>
      <c r="Q282" s="8" t="n">
        <v>468</v>
      </c>
      <c r="R282" s="8" t="inlineStr">
        <is>
          <t>1 ↓ -0.07%</t>
        </is>
      </c>
      <c r="S282" s="8" t="inlineStr">
        <is>
          <t>1 ↑ +1.01%</t>
        </is>
      </c>
      <c r="T282" s="8" t="inlineStr">
        <is>
          <t>18 ↓ -0.52%</t>
        </is>
      </c>
      <c r="U282" s="8" t="inlineStr">
        <is>
          <t>120 ↓ -0.52%</t>
        </is>
      </c>
      <c r="V282" s="8" t="inlineStr">
        <is>
          <t>173 ↓ -0.26%</t>
        </is>
      </c>
      <c r="W282" s="8" t="inlineStr">
        <is>
          <t>155 ↑ +0.14%</t>
        </is>
      </c>
    </row>
    <row r="283" ht="28" customHeight="1" s="386">
      <c r="A283" s="308" t="n">
        <v>45849</v>
      </c>
      <c r="B283" s="472" t="n">
        <v>2266.989</v>
      </c>
      <c r="C283" s="8" t="n">
        <v>5.428</v>
      </c>
      <c r="D283" s="268" t="n">
        <v>0.0024</v>
      </c>
      <c r="E283" s="8" t="n">
        <v>82.98</v>
      </c>
      <c r="F283" s="8" t="n">
        <v>138.401</v>
      </c>
      <c r="G283" s="8" t="n">
        <v>125.822</v>
      </c>
      <c r="H283" s="8" t="n">
        <v>99.09</v>
      </c>
      <c r="I283" s="8" t="n">
        <v>180.56</v>
      </c>
      <c r="J283" s="8" t="n">
        <v>34.8</v>
      </c>
      <c r="K283" s="268" t="n">
        <v>0.4216</v>
      </c>
      <c r="L283" s="268" t="n">
        <v>0.2722</v>
      </c>
      <c r="M283" s="268" t="n">
        <v>-0.07439999999999999</v>
      </c>
      <c r="N283" s="8" t="n">
        <v>694.27</v>
      </c>
      <c r="O283" s="8" t="n">
        <v>6394.75</v>
      </c>
      <c r="P283" s="268" t="n">
        <v>0.1086</v>
      </c>
      <c r="Q283" s="8" t="n">
        <v>468</v>
      </c>
      <c r="R283" s="8" t="inlineStr">
        <is>
          <t>1 ↑ +0.01%</t>
        </is>
      </c>
      <c r="S283" s="8" t="inlineStr">
        <is>
          <t>1 ↑ +0.41%</t>
        </is>
      </c>
      <c r="T283" s="8" t="inlineStr">
        <is>
          <t>13 ↑ +0.20%</t>
        </is>
      </c>
      <c r="U283" s="8" t="inlineStr">
        <is>
          <t>119 ↑ +0.14%</t>
        </is>
      </c>
      <c r="V283" s="8" t="inlineStr">
        <is>
          <t>179 ↑ +0.19%</t>
        </is>
      </c>
      <c r="W283" s="8" t="inlineStr">
        <is>
          <t>155 ↑ +0.38%</t>
        </is>
      </c>
    </row>
    <row r="284" ht="28" customHeight="1" s="386">
      <c r="A284" s="308" t="n">
        <v>45848</v>
      </c>
      <c r="B284" s="472" t="n">
        <v>2261.561</v>
      </c>
      <c r="C284" s="8" t="n">
        <v>6.202</v>
      </c>
      <c r="D284" s="268" t="n">
        <v>0.0028</v>
      </c>
      <c r="E284" s="8" t="n">
        <v>82.19</v>
      </c>
      <c r="F284" s="8" t="n">
        <v>137.996</v>
      </c>
      <c r="G284" s="8" t="n">
        <v>125.801</v>
      </c>
      <c r="H284" s="8" t="n">
        <v>98.42</v>
      </c>
      <c r="I284" s="8" t="n">
        <v>179.83</v>
      </c>
      <c r="J284" s="8" t="n">
        <v>33.58</v>
      </c>
      <c r="K284" s="268" t="n">
        <v>0.4183</v>
      </c>
      <c r="L284" s="268" t="n">
        <v>0.2684</v>
      </c>
      <c r="M284" s="268" t="n">
        <v>-0.07389999999999999</v>
      </c>
      <c r="N284" s="8" t="n">
        <v>681.83</v>
      </c>
      <c r="O284" s="8" t="n">
        <v>6392.53</v>
      </c>
      <c r="P284" s="268" t="n">
        <v>0.1067</v>
      </c>
      <c r="Q284" s="8" t="n">
        <v>466</v>
      </c>
      <c r="R284" s="8" t="inlineStr">
        <is>
          <t>1 ↑ +0.25%</t>
        </is>
      </c>
      <c r="S284" s="8" t="inlineStr">
        <is>
          <t>1 ↑ +0.22%</t>
        </is>
      </c>
      <c r="T284" s="8" t="inlineStr">
        <is>
          <t>15 ↑ +0.54%</t>
        </is>
      </c>
      <c r="U284" s="8" t="inlineStr">
        <is>
          <t>129 ↑ +0.40%</t>
        </is>
      </c>
      <c r="V284" s="8" t="inlineStr">
        <is>
          <t>166 ↑ +0.26%</t>
        </is>
      </c>
      <c r="W284" s="8" t="inlineStr">
        <is>
          <t>154 ↑ +0.16%</t>
        </is>
      </c>
    </row>
    <row r="285" ht="28" customHeight="1" s="386">
      <c r="A285" s="308" t="n">
        <v>45847</v>
      </c>
      <c r="B285" s="472" t="n">
        <v>2255.359</v>
      </c>
      <c r="C285" s="8" t="n">
        <v>-8.512</v>
      </c>
      <c r="D285" s="268" t="n">
        <v>-0.0038</v>
      </c>
      <c r="E285" s="8" t="n">
        <v>80.31999999999999</v>
      </c>
      <c r="F285" s="8" t="n">
        <v>137.467</v>
      </c>
      <c r="G285" s="8" t="n">
        <v>125.336</v>
      </c>
      <c r="H285" s="8" t="n">
        <v>98.76000000000001</v>
      </c>
      <c r="I285" s="8" t="n">
        <v>179.43</v>
      </c>
      <c r="J285" s="8" t="n">
        <v>33.24</v>
      </c>
      <c r="K285" s="268" t="n">
        <v>0.4197</v>
      </c>
      <c r="L285" s="268" t="n">
        <v>0.2646</v>
      </c>
      <c r="M285" s="268" t="n">
        <v>-0.0721</v>
      </c>
      <c r="N285" s="8" t="n">
        <v>693.71</v>
      </c>
      <c r="O285" s="8" t="n">
        <v>6399.05</v>
      </c>
      <c r="P285" s="268" t="n">
        <v>0.1084</v>
      </c>
      <c r="Q285" s="8" t="n">
        <v>466</v>
      </c>
      <c r="R285" s="8" t="inlineStr">
        <is>
          <t>1 ↓ -0.25%</t>
        </is>
      </c>
      <c r="S285" s="8" t="inlineStr">
        <is>
          <t>1 ↓ -0.25%</t>
        </is>
      </c>
      <c r="T285" s="8" t="inlineStr">
        <is>
          <t>20 ↓ -0.15%</t>
        </is>
      </c>
      <c r="U285" s="8" t="inlineStr">
        <is>
          <t>127 ↓ -0.28%</t>
        </is>
      </c>
      <c r="V285" s="8" t="inlineStr">
        <is>
          <t>168 ↓ -0.36%</t>
        </is>
      </c>
      <c r="W285" s="8" t="inlineStr">
        <is>
          <t>149 ↓ -0.51%</t>
        </is>
      </c>
    </row>
    <row r="286" ht="28" customHeight="1" s="386">
      <c r="A286" s="308" t="n">
        <v>45846</v>
      </c>
      <c r="B286" s="472" t="n">
        <v>2263.871</v>
      </c>
      <c r="C286" s="8" t="n">
        <v>18.48</v>
      </c>
      <c r="D286" s="268" t="n">
        <v>0.008200000000000001</v>
      </c>
      <c r="E286" s="8" t="n">
        <v>81.44</v>
      </c>
      <c r="F286" s="8" t="n">
        <v>137.519</v>
      </c>
      <c r="G286" s="8" t="n">
        <v>125.829</v>
      </c>
      <c r="H286" s="8" t="n">
        <v>98.3</v>
      </c>
      <c r="I286" s="8" t="n">
        <v>179.48</v>
      </c>
      <c r="J286" s="8" t="n">
        <v>32.84</v>
      </c>
      <c r="K286" s="268" t="n">
        <v>0.4196</v>
      </c>
      <c r="L286" s="268" t="n">
        <v>0.2674</v>
      </c>
      <c r="M286" s="268" t="n">
        <v>-0.07389999999999999</v>
      </c>
      <c r="N286" s="8" t="n">
        <v>768.8200000000001</v>
      </c>
      <c r="O286" s="8" t="n">
        <v>6406.98</v>
      </c>
      <c r="P286" s="268" t="n">
        <v>0.12</v>
      </c>
      <c r="Q286" s="8" t="n">
        <v>466</v>
      </c>
      <c r="R286" s="8" t="inlineStr">
        <is>
          <t>1 ↑ +0.22%</t>
        </is>
      </c>
      <c r="S286" s="8" t="inlineStr">
        <is>
          <t>1 ↑ +0.26%</t>
        </is>
      </c>
      <c r="T286" s="8" t="inlineStr">
        <is>
          <t>15 ↑ +0.56%</t>
        </is>
      </c>
      <c r="U286" s="8" t="inlineStr">
        <is>
          <t>129 ↑ +0.68%</t>
        </is>
      </c>
      <c r="V286" s="8" t="inlineStr">
        <is>
          <t>165 ↑ +0.80%</t>
        </is>
      </c>
      <c r="W286" s="8" t="inlineStr">
        <is>
          <t>155 ↑ +1.01%</t>
        </is>
      </c>
    </row>
    <row r="287" ht="28" customHeight="1" s="386">
      <c r="A287" s="308" t="n">
        <v>45845</v>
      </c>
      <c r="B287" s="472" t="n">
        <v>2245.391</v>
      </c>
      <c r="C287" s="8" t="n">
        <v>-2.855</v>
      </c>
      <c r="D287" s="268" t="n">
        <v>-0.0013</v>
      </c>
      <c r="E287" s="8" t="n">
        <v>78.06</v>
      </c>
      <c r="F287" s="8" t="n">
        <v>136.669</v>
      </c>
      <c r="G287" s="8" t="n">
        <v>124.649</v>
      </c>
      <c r="H287" s="8" t="n">
        <v>97.25</v>
      </c>
      <c r="I287" s="8" t="n">
        <v>179.34</v>
      </c>
      <c r="J287" s="8" t="n">
        <v>32.75</v>
      </c>
      <c r="K287" s="268" t="n">
        <v>0.4267</v>
      </c>
      <c r="L287" s="268" t="n">
        <v>0.2786</v>
      </c>
      <c r="M287" s="268" t="n">
        <v>-0.07000000000000001</v>
      </c>
      <c r="N287" s="8" t="n">
        <v>723.21</v>
      </c>
      <c r="O287" s="8" t="n">
        <v>6418.8</v>
      </c>
      <c r="P287" s="268" t="n">
        <v>0.1127</v>
      </c>
      <c r="Q287" s="8" t="n">
        <v>468</v>
      </c>
      <c r="R287" s="8" t="inlineStr">
        <is>
          <t>1 0.00%</t>
        </is>
      </c>
      <c r="S287" s="8" t="inlineStr">
        <is>
          <t>1 ↑ +2.04%</t>
        </is>
      </c>
      <c r="T287" s="8" t="inlineStr">
        <is>
          <t>20 ↑ +0.04%</t>
        </is>
      </c>
      <c r="U287" s="8" t="inlineStr">
        <is>
          <t>135 ↓ -0.18%</t>
        </is>
      </c>
      <c r="V287" s="8" t="inlineStr">
        <is>
          <t>165 ↓ -0.21%</t>
        </is>
      </c>
      <c r="W287" s="8" t="inlineStr">
        <is>
          <t>146 ↓ -0.03%</t>
        </is>
      </c>
    </row>
    <row r="288">
      <c r="A288" s="308" t="n">
        <v>45842</v>
      </c>
      <c r="B288" s="472" t="n">
        <v>2248.246</v>
      </c>
      <c r="C288" s="8" t="n">
        <v>-5.635</v>
      </c>
      <c r="D288" s="268" t="n">
        <v>-0.0025</v>
      </c>
      <c r="E288" s="8" t="n">
        <v>79.02</v>
      </c>
      <c r="F288" s="8" t="n">
        <v>136.834</v>
      </c>
      <c r="G288" s="8" t="n">
        <v>124.772</v>
      </c>
      <c r="H288" s="8" t="n">
        <v>96.66</v>
      </c>
      <c r="I288" s="8" t="n">
        <v>180.52</v>
      </c>
      <c r="J288" s="8" t="n">
        <v>35.71</v>
      </c>
      <c r="K288" s="268" t="n">
        <v>0.4369</v>
      </c>
      <c r="L288" s="268" t="n">
        <v>0.2857</v>
      </c>
      <c r="M288" s="268" t="n">
        <v>-0.06909999999999999</v>
      </c>
      <c r="N288" s="8" t="n">
        <v>825.3099999999999</v>
      </c>
      <c r="O288" s="8" t="n">
        <v>6410.66</v>
      </c>
      <c r="P288" s="268" t="n">
        <v>0.1287</v>
      </c>
      <c r="Q288" s="8" t="n">
        <v>466</v>
      </c>
      <c r="R288" s="8" t="inlineStr">
        <is>
          <t>1 ↑ +0.01%</t>
        </is>
      </c>
      <c r="S288" s="8" t="inlineStr">
        <is>
          <t>1 ↑ +2.98%</t>
        </is>
      </c>
      <c r="T288" s="8" t="inlineStr">
        <is>
          <t>16 ↑ +0.24%</t>
        </is>
      </c>
      <c r="U288" s="8" t="inlineStr">
        <is>
          <t>136 ↓ -0.05%</t>
        </is>
      </c>
      <c r="V288" s="8" t="inlineStr">
        <is>
          <t>169 ↓ -0.20%</t>
        </is>
      </c>
      <c r="W288" s="8" t="inlineStr">
        <is>
          <t>143 ↓ -0.58%</t>
        </is>
      </c>
    </row>
    <row r="289">
      <c r="A289" s="308" t="n">
        <v>45841</v>
      </c>
      <c r="B289" s="472" t="n">
        <v>2253.881</v>
      </c>
      <c r="C289" s="8" t="n">
        <v>14.422</v>
      </c>
      <c r="D289" s="268" t="n">
        <v>0.0064</v>
      </c>
      <c r="E289" s="8" t="n">
        <v>80.06999999999999</v>
      </c>
      <c r="F289" s="8" t="n">
        <v>136.98</v>
      </c>
      <c r="G289" s="8" t="n">
        <v>124.865</v>
      </c>
      <c r="H289" s="8" t="n">
        <v>97.18000000000001</v>
      </c>
      <c r="I289" s="8" t="n">
        <v>179.99</v>
      </c>
      <c r="J289" s="8" t="n">
        <v>34.57</v>
      </c>
      <c r="K289" s="268" t="n">
        <v>0.4301</v>
      </c>
      <c r="L289" s="268" t="n">
        <v>0.2762</v>
      </c>
      <c r="M289" s="268" t="n">
        <v>-0.0701</v>
      </c>
      <c r="N289" s="8" t="n">
        <v>677.88</v>
      </c>
      <c r="O289" s="8" t="n">
        <v>6412.39</v>
      </c>
      <c r="P289" s="268" t="n">
        <v>0.1057</v>
      </c>
      <c r="Q289" s="8" t="n">
        <v>466</v>
      </c>
      <c r="R289" s="8" t="inlineStr">
        <is>
          <t>1 ↑ +0.42%</t>
        </is>
      </c>
      <c r="S289" s="8" t="inlineStr">
        <is>
          <t>1 ↑ +1.12%</t>
        </is>
      </c>
      <c r="T289" s="8" t="inlineStr">
        <is>
          <t>18 ↑ +0.47%</t>
        </is>
      </c>
      <c r="U289" s="8" t="inlineStr">
        <is>
          <t>132 ↑ +0.46%</t>
        </is>
      </c>
      <c r="V289" s="8" t="inlineStr">
        <is>
          <t>164 ↑ +0.64%</t>
        </is>
      </c>
      <c r="W289" s="8" t="inlineStr">
        <is>
          <t>150 ↑ +0.83%</t>
        </is>
      </c>
    </row>
    <row r="290">
      <c r="A290" s="308" t="n">
        <v>45840</v>
      </c>
      <c r="B290" s="472" t="n">
        <v>2239.459</v>
      </c>
      <c r="C290" s="8" t="n">
        <v>-14.062</v>
      </c>
      <c r="D290" s="268" t="n">
        <v>-0.0062</v>
      </c>
      <c r="E290" s="8" t="n">
        <v>78.11</v>
      </c>
      <c r="F290" s="8" t="n">
        <v>135.746</v>
      </c>
      <c r="G290" s="8" t="n">
        <v>123.906</v>
      </c>
      <c r="H290" s="8" t="n">
        <v>95.86</v>
      </c>
      <c r="I290" s="8" t="n">
        <v>179.09</v>
      </c>
      <c r="J290" s="8" t="n">
        <v>35.97</v>
      </c>
      <c r="K290" s="268" t="n">
        <v>0.4335</v>
      </c>
      <c r="L290" s="268" t="n">
        <v>0.285</v>
      </c>
      <c r="M290" s="268" t="n">
        <v>-0.067</v>
      </c>
      <c r="N290" s="8" t="n">
        <v>666.51</v>
      </c>
      <c r="O290" s="8" t="n">
        <v>6418.01</v>
      </c>
      <c r="P290" s="268" t="n">
        <v>0.1039</v>
      </c>
      <c r="Q290" s="8" t="n">
        <v>466</v>
      </c>
      <c r="R290" s="8" t="inlineStr">
        <is>
          <t>2 ↓ -0.59%</t>
        </is>
      </c>
      <c r="S290" s="8" t="n">
        <v>0</v>
      </c>
      <c r="T290" s="8" t="inlineStr">
        <is>
          <t>22 ↑ +0.25%</t>
        </is>
      </c>
      <c r="U290" s="8" t="inlineStr">
        <is>
          <t>139 ↓ -0.29%</t>
        </is>
      </c>
      <c r="V290" s="8" t="inlineStr">
        <is>
          <t>168 ↓ -0.64%</t>
        </is>
      </c>
      <c r="W290" s="8" t="inlineStr">
        <is>
          <t>135 ↓ -1.10%</t>
        </is>
      </c>
    </row>
    <row r="291" ht="28" customHeight="1" s="386">
      <c r="A291" s="308" t="n">
        <v>45839</v>
      </c>
      <c r="B291" s="472" t="n">
        <v>2253.521</v>
      </c>
      <c r="C291" s="8" t="n">
        <v>11.033</v>
      </c>
      <c r="D291" s="268" t="n">
        <v>0.0049</v>
      </c>
      <c r="E291" s="8" t="n">
        <v>80.79000000000001</v>
      </c>
      <c r="F291" s="8" t="n">
        <v>136.741</v>
      </c>
      <c r="G291" s="8" t="n">
        <v>124.898</v>
      </c>
      <c r="H291" s="8" t="n">
        <v>96.64</v>
      </c>
      <c r="I291" s="8" t="n">
        <v>180.69</v>
      </c>
      <c r="J291" s="8" t="n">
        <v>35.05</v>
      </c>
      <c r="K291" s="268" t="n">
        <v>0.4395</v>
      </c>
      <c r="L291" s="268" t="n">
        <v>0.2932</v>
      </c>
      <c r="M291" s="268" t="n">
        <v>-0.06950000000000001</v>
      </c>
      <c r="N291" s="8" t="n">
        <v>645.83</v>
      </c>
      <c r="O291" s="8" t="n">
        <v>6422.88</v>
      </c>
      <c r="P291" s="268" t="n">
        <v>0.1006</v>
      </c>
      <c r="Q291" s="8" t="n">
        <v>467</v>
      </c>
      <c r="R291" s="8" t="inlineStr">
        <is>
          <t>2 ↑ +0.42%</t>
        </is>
      </c>
      <c r="S291" s="8" t="n">
        <v>0</v>
      </c>
      <c r="T291" s="8" t="inlineStr">
        <is>
          <t>22 ↑ +0.09%</t>
        </is>
      </c>
      <c r="U291" s="8" t="inlineStr">
        <is>
          <t>130 ↑ +0.29%</t>
        </is>
      </c>
      <c r="V291" s="8" t="inlineStr">
        <is>
          <t>159 ↑ +0.48%</t>
        </is>
      </c>
      <c r="W291" s="8" t="inlineStr">
        <is>
          <t>154 ↑ +0.73%</t>
        </is>
      </c>
    </row>
    <row r="292" ht="28" customHeight="1" s="386">
      <c r="A292" s="308" t="n">
        <v>45838</v>
      </c>
      <c r="B292" s="472" t="n">
        <v>2242.488</v>
      </c>
      <c r="C292" s="8" t="n">
        <v>14.128</v>
      </c>
      <c r="D292" s="268" t="n">
        <v>0.0063</v>
      </c>
      <c r="E292" s="8" t="n">
        <v>78.67</v>
      </c>
      <c r="F292" s="8" t="n">
        <v>136.002</v>
      </c>
      <c r="G292" s="8" t="n">
        <v>124.27</v>
      </c>
      <c r="H292" s="8" t="n">
        <v>96.15000000000001</v>
      </c>
      <c r="I292" s="8" t="n">
        <v>180.01</v>
      </c>
      <c r="J292" s="8" t="n">
        <v>37.17</v>
      </c>
      <c r="K292" s="268" t="n">
        <v>0.4401</v>
      </c>
      <c r="L292" s="268" t="n">
        <v>0.2945</v>
      </c>
      <c r="M292" s="268" t="n">
        <v>-0.0669</v>
      </c>
      <c r="N292" s="8" t="n">
        <v>582.63</v>
      </c>
      <c r="O292" s="8" t="n">
        <v>6427.48</v>
      </c>
      <c r="P292" s="268" t="n">
        <v>0.0906</v>
      </c>
      <c r="Q292" s="8" t="n">
        <v>467</v>
      </c>
      <c r="R292" s="8" t="inlineStr">
        <is>
          <t>2 ↑ +0.35%</t>
        </is>
      </c>
      <c r="S292" s="8" t="n">
        <v>0</v>
      </c>
      <c r="T292" s="8" t="inlineStr">
        <is>
          <t>24 ↑ +0.17%</t>
        </is>
      </c>
      <c r="U292" s="8" t="inlineStr">
        <is>
          <t>138 ↑ +0.20%</t>
        </is>
      </c>
      <c r="V292" s="8" t="inlineStr">
        <is>
          <t>159 ↑ +0.60%</t>
        </is>
      </c>
      <c r="W292" s="8" t="inlineStr">
        <is>
          <t>144 ↑ +1.17%</t>
        </is>
      </c>
    </row>
    <row r="293" ht="28" customHeight="1" s="386">
      <c r="A293" s="308" t="n">
        <v>45835</v>
      </c>
      <c r="B293" s="472" t="n">
        <v>2228.36</v>
      </c>
      <c r="C293" s="8" t="n">
        <v>7.794</v>
      </c>
      <c r="D293" s="268" t="n">
        <v>0.0035</v>
      </c>
      <c r="E293" s="8" t="n">
        <v>77.36</v>
      </c>
      <c r="F293" s="8" t="n">
        <v>135.025</v>
      </c>
      <c r="G293" s="8" t="n">
        <v>123.473</v>
      </c>
      <c r="H293" s="8" t="n">
        <v>94.91</v>
      </c>
      <c r="I293" s="8" t="n">
        <v>180.14</v>
      </c>
      <c r="J293" s="8" t="n">
        <v>38.62</v>
      </c>
      <c r="K293" s="268" t="n">
        <v>0.4511</v>
      </c>
      <c r="L293" s="268" t="n">
        <v>0.2992</v>
      </c>
      <c r="M293" s="268" t="n">
        <v>-0.06320000000000001</v>
      </c>
      <c r="N293" s="8" t="n">
        <v>651.1</v>
      </c>
      <c r="O293" s="8" t="n">
        <v>6552.02</v>
      </c>
      <c r="P293" s="268" t="n">
        <v>0.0994</v>
      </c>
      <c r="Q293" s="8" t="n">
        <v>468</v>
      </c>
      <c r="R293" s="8" t="inlineStr">
        <is>
          <t>2 ↑ +1.15%</t>
        </is>
      </c>
      <c r="S293" s="8" t="n">
        <v>0</v>
      </c>
      <c r="T293" s="8" t="inlineStr">
        <is>
          <t>26 ↑ +0.58%</t>
        </is>
      </c>
      <c r="U293" s="8" t="inlineStr">
        <is>
          <t>142 ↑ +0.26%</t>
        </is>
      </c>
      <c r="V293" s="8" t="inlineStr">
        <is>
          <t>165 ↑ +0.37%</t>
        </is>
      </c>
      <c r="W293" s="8" t="inlineStr">
        <is>
          <t>133 ↑ +0.37%</t>
        </is>
      </c>
    </row>
    <row r="294" ht="28" customHeight="1" s="386">
      <c r="A294" s="308" t="n">
        <v>45834</v>
      </c>
      <c r="B294" s="472" t="n">
        <v>2220.566</v>
      </c>
      <c r="C294" s="8" t="n">
        <v>-4.004</v>
      </c>
      <c r="D294" s="268" t="n">
        <v>-0.0018</v>
      </c>
      <c r="E294" s="8" t="n">
        <v>76.23</v>
      </c>
      <c r="F294" s="8" t="n">
        <v>134.646</v>
      </c>
      <c r="G294" s="8" t="n">
        <v>122.935</v>
      </c>
      <c r="H294" s="8" t="n">
        <v>94.73</v>
      </c>
      <c r="I294" s="8" t="n">
        <v>180.05</v>
      </c>
      <c r="J294" s="8" t="n">
        <v>40.23</v>
      </c>
      <c r="K294" s="268" t="n">
        <v>0.454</v>
      </c>
      <c r="L294" s="268" t="n">
        <v>0.3018</v>
      </c>
      <c r="M294" s="268" t="n">
        <v>-0.0615</v>
      </c>
      <c r="N294" s="8" t="n">
        <v>678.12</v>
      </c>
      <c r="O294" s="8" t="n">
        <v>6560.58</v>
      </c>
      <c r="P294" s="268" t="n">
        <v>0.1034</v>
      </c>
      <c r="Q294" s="8" t="n">
        <v>468</v>
      </c>
      <c r="R294" s="8" t="inlineStr">
        <is>
          <t>2 ↑ +0.56%</t>
        </is>
      </c>
      <c r="S294" s="8" t="inlineStr">
        <is>
          <t>1 ↑ +1.00%</t>
        </is>
      </c>
      <c r="T294" s="8" t="inlineStr">
        <is>
          <t>28 ↑ +0.27%</t>
        </is>
      </c>
      <c r="U294" s="8" t="inlineStr">
        <is>
          <t>146 ↓ -0.11%</t>
        </is>
      </c>
      <c r="V294" s="8" t="inlineStr">
        <is>
          <t>165 ↓ -0.27%</t>
        </is>
      </c>
      <c r="W294" s="8" t="inlineStr">
        <is>
          <t>126 ↓ -0.27%</t>
        </is>
      </c>
    </row>
    <row r="295" ht="28" customHeight="1" s="386">
      <c r="A295" s="308" t="n">
        <v>45833</v>
      </c>
      <c r="B295" s="472" t="n">
        <v>2224.57</v>
      </c>
      <c r="C295" s="8" t="n">
        <v>18.837</v>
      </c>
      <c r="D295" s="268" t="n">
        <v>0.008500000000000001</v>
      </c>
      <c r="E295" s="8" t="n">
        <v>77.45999999999999</v>
      </c>
      <c r="F295" s="8" t="n">
        <v>134.811</v>
      </c>
      <c r="G295" s="8" t="n">
        <v>123.221</v>
      </c>
      <c r="H295" s="8" t="n">
        <v>95</v>
      </c>
      <c r="I295" s="8" t="n">
        <v>179.65</v>
      </c>
      <c r="J295" s="8" t="n">
        <v>38.04</v>
      </c>
      <c r="K295" s="268" t="n">
        <v>0.4484</v>
      </c>
      <c r="L295" s="268" t="n">
        <v>0.2958</v>
      </c>
      <c r="M295" s="268" t="n">
        <v>-0.0621</v>
      </c>
      <c r="N295" s="8" t="n">
        <v>659.1900000000001</v>
      </c>
      <c r="O295" s="8" t="n">
        <v>6569.07</v>
      </c>
      <c r="P295" s="268" t="n">
        <v>0.1003</v>
      </c>
      <c r="Q295" s="8" t="n">
        <v>468</v>
      </c>
      <c r="R295" s="8" t="inlineStr">
        <is>
          <t>2 ↑ +0.20%</t>
        </is>
      </c>
      <c r="S295" s="8" t="inlineStr">
        <is>
          <t>1 ↑ +0.10%</t>
        </is>
      </c>
      <c r="T295" s="8" t="inlineStr">
        <is>
          <t>32 ↑ +0.55%</t>
        </is>
      </c>
      <c r="U295" s="8" t="inlineStr">
        <is>
          <t>136 ↑ +0.64%</t>
        </is>
      </c>
      <c r="V295" s="8" t="inlineStr">
        <is>
          <t>164 ↑ +0.73%</t>
        </is>
      </c>
      <c r="W295" s="8" t="inlineStr">
        <is>
          <t>133 ↑ +1.31%</t>
        </is>
      </c>
    </row>
    <row r="296" ht="28" customHeight="1" s="386">
      <c r="A296" s="308" t="n">
        <v>45832</v>
      </c>
      <c r="B296" s="472" t="n">
        <v>2205.733</v>
      </c>
      <c r="C296" s="8" t="n">
        <v>21.644</v>
      </c>
      <c r="D296" s="268" t="n">
        <v>0.009900000000000001</v>
      </c>
      <c r="E296" s="8" t="n">
        <v>71.76000000000001</v>
      </c>
      <c r="F296" s="8" t="n">
        <v>133.644</v>
      </c>
      <c r="G296" s="8" t="n">
        <v>122.125</v>
      </c>
      <c r="H296" s="8" t="n">
        <v>94.3</v>
      </c>
      <c r="I296" s="8" t="n">
        <v>178.76</v>
      </c>
      <c r="J296" s="8" t="n">
        <v>37.49</v>
      </c>
      <c r="K296" s="268" t="n">
        <v>0.4511</v>
      </c>
      <c r="L296" s="268" t="n">
        <v>0.2971</v>
      </c>
      <c r="M296" s="268" t="n">
        <v>-0.0584</v>
      </c>
      <c r="N296" s="8" t="n">
        <v>623.86</v>
      </c>
      <c r="O296" s="8" t="n">
        <v>6579.32</v>
      </c>
      <c r="P296" s="268" t="n">
        <v>0.0948</v>
      </c>
      <c r="Q296" s="8" t="n">
        <v>468</v>
      </c>
      <c r="R296" s="8" t="inlineStr">
        <is>
          <t>2 ↓ -0.32%</t>
        </is>
      </c>
      <c r="S296" s="8" t="inlineStr">
        <is>
          <t>3 ↑ +0.99%</t>
        </is>
      </c>
      <c r="T296" s="8" t="inlineStr">
        <is>
          <t>35 ↑ +0.36%</t>
        </is>
      </c>
      <c r="U296" s="8" t="inlineStr">
        <is>
          <t>151 ↑ +0.53%</t>
        </is>
      </c>
      <c r="V296" s="8" t="inlineStr">
        <is>
          <t>156 ↑ +0.83%</t>
        </is>
      </c>
      <c r="W296" s="8" t="inlineStr">
        <is>
          <t>121 ↑ +1.98%</t>
        </is>
      </c>
    </row>
    <row r="297" ht="28" customHeight="1" s="386">
      <c r="A297" s="308" t="n">
        <v>45831</v>
      </c>
      <c r="B297" s="472" t="n">
        <v>2184.089</v>
      </c>
      <c r="C297" s="8" t="n">
        <v>12.055</v>
      </c>
      <c r="D297" s="268" t="n">
        <v>0.0056</v>
      </c>
      <c r="E297" s="8" t="n">
        <v>67.43000000000001</v>
      </c>
      <c r="F297" s="8" t="n">
        <v>132.164</v>
      </c>
      <c r="G297" s="8" t="n">
        <v>121.307</v>
      </c>
      <c r="H297" s="8" t="n">
        <v>91.89</v>
      </c>
      <c r="I297" s="8" t="n">
        <v>178.88</v>
      </c>
      <c r="J297" s="8" t="n">
        <v>42.36</v>
      </c>
      <c r="K297" s="268" t="n">
        <v>0.4671</v>
      </c>
      <c r="L297" s="268" t="n">
        <v>0.3064</v>
      </c>
      <c r="M297" s="268" t="n">
        <v>-0.0539</v>
      </c>
      <c r="N297" s="8" t="n">
        <v>561.1799999999999</v>
      </c>
      <c r="O297" s="8" t="n">
        <v>6607.49</v>
      </c>
      <c r="P297" s="268" t="n">
        <v>0.0849</v>
      </c>
      <c r="Q297" s="8" t="n">
        <v>468</v>
      </c>
      <c r="R297" s="8" t="inlineStr">
        <is>
          <t>2 ↑ +1.10%</t>
        </is>
      </c>
      <c r="S297" s="8" t="inlineStr">
        <is>
          <t>4 ↓ -0.14%</t>
        </is>
      </c>
      <c r="T297" s="8" t="inlineStr">
        <is>
          <t>36 ↑ +0.18%</t>
        </is>
      </c>
      <c r="U297" s="8" t="inlineStr">
        <is>
          <t>164 ↑ +0.39%</t>
        </is>
      </c>
      <c r="V297" s="8" t="inlineStr">
        <is>
          <t>152 ↑ +0.69%</t>
        </is>
      </c>
      <c r="W297" s="8" t="inlineStr">
        <is>
          <t>110 ↑ +0.76%</t>
        </is>
      </c>
    </row>
    <row r="298" ht="28" customHeight="1" s="386">
      <c r="A298" s="308" t="n">
        <v>45828</v>
      </c>
      <c r="B298" s="472" t="n">
        <v>2172.034</v>
      </c>
      <c r="C298" s="8" t="n">
        <v>-5.575</v>
      </c>
      <c r="D298" s="268" t="n">
        <v>-0.0026</v>
      </c>
      <c r="E298" s="8" t="n">
        <v>63.67</v>
      </c>
      <c r="F298" s="8" t="n">
        <v>131.315</v>
      </c>
      <c r="G298" s="8" t="n">
        <v>120.659</v>
      </c>
      <c r="H298" s="8" t="n">
        <v>90.76000000000001</v>
      </c>
      <c r="I298" s="8" t="n">
        <v>179.28</v>
      </c>
      <c r="J298" s="8" t="n">
        <v>45.16</v>
      </c>
      <c r="K298" s="268" t="n">
        <v>0.4797</v>
      </c>
      <c r="L298" s="268" t="n">
        <v>0.3143</v>
      </c>
      <c r="M298" s="268" t="n">
        <v>-0.0509</v>
      </c>
      <c r="N298" s="8" t="n">
        <v>602.5</v>
      </c>
      <c r="O298" s="8" t="n">
        <v>6611.13</v>
      </c>
      <c r="P298" s="268" t="n">
        <v>0.0911</v>
      </c>
      <c r="Q298" s="8" t="n">
        <v>468</v>
      </c>
      <c r="R298" s="8" t="inlineStr">
        <is>
          <t>2 ↓ -0.36%</t>
        </is>
      </c>
      <c r="S298" s="8" t="inlineStr">
        <is>
          <t>5 ↓ -0.16%</t>
        </is>
      </c>
      <c r="T298" s="8" t="inlineStr">
        <is>
          <t>37 ↑ +0.12%</t>
        </is>
      </c>
      <c r="U298" s="8" t="inlineStr">
        <is>
          <t>181 ↓ -0.03%</t>
        </is>
      </c>
      <c r="V298" s="8" t="inlineStr">
        <is>
          <t>143 ↓ -0.26%</t>
        </is>
      </c>
      <c r="W298" s="8" t="inlineStr">
        <is>
          <t>100 ↓ -0.80%</t>
        </is>
      </c>
    </row>
    <row r="299" ht="28" customHeight="1" s="386">
      <c r="A299" s="308" t="n">
        <v>45827</v>
      </c>
      <c r="B299" s="472" t="n">
        <v>2177.609</v>
      </c>
      <c r="C299" s="8" t="n">
        <v>-13.122</v>
      </c>
      <c r="D299" s="268" t="n">
        <v>-0.006</v>
      </c>
      <c r="E299" s="8" t="n">
        <v>65.25</v>
      </c>
      <c r="F299" s="8" t="n">
        <v>131.689</v>
      </c>
      <c r="G299" s="8" t="n">
        <v>120.552</v>
      </c>
      <c r="H299" s="8" t="n">
        <v>91.15000000000001</v>
      </c>
      <c r="I299" s="8" t="n">
        <v>180.28</v>
      </c>
      <c r="J299" s="8" t="n">
        <v>44.18</v>
      </c>
      <c r="K299" s="268" t="n">
        <v>0.4859</v>
      </c>
      <c r="L299" s="268" t="n">
        <v>0.3202</v>
      </c>
      <c r="M299" s="268" t="n">
        <v>-0.051</v>
      </c>
      <c r="N299" s="8" t="n">
        <v>607.83</v>
      </c>
      <c r="O299" s="8" t="n">
        <v>6613.87</v>
      </c>
      <c r="P299" s="268" t="n">
        <v>0.0919</v>
      </c>
      <c r="Q299" s="8" t="n">
        <v>469</v>
      </c>
      <c r="R299" s="8" t="inlineStr">
        <is>
          <t>2 ↓ -0.85%</t>
        </is>
      </c>
      <c r="S299" s="8" t="inlineStr">
        <is>
          <t>4 ↓ -0.50%</t>
        </is>
      </c>
      <c r="T299" s="8" t="inlineStr">
        <is>
          <t>39 ↓ -0.22%</t>
        </is>
      </c>
      <c r="U299" s="8" t="inlineStr">
        <is>
          <t>179 ↓ -0.48%</t>
        </is>
      </c>
      <c r="V299" s="8" t="inlineStr">
        <is>
          <t>140 ↓ -0.51%</t>
        </is>
      </c>
      <c r="W299" s="8" t="inlineStr">
        <is>
          <t>105 ↓ -1.06%</t>
        </is>
      </c>
    </row>
    <row r="300" ht="28" customHeight="1" s="386">
      <c r="A300" s="308" t="n">
        <v>45826</v>
      </c>
      <c r="B300" s="472" t="n">
        <v>2190.731</v>
      </c>
      <c r="C300" s="8" t="n">
        <v>0.548</v>
      </c>
      <c r="D300" s="268" t="n">
        <v>0.0003</v>
      </c>
      <c r="E300" s="8" t="n">
        <v>66.41</v>
      </c>
      <c r="F300" s="8" t="n">
        <v>132.672</v>
      </c>
      <c r="G300" s="8" t="n">
        <v>121.4</v>
      </c>
      <c r="H300" s="8" t="n">
        <v>92.52</v>
      </c>
      <c r="I300" s="8" t="n">
        <v>179.87</v>
      </c>
      <c r="J300" s="8" t="n">
        <v>41.26</v>
      </c>
      <c r="K300" s="268" t="n">
        <v>0.472</v>
      </c>
      <c r="L300" s="268" t="n">
        <v>0.3087</v>
      </c>
      <c r="M300" s="268" t="n">
        <v>-0.0536</v>
      </c>
      <c r="N300" s="8" t="n">
        <v>597.5</v>
      </c>
      <c r="O300" s="8" t="n">
        <v>6615.87</v>
      </c>
      <c r="P300" s="268" t="n">
        <v>0.09030000000000001</v>
      </c>
      <c r="Q300" s="8" t="n">
        <v>469</v>
      </c>
      <c r="R300" s="8" t="inlineStr">
        <is>
          <t>2 ↑ +0.06%</t>
        </is>
      </c>
      <c r="S300" s="8" t="inlineStr">
        <is>
          <t>4 ↓ -0.12%</t>
        </is>
      </c>
      <c r="T300" s="8" t="inlineStr">
        <is>
          <t>34 ↓ -0.11%</t>
        </is>
      </c>
      <c r="U300" s="8" t="inlineStr">
        <is>
          <t>166 ↓ -0.09%</t>
        </is>
      </c>
      <c r="V300" s="8" t="inlineStr">
        <is>
          <t>155 ↓ -0.15%</t>
        </is>
      </c>
      <c r="W300" s="8" t="inlineStr">
        <is>
          <t>108 ↑ +0.50%</t>
        </is>
      </c>
    </row>
    <row r="301" ht="28" customHeight="1" s="386">
      <c r="A301" s="308" t="n">
        <v>45825</v>
      </c>
      <c r="B301" s="472" t="n">
        <v>2190.183</v>
      </c>
      <c r="C301" s="8" t="n">
        <v>-2.083</v>
      </c>
      <c r="D301" s="268" t="n">
        <v>-0.001</v>
      </c>
      <c r="E301" s="8" t="n">
        <v>67.78</v>
      </c>
      <c r="F301" s="8" t="n">
        <v>132.583</v>
      </c>
      <c r="G301" s="8" t="n">
        <v>121.211</v>
      </c>
      <c r="H301" s="8" t="n">
        <v>92.88</v>
      </c>
      <c r="I301" s="8" t="n">
        <v>178.93</v>
      </c>
      <c r="J301" s="8" t="n">
        <v>40.47</v>
      </c>
      <c r="K301" s="268" t="n">
        <v>0.4635</v>
      </c>
      <c r="L301" s="268" t="n">
        <v>0.3019</v>
      </c>
      <c r="M301" s="268" t="n">
        <v>-0.0537</v>
      </c>
      <c r="N301" s="8" t="n">
        <v>636.55</v>
      </c>
      <c r="O301" s="8" t="n">
        <v>6615.59</v>
      </c>
      <c r="P301" s="268" t="n">
        <v>0.09619999999999999</v>
      </c>
      <c r="Q301" s="8" t="n">
        <v>468</v>
      </c>
      <c r="R301" s="8" t="inlineStr">
        <is>
          <t>2 ↓ -0.68%</t>
        </is>
      </c>
      <c r="S301" s="8" t="inlineStr">
        <is>
          <t>4 ↑ +0.52%</t>
        </is>
      </c>
      <c r="T301" s="8" t="inlineStr">
        <is>
          <t>33 ↑ +0.15%</t>
        </is>
      </c>
      <c r="U301" s="8" t="inlineStr">
        <is>
          <t>164 ↓ -0.03%</t>
        </is>
      </c>
      <c r="V301" s="8" t="inlineStr">
        <is>
          <t>153 ↑ +0.02%</t>
        </is>
      </c>
      <c r="W301" s="8" t="inlineStr">
        <is>
          <t>112 ↓ -0.43%</t>
        </is>
      </c>
    </row>
    <row r="302" ht="28" customHeight="1" s="386">
      <c r="A302" s="308" t="n">
        <v>45824</v>
      </c>
      <c r="B302" s="472" t="n">
        <v>2192.266</v>
      </c>
      <c r="C302" s="8" t="n">
        <v>9.234</v>
      </c>
      <c r="D302" s="268" t="n">
        <v>0.0042</v>
      </c>
      <c r="E302" s="8" t="n">
        <v>67.63</v>
      </c>
      <c r="F302" s="8" t="n">
        <v>132.529</v>
      </c>
      <c r="G302" s="8" t="n">
        <v>121.399</v>
      </c>
      <c r="H302" s="8" t="n">
        <v>92.59999999999999</v>
      </c>
      <c r="I302" s="8" t="n">
        <v>178.68</v>
      </c>
      <c r="J302" s="8" t="n">
        <v>38.86</v>
      </c>
      <c r="K302" s="268" t="n">
        <v>0.4615</v>
      </c>
      <c r="L302" s="268" t="n">
        <v>0.3014</v>
      </c>
      <c r="M302" s="268" t="n">
        <v>-0.0541</v>
      </c>
      <c r="N302" s="8" t="n">
        <v>691.61</v>
      </c>
      <c r="O302" s="8" t="n">
        <v>6619.58</v>
      </c>
      <c r="P302" s="268" t="n">
        <v>0.1045</v>
      </c>
      <c r="Q302" s="8" t="n">
        <v>469</v>
      </c>
      <c r="R302" s="8" t="inlineStr">
        <is>
          <t>2 ↑ +0.10%</t>
        </is>
      </c>
      <c r="S302" s="8" t="inlineStr">
        <is>
          <t>4 ↑ +0.12%</t>
        </is>
      </c>
      <c r="T302" s="8" t="inlineStr">
        <is>
          <t>36 ↑ +0.19%</t>
        </is>
      </c>
      <c r="U302" s="8" t="inlineStr">
        <is>
          <t>160 ↑ +0.26%</t>
        </is>
      </c>
      <c r="V302" s="8" t="inlineStr">
        <is>
          <t>152 ↑ +0.26%</t>
        </is>
      </c>
      <c r="W302" s="8" t="inlineStr">
        <is>
          <t>115 ↑ +0.96%</t>
        </is>
      </c>
    </row>
    <row r="303" ht="28" customHeight="1" s="386">
      <c r="A303" s="308" t="n">
        <v>45821</v>
      </c>
      <c r="B303" s="472" t="n">
        <v>2183.032</v>
      </c>
      <c r="C303" s="8" t="n">
        <v>-16.319</v>
      </c>
      <c r="D303" s="268" t="n">
        <v>-0.0074</v>
      </c>
      <c r="E303" s="8" t="n">
        <v>66.18000000000001</v>
      </c>
      <c r="F303" s="8" t="n">
        <v>132.072</v>
      </c>
      <c r="G303" s="8" t="n">
        <v>120.997</v>
      </c>
      <c r="H303" s="8" t="n">
        <v>91.94</v>
      </c>
      <c r="I303" s="8" t="n">
        <v>178.59</v>
      </c>
      <c r="J303" s="8" t="n">
        <v>38.48</v>
      </c>
      <c r="K303" s="268" t="n">
        <v>0.4652</v>
      </c>
      <c r="L303" s="268" t="n">
        <v>0.3102</v>
      </c>
      <c r="M303" s="268" t="n">
        <v>-0.052</v>
      </c>
      <c r="N303" s="8" t="n">
        <v>623.38</v>
      </c>
      <c r="O303" s="8" t="n">
        <v>6620.23</v>
      </c>
      <c r="P303" s="268" t="n">
        <v>0.09420000000000001</v>
      </c>
      <c r="Q303" s="8" t="n">
        <v>469</v>
      </c>
      <c r="R303" s="8" t="inlineStr">
        <is>
          <t>2 ↓ -0.22%</t>
        </is>
      </c>
      <c r="S303" s="8" t="inlineStr">
        <is>
          <t>5 ↓ -0.17%</t>
        </is>
      </c>
      <c r="T303" s="8" t="inlineStr">
        <is>
          <t>37 ↓ -0.31%</t>
        </is>
      </c>
      <c r="U303" s="8" t="inlineStr">
        <is>
          <t>166 ↓ -0.44%</t>
        </is>
      </c>
      <c r="V303" s="8" t="inlineStr">
        <is>
          <t>148 ↓ -0.74%</t>
        </is>
      </c>
      <c r="W303" s="8" t="inlineStr">
        <is>
          <t>111 ↓ -1.37%</t>
        </is>
      </c>
    </row>
    <row r="304" ht="28" customHeight="1" s="386">
      <c r="A304" s="308" t="n">
        <v>45820</v>
      </c>
      <c r="B304" s="472" t="n">
        <v>2199.351</v>
      </c>
      <c r="C304" s="8" t="n">
        <v>0.176</v>
      </c>
      <c r="D304" s="268" t="n">
        <v>0.0001</v>
      </c>
      <c r="E304" s="8" t="n">
        <v>70.27</v>
      </c>
      <c r="F304" s="8" t="n">
        <v>133.224</v>
      </c>
      <c r="G304" s="8" t="n">
        <v>121.765</v>
      </c>
      <c r="H304" s="8" t="n">
        <v>94.26000000000001</v>
      </c>
      <c r="I304" s="8" t="n">
        <v>178.04</v>
      </c>
      <c r="J304" s="8" t="n">
        <v>34.86</v>
      </c>
      <c r="K304" s="268" t="n">
        <v>0.4482</v>
      </c>
      <c r="L304" s="268" t="n">
        <v>0.2951</v>
      </c>
      <c r="M304" s="268" t="n">
        <v>-0.0554</v>
      </c>
      <c r="N304" s="8" t="n">
        <v>695.77</v>
      </c>
      <c r="O304" s="8" t="n">
        <v>6623.7</v>
      </c>
      <c r="P304" s="268" t="n">
        <v>0.105</v>
      </c>
      <c r="Q304" s="8" t="n">
        <v>469</v>
      </c>
      <c r="R304" s="8" t="inlineStr">
        <is>
          <t>2 ↓ -0.77%</t>
        </is>
      </c>
      <c r="S304" s="8" t="inlineStr">
        <is>
          <t>5 ↓ -0.09%</t>
        </is>
      </c>
      <c r="T304" s="8" t="inlineStr">
        <is>
          <t>36 ↓ -0.16%</t>
        </is>
      </c>
      <c r="U304" s="8" t="inlineStr">
        <is>
          <t>153 ↓ -0.07%</t>
        </is>
      </c>
      <c r="V304" s="8" t="inlineStr">
        <is>
          <t>149 ↓ -0.08%</t>
        </is>
      </c>
      <c r="W304" s="8" t="inlineStr">
        <is>
          <t>124 ↑ +0.27%</t>
        </is>
      </c>
    </row>
    <row r="305" ht="28" customHeight="1" s="386">
      <c r="A305" s="308" t="n">
        <v>45819</v>
      </c>
      <c r="B305" s="472" t="n">
        <v>2199.175</v>
      </c>
      <c r="C305" s="8" t="n">
        <v>7.08</v>
      </c>
      <c r="D305" s="268" t="n">
        <v>0.0032</v>
      </c>
      <c r="E305" s="8" t="n">
        <v>70.31</v>
      </c>
      <c r="F305" s="8" t="n">
        <v>133.194</v>
      </c>
      <c r="G305" s="8" t="n">
        <v>122.212</v>
      </c>
      <c r="H305" s="8" t="n">
        <v>94.42</v>
      </c>
      <c r="I305" s="8" t="n">
        <v>177.78</v>
      </c>
      <c r="J305" s="8" t="n">
        <v>35.42</v>
      </c>
      <c r="K305" s="268" t="n">
        <v>0.4459</v>
      </c>
      <c r="L305" s="268" t="n">
        <v>0.2945</v>
      </c>
      <c r="M305" s="268" t="n">
        <v>-0.0552</v>
      </c>
      <c r="N305" s="8" t="n">
        <v>715.12</v>
      </c>
      <c r="O305" s="8" t="n">
        <v>6626.74</v>
      </c>
      <c r="P305" s="268" t="n">
        <v>0.1079</v>
      </c>
      <c r="Q305" s="8" t="n">
        <v>470</v>
      </c>
      <c r="R305" s="8" t="inlineStr">
        <is>
          <t>2 ↓ -0.49%</t>
        </is>
      </c>
      <c r="S305" s="8" t="inlineStr">
        <is>
          <t>5 ↑ +0.64%</t>
        </is>
      </c>
      <c r="T305" s="8" t="inlineStr">
        <is>
          <t>33 ↑ +0.33%</t>
        </is>
      </c>
      <c r="U305" s="8" t="inlineStr">
        <is>
          <t>158 ↑ +0.24%</t>
        </is>
      </c>
      <c r="V305" s="8" t="inlineStr">
        <is>
          <t>151 ↑ +0.31%</t>
        </is>
      </c>
      <c r="W305" s="8" t="inlineStr">
        <is>
          <t>121 ↑ +0.45%</t>
        </is>
      </c>
    </row>
    <row r="306" ht="28" customHeight="1" s="386">
      <c r="A306" s="308" t="n">
        <v>45818</v>
      </c>
      <c r="B306" s="472" t="n">
        <v>2192.095</v>
      </c>
      <c r="C306" s="8" t="n">
        <v>-11.104</v>
      </c>
      <c r="D306" s="268" t="n">
        <v>-0.005</v>
      </c>
      <c r="E306" s="8" t="n">
        <v>69.34999999999999</v>
      </c>
      <c r="F306" s="8" t="n">
        <v>132.853</v>
      </c>
      <c r="G306" s="8" t="n">
        <v>121.409</v>
      </c>
      <c r="H306" s="8" t="n">
        <v>93.63</v>
      </c>
      <c r="I306" s="8" t="n">
        <v>178.66</v>
      </c>
      <c r="J306" s="8" t="n">
        <v>36.48</v>
      </c>
      <c r="K306" s="268" t="n">
        <v>0.4581</v>
      </c>
      <c r="L306" s="268" t="n">
        <v>0.29</v>
      </c>
      <c r="M306" s="268" t="n">
        <v>-0.054</v>
      </c>
      <c r="N306" s="8" t="n">
        <v>742.24</v>
      </c>
      <c r="O306" s="8" t="n">
        <v>6631.85</v>
      </c>
      <c r="P306" s="268" t="n">
        <v>0.1119</v>
      </c>
      <c r="Q306" s="8" t="n">
        <v>470</v>
      </c>
      <c r="R306" s="8" t="inlineStr">
        <is>
          <t>2 ↓ -0.20%</t>
        </is>
      </c>
      <c r="S306" s="8" t="inlineStr">
        <is>
          <t>6 ↑ +0.00%</t>
        </is>
      </c>
      <c r="T306" s="8" t="inlineStr">
        <is>
          <t>34 ↓ -0.20%</t>
        </is>
      </c>
      <c r="U306" s="8" t="inlineStr">
        <is>
          <t>163 ↓ -0.40%</t>
        </is>
      </c>
      <c r="V306" s="8" t="inlineStr">
        <is>
          <t>150 ↓ -0.55%</t>
        </is>
      </c>
      <c r="W306" s="8" t="inlineStr">
        <is>
          <t>115 ↓ -0.72%</t>
        </is>
      </c>
    </row>
    <row r="307" ht="28" customHeight="1" s="386">
      <c r="A307" s="308" t="n">
        <v>45817</v>
      </c>
      <c r="B307" s="472" t="n">
        <v>2203.199</v>
      </c>
      <c r="C307" s="8" t="n">
        <v>13.14</v>
      </c>
      <c r="D307" s="268" t="n">
        <v>0.006</v>
      </c>
      <c r="E307" s="8" t="n">
        <v>73.59</v>
      </c>
      <c r="F307" s="8" t="n">
        <v>133.612</v>
      </c>
      <c r="G307" s="8" t="n">
        <v>122.233</v>
      </c>
      <c r="H307" s="8" t="n">
        <v>94.56</v>
      </c>
      <c r="I307" s="8" t="n">
        <v>178.7</v>
      </c>
      <c r="J307" s="8" t="n">
        <v>35.31</v>
      </c>
      <c r="K307" s="268" t="n">
        <v>0.4509</v>
      </c>
      <c r="L307" s="268" t="n">
        <v>0.2893</v>
      </c>
      <c r="M307" s="268" t="n">
        <v>-0.0561</v>
      </c>
      <c r="N307" s="8" t="n">
        <v>696.6799999999999</v>
      </c>
      <c r="O307" s="8" t="n">
        <v>6637.07</v>
      </c>
      <c r="P307" s="268" t="n">
        <v>0.105</v>
      </c>
      <c r="Q307" s="8" t="n">
        <v>470</v>
      </c>
      <c r="R307" s="8" t="inlineStr">
        <is>
          <t>2 ↑ +0.52%</t>
        </is>
      </c>
      <c r="S307" s="8" t="inlineStr">
        <is>
          <t>6 ↑ +0.71%</t>
        </is>
      </c>
      <c r="T307" s="8" t="inlineStr">
        <is>
          <t>33 ↑ +0.27%</t>
        </is>
      </c>
      <c r="U307" s="8" t="inlineStr">
        <is>
          <t>158 ↑ +0.42%</t>
        </is>
      </c>
      <c r="V307" s="8" t="inlineStr">
        <is>
          <t>145 ↑ +0.41%</t>
        </is>
      </c>
      <c r="W307" s="8" t="inlineStr">
        <is>
          <t>126 ↑ +1.13%</t>
        </is>
      </c>
    </row>
    <row r="308" ht="28" customHeight="1" s="386">
      <c r="A308" s="308" t="n">
        <v>45814</v>
      </c>
      <c r="B308" s="472" t="n">
        <v>2190.059</v>
      </c>
      <c r="C308" s="8" t="n">
        <v>0.722</v>
      </c>
      <c r="D308" s="268" t="n">
        <v>0.0003</v>
      </c>
      <c r="E308" s="8" t="n">
        <v>70.54000000000001</v>
      </c>
      <c r="F308" s="8" t="n">
        <v>132.868</v>
      </c>
      <c r="G308" s="8" t="n">
        <v>121.762</v>
      </c>
      <c r="H308" s="8" t="n">
        <v>93.43000000000001</v>
      </c>
      <c r="I308" s="8" t="n">
        <v>178.61</v>
      </c>
      <c r="J308" s="8" t="n">
        <v>36.07</v>
      </c>
      <c r="K308" s="268" t="n">
        <v>0.4574</v>
      </c>
      <c r="L308" s="268" t="n">
        <v>0.2976</v>
      </c>
      <c r="M308" s="268" t="n">
        <v>-0.0529</v>
      </c>
      <c r="N308" s="8" t="n">
        <v>695.2</v>
      </c>
      <c r="O308" s="8" t="n">
        <v>6645.11</v>
      </c>
      <c r="P308" s="268" t="n">
        <v>0.1046</v>
      </c>
      <c r="Q308" s="8" t="n">
        <v>472</v>
      </c>
      <c r="R308" s="8" t="inlineStr">
        <is>
          <t>2 ↑ +0.01%</t>
        </is>
      </c>
      <c r="S308" s="8" t="inlineStr">
        <is>
          <t>6 ↑ +0.47%</t>
        </is>
      </c>
      <c r="T308" s="8" t="inlineStr">
        <is>
          <t>36 ↑ +0.22%</t>
        </is>
      </c>
      <c r="U308" s="8" t="inlineStr">
        <is>
          <t>165 ↑ +0.10%</t>
        </is>
      </c>
      <c r="V308" s="8" t="inlineStr">
        <is>
          <t>146 ↑ +0.04%</t>
        </is>
      </c>
      <c r="W308" s="8" t="inlineStr">
        <is>
          <t>117 ↓ -0.15%</t>
        </is>
      </c>
    </row>
    <row r="309" ht="28" customHeight="1" s="386">
      <c r="A309" s="308" t="n">
        <v>45813</v>
      </c>
      <c r="B309" s="472" t="n">
        <v>2189.337</v>
      </c>
      <c r="C309" s="8" t="n">
        <v>10.632</v>
      </c>
      <c r="D309" s="268" t="n">
        <v>0.0049</v>
      </c>
      <c r="E309" s="8" t="n">
        <v>69.73</v>
      </c>
      <c r="F309" s="8" t="n">
        <v>132.975</v>
      </c>
      <c r="G309" s="8" t="n">
        <v>121.941</v>
      </c>
      <c r="H309" s="8" t="n">
        <v>93.73</v>
      </c>
      <c r="I309" s="8" t="n">
        <v>178.96</v>
      </c>
      <c r="J309" s="8" t="n">
        <v>37.23</v>
      </c>
      <c r="K309" s="268" t="n">
        <v>0.4598</v>
      </c>
      <c r="L309" s="268" t="n">
        <v>0.2973</v>
      </c>
      <c r="M309" s="268" t="n">
        <v>-0.0524</v>
      </c>
      <c r="N309" s="8" t="n">
        <v>677.12</v>
      </c>
      <c r="O309" s="8" t="n">
        <v>6635.56</v>
      </c>
      <c r="P309" s="268" t="n">
        <v>0.102</v>
      </c>
      <c r="Q309" s="8" t="n">
        <v>471</v>
      </c>
      <c r="R309" s="8" t="inlineStr">
        <is>
          <t>2 ↓ -0.43%</t>
        </is>
      </c>
      <c r="S309" s="8" t="inlineStr">
        <is>
          <t>6 ↑ +0.21%</t>
        </is>
      </c>
      <c r="T309" s="8" t="inlineStr">
        <is>
          <t>36 ↑ +0.08%</t>
        </is>
      </c>
      <c r="U309" s="8" t="inlineStr">
        <is>
          <t>164 ↑ +0.22%</t>
        </is>
      </c>
      <c r="V309" s="8" t="inlineStr">
        <is>
          <t>145 ↑ +0.35%</t>
        </is>
      </c>
      <c r="W309" s="8" t="inlineStr">
        <is>
          <t>118 ↑ +1.19%</t>
        </is>
      </c>
    </row>
    <row r="310" ht="28" customHeight="1" s="386">
      <c r="A310" s="308" t="n">
        <v>45812</v>
      </c>
      <c r="B310" s="472" t="n">
        <v>2178.705</v>
      </c>
      <c r="C310" s="8" t="n">
        <v>15.381</v>
      </c>
      <c r="D310" s="268" t="n">
        <v>0.0071</v>
      </c>
      <c r="E310" s="8" t="n">
        <v>67.40000000000001</v>
      </c>
      <c r="F310" s="8" t="n">
        <v>132.061</v>
      </c>
      <c r="G310" s="8" t="n">
        <v>121.284</v>
      </c>
      <c r="H310" s="8" t="n">
        <v>92.70999999999999</v>
      </c>
      <c r="I310" s="8" t="n">
        <v>177.69</v>
      </c>
      <c r="J310" s="8" t="n">
        <v>36.83</v>
      </c>
      <c r="K310" s="268" t="n">
        <v>0.4562</v>
      </c>
      <c r="L310" s="268" t="n">
        <v>0.3002</v>
      </c>
      <c r="M310" s="268" t="n">
        <v>-0.05</v>
      </c>
      <c r="N310" s="8" t="n">
        <v>650.4299999999999</v>
      </c>
      <c r="O310" s="8" t="n">
        <v>6629.05</v>
      </c>
      <c r="P310" s="268" t="n">
        <v>0.09810000000000001</v>
      </c>
      <c r="Q310" s="8" t="n">
        <v>470</v>
      </c>
      <c r="R310" s="8" t="inlineStr">
        <is>
          <t>2 ↑ +1.38%</t>
        </is>
      </c>
      <c r="S310" s="8" t="inlineStr">
        <is>
          <t>6 ↑ +0.51%</t>
        </is>
      </c>
      <c r="T310" s="8" t="inlineStr">
        <is>
          <t>38 ↑ +0.20%</t>
        </is>
      </c>
      <c r="U310" s="8" t="inlineStr">
        <is>
          <t>164 ↑ +0.43%</t>
        </is>
      </c>
      <c r="V310" s="8" t="inlineStr">
        <is>
          <t>147 ↑ +0.59%</t>
        </is>
      </c>
      <c r="W310" s="8" t="inlineStr">
        <is>
          <t>113 ↑ +1.45%</t>
        </is>
      </c>
    </row>
    <row r="311" ht="28" customHeight="1" s="386">
      <c r="A311" s="308" t="n">
        <v>45811</v>
      </c>
      <c r="B311" s="472" t="n">
        <v>2163.324</v>
      </c>
      <c r="C311" s="8" t="n">
        <v>7.03</v>
      </c>
      <c r="D311" s="268" t="n">
        <v>0.0033</v>
      </c>
      <c r="E311" s="8" t="n">
        <v>64.73999999999999</v>
      </c>
      <c r="F311" s="8" t="n">
        <v>130.705</v>
      </c>
      <c r="G311" s="8" t="n">
        <v>120.484</v>
      </c>
      <c r="H311" s="8" t="n">
        <v>92.31</v>
      </c>
      <c r="I311" s="8" t="n">
        <v>177.02</v>
      </c>
      <c r="J311" s="8" t="n">
        <v>37.88</v>
      </c>
      <c r="K311" s="268" t="n">
        <v>0.4631</v>
      </c>
      <c r="L311" s="268" t="n">
        <v>0.3027</v>
      </c>
      <c r="M311" s="268" t="n">
        <v>-0.0466</v>
      </c>
      <c r="N311" s="8" t="n">
        <v>554.53</v>
      </c>
      <c r="O311" s="8" t="n">
        <v>6647.54</v>
      </c>
      <c r="P311" s="268" t="n">
        <v>0.0834</v>
      </c>
      <c r="Q311" s="8" t="n">
        <v>471</v>
      </c>
      <c r="R311" s="8" t="inlineStr">
        <is>
          <t>2 ↑ +1.27%</t>
        </is>
      </c>
      <c r="S311" s="8" t="inlineStr">
        <is>
          <t>8 ↑ +0.29%</t>
        </is>
      </c>
      <c r="T311" s="8" t="inlineStr">
        <is>
          <t>37 ↑ +0.29%</t>
        </is>
      </c>
      <c r="U311" s="8" t="inlineStr">
        <is>
          <t>178 ↑ +0.38%</t>
        </is>
      </c>
      <c r="V311" s="8" t="inlineStr">
        <is>
          <t>139 ↑ +0.16%</t>
        </is>
      </c>
      <c r="W311" s="8" t="inlineStr">
        <is>
          <t>107 ↑ +0.45%</t>
        </is>
      </c>
    </row>
    <row r="312" ht="28" customHeight="1" s="386">
      <c r="A312" s="308" t="n">
        <v>45807</v>
      </c>
      <c r="B312" s="472" t="n">
        <v>2156.294</v>
      </c>
      <c r="C312" s="8" t="n">
        <v>-6.749</v>
      </c>
      <c r="D312" s="268" t="n">
        <v>-0.0031</v>
      </c>
      <c r="E312" s="8" t="n">
        <v>61.62</v>
      </c>
      <c r="F312" s="8" t="n">
        <v>130.563</v>
      </c>
      <c r="G312" s="8" t="n">
        <v>120.284</v>
      </c>
      <c r="H312" s="8" t="n">
        <v>92.36</v>
      </c>
      <c r="I312" s="8" t="n">
        <v>177.64</v>
      </c>
      <c r="J312" s="8" t="n">
        <v>39.43</v>
      </c>
      <c r="K312" s="268" t="n">
        <v>0.4708</v>
      </c>
      <c r="L312" s="268" t="n">
        <v>0.3086</v>
      </c>
      <c r="M312" s="268" t="n">
        <v>-0.0449</v>
      </c>
      <c r="N312" s="8" t="n">
        <v>592.8</v>
      </c>
      <c r="O312" s="8" t="n">
        <v>6656.23</v>
      </c>
      <c r="P312" s="268" t="n">
        <v>0.0891</v>
      </c>
      <c r="Q312" s="8" t="n">
        <v>471</v>
      </c>
      <c r="R312" s="8" t="inlineStr">
        <is>
          <t>2 ↓ -0.35%</t>
        </is>
      </c>
      <c r="S312" s="8" t="inlineStr">
        <is>
          <t>8 ↓ -0.09%</t>
        </is>
      </c>
      <c r="T312" s="8" t="inlineStr">
        <is>
          <t>43 ↑ +0.09%</t>
        </is>
      </c>
      <c r="U312" s="8" t="inlineStr">
        <is>
          <t>177 ↓ -0.18%</t>
        </is>
      </c>
      <c r="V312" s="8" t="inlineStr">
        <is>
          <t>136 ↓ -0.37%</t>
        </is>
      </c>
      <c r="W312" s="8" t="inlineStr">
        <is>
          <t>105 ↓ -0.64%</t>
        </is>
      </c>
    </row>
    <row r="313" ht="28" customHeight="1" s="386">
      <c r="A313" s="308" t="n">
        <v>45806</v>
      </c>
      <c r="B313" s="472" t="n">
        <v>2163.043</v>
      </c>
      <c r="C313" s="8" t="n">
        <v>17.337</v>
      </c>
      <c r="D313" s="268" t="n">
        <v>0.0081</v>
      </c>
      <c r="E313" s="8" t="n">
        <v>64.25</v>
      </c>
      <c r="F313" s="8" t="n">
        <v>130.927</v>
      </c>
      <c r="G313" s="8" t="n">
        <v>120.757</v>
      </c>
      <c r="H313" s="8" t="n">
        <v>93.45</v>
      </c>
      <c r="I313" s="8" t="n">
        <v>176.76</v>
      </c>
      <c r="J313" s="8" t="n">
        <v>37.14</v>
      </c>
      <c r="K313" s="268" t="n">
        <v>0.4583</v>
      </c>
      <c r="L313" s="268" t="n">
        <v>0.299</v>
      </c>
      <c r="M313" s="268" t="n">
        <v>-0.0463</v>
      </c>
      <c r="N313" s="8" t="n">
        <v>573.5</v>
      </c>
      <c r="O313" s="8" t="n">
        <v>6666.98</v>
      </c>
      <c r="P313" s="268" t="n">
        <v>0.08599999999999999</v>
      </c>
      <c r="Q313" s="8" t="n">
        <v>471</v>
      </c>
      <c r="R313" s="8" t="inlineStr">
        <is>
          <t>2 ↑ +0.73%</t>
        </is>
      </c>
      <c r="S313" s="8" t="inlineStr">
        <is>
          <t>8 ↑ +0.67%</t>
        </is>
      </c>
      <c r="T313" s="8" t="inlineStr">
        <is>
          <t>42 ↑ +0.33%</t>
        </is>
      </c>
      <c r="U313" s="8" t="inlineStr">
        <is>
          <t>172 ↑ +0.58%</t>
        </is>
      </c>
      <c r="V313" s="8" t="inlineStr">
        <is>
          <t>136 ↑ +0.85%</t>
        </is>
      </c>
      <c r="W313" s="8" t="inlineStr">
        <is>
          <t>111 ↑ +1.30%</t>
        </is>
      </c>
    </row>
    <row r="314" ht="28" customHeight="1" s="386">
      <c r="A314" s="308" t="n">
        <v>45805</v>
      </c>
      <c r="B314" s="472" t="n">
        <v>2145.706</v>
      </c>
      <c r="C314" s="8" t="n">
        <v>-0.107</v>
      </c>
      <c r="D314" s="268" t="n">
        <v>-0.0001</v>
      </c>
      <c r="E314" s="8" t="n">
        <v>59.22</v>
      </c>
      <c r="F314" s="8" t="n">
        <v>129.86</v>
      </c>
      <c r="G314" s="8" t="n">
        <v>119.643</v>
      </c>
      <c r="H314" s="8" t="n">
        <v>92.48</v>
      </c>
      <c r="I314" s="8" t="n">
        <v>176.86</v>
      </c>
      <c r="J314" s="8" t="n">
        <v>39.4</v>
      </c>
      <c r="K314" s="268" t="n">
        <v>0.47</v>
      </c>
      <c r="L314" s="268" t="n">
        <v>0.3021</v>
      </c>
      <c r="M314" s="268" t="n">
        <v>-0.0425</v>
      </c>
      <c r="N314" s="8" t="n">
        <v>509.21</v>
      </c>
      <c r="O314" s="8" t="n">
        <v>6681.13</v>
      </c>
      <c r="P314" s="268" t="n">
        <v>0.0762</v>
      </c>
      <c r="Q314" s="8" t="n">
        <v>471</v>
      </c>
      <c r="R314" s="8" t="inlineStr">
        <is>
          <t>2 ↓ -1.06%</t>
        </is>
      </c>
      <c r="S314" s="8" t="inlineStr">
        <is>
          <t>8 ↓ -0.25%</t>
        </is>
      </c>
      <c r="T314" s="8" t="inlineStr">
        <is>
          <t>45 ↑ +0.01%</t>
        </is>
      </c>
      <c r="U314" s="8" t="inlineStr">
        <is>
          <t>185 ↓ -0.04%</t>
        </is>
      </c>
      <c r="V314" s="8" t="inlineStr">
        <is>
          <t>126 ↓ -0.00%</t>
        </is>
      </c>
      <c r="W314" s="8" t="inlineStr">
        <is>
          <t>105 ↑ +0.08%</t>
        </is>
      </c>
    </row>
    <row r="315" ht="28" customHeight="1" s="386">
      <c r="A315" s="308" t="n">
        <v>45804</v>
      </c>
      <c r="B315" s="472" t="n">
        <v>2145.813</v>
      </c>
      <c r="C315" s="8" t="n">
        <v>-8.401</v>
      </c>
      <c r="D315" s="268" t="n">
        <v>-0.0039</v>
      </c>
      <c r="E315" s="8" t="n">
        <v>59.98</v>
      </c>
      <c r="F315" s="8" t="n">
        <v>129.85</v>
      </c>
      <c r="G315" s="8" t="n">
        <v>119.55</v>
      </c>
      <c r="H315" s="8" t="n">
        <v>92.48</v>
      </c>
      <c r="I315" s="8" t="n">
        <v>176.47</v>
      </c>
      <c r="J315" s="8" t="n">
        <v>37.11</v>
      </c>
      <c r="K315" s="268" t="n">
        <v>0.4662</v>
      </c>
      <c r="L315" s="268" t="n">
        <v>0.2888</v>
      </c>
      <c r="M315" s="268" t="n">
        <v>-0.0424</v>
      </c>
      <c r="N315" s="8" t="n">
        <v>558.54</v>
      </c>
      <c r="O315" s="8" t="n">
        <v>6726.51</v>
      </c>
      <c r="P315" s="268" t="n">
        <v>0.083</v>
      </c>
      <c r="Q315" s="8" t="n">
        <v>471</v>
      </c>
      <c r="R315" s="8" t="inlineStr">
        <is>
          <t>2 ↓ -0.23%</t>
        </is>
      </c>
      <c r="S315" s="8" t="inlineStr">
        <is>
          <t>8 ↓ -0.35%</t>
        </is>
      </c>
      <c r="T315" s="8" t="inlineStr">
        <is>
          <t>44 ↓ -0.18%</t>
        </is>
      </c>
      <c r="U315" s="8" t="inlineStr">
        <is>
          <t>190 ↓ -0.31%</t>
        </is>
      </c>
      <c r="V315" s="8" t="inlineStr">
        <is>
          <t>127 ↓ -0.45%</t>
        </is>
      </c>
      <c r="W315" s="8" t="inlineStr">
        <is>
          <t>100 ↓ -0.57%</t>
        </is>
      </c>
    </row>
    <row r="316" ht="28" customHeight="1" s="386">
      <c r="A316" s="308" t="n">
        <v>45803</v>
      </c>
      <c r="B316" s="472" t="n">
        <v>2154.214</v>
      </c>
      <c r="C316" s="8" t="n">
        <v>-1.293</v>
      </c>
      <c r="D316" s="268" t="n">
        <v>-0.0005999999999999999</v>
      </c>
      <c r="E316" s="8" t="n">
        <v>60.76</v>
      </c>
      <c r="F316" s="8" t="n">
        <v>130.385</v>
      </c>
      <c r="G316" s="8" t="n">
        <v>120.163</v>
      </c>
      <c r="H316" s="8" t="n">
        <v>92.34999999999999</v>
      </c>
      <c r="I316" s="8" t="n">
        <v>177.51</v>
      </c>
      <c r="J316" s="8" t="n">
        <v>37.84</v>
      </c>
      <c r="K316" s="268" t="n">
        <v>0.4713</v>
      </c>
      <c r="L316" s="268" t="n">
        <v>0.3021</v>
      </c>
      <c r="M316" s="268" t="n">
        <v>-0.044</v>
      </c>
      <c r="N316" s="8" t="n">
        <v>541.67</v>
      </c>
      <c r="O316" s="8" t="n">
        <v>6732.28</v>
      </c>
      <c r="P316" s="268" t="n">
        <v>0.0805</v>
      </c>
      <c r="Q316" s="8" t="n">
        <v>471</v>
      </c>
      <c r="R316" s="8" t="inlineStr">
        <is>
          <t>2 ↑ +0.03%</t>
        </is>
      </c>
      <c r="S316" s="8" t="inlineStr">
        <is>
          <t>8 ↓ -0.20%</t>
        </is>
      </c>
      <c r="T316" s="8" t="inlineStr">
        <is>
          <t>43 ↓ -0.09%</t>
        </is>
      </c>
      <c r="U316" s="8" t="inlineStr">
        <is>
          <t>181 ↓ -0.12%</t>
        </is>
      </c>
      <c r="V316" s="8" t="inlineStr">
        <is>
          <t>131 ↓ -0.17%</t>
        </is>
      </c>
      <c r="W316" s="8" t="inlineStr">
        <is>
          <t>106 ↑ +0.20%</t>
        </is>
      </c>
    </row>
    <row r="317" ht="28" customHeight="1" s="386">
      <c r="A317" s="308" t="n">
        <v>45800</v>
      </c>
      <c r="B317" s="472" t="n">
        <v>2155.507</v>
      </c>
      <c r="C317" s="8" t="n">
        <v>-4.623</v>
      </c>
      <c r="D317" s="268" t="n">
        <v>-0.0021</v>
      </c>
      <c r="E317" s="8" t="n">
        <v>62.02</v>
      </c>
      <c r="F317" s="8" t="n">
        <v>130.384</v>
      </c>
      <c r="G317" s="8" t="n">
        <v>120.35</v>
      </c>
      <c r="H317" s="8" t="n">
        <v>91.38</v>
      </c>
      <c r="I317" s="8" t="n">
        <v>178.6</v>
      </c>
      <c r="J317" s="8" t="n">
        <v>42.13</v>
      </c>
      <c r="K317" s="268" t="n">
        <v>0.4822</v>
      </c>
      <c r="L317" s="268" t="n">
        <v>0.3111</v>
      </c>
      <c r="M317" s="268" t="n">
        <v>-0.0431</v>
      </c>
      <c r="N317" s="8" t="n">
        <v>555.99</v>
      </c>
      <c r="O317" s="8" t="n">
        <v>6735.4</v>
      </c>
      <c r="P317" s="268" t="n">
        <v>0.0825</v>
      </c>
      <c r="Q317" s="8" t="n">
        <v>471</v>
      </c>
      <c r="R317" s="8" t="inlineStr">
        <is>
          <t>2 ↓ -1.09%</t>
        </is>
      </c>
      <c r="S317" s="8" t="inlineStr">
        <is>
          <t>7 ↓ -0.08%</t>
        </is>
      </c>
      <c r="T317" s="8" t="inlineStr">
        <is>
          <t>42 ↓ -0.20%</t>
        </is>
      </c>
      <c r="U317" s="8" t="inlineStr">
        <is>
          <t>180 ↓ -0.24%</t>
        </is>
      </c>
      <c r="V317" s="8" t="inlineStr">
        <is>
          <t>131 ↓ -0.33%</t>
        </is>
      </c>
      <c r="W317" s="8" t="inlineStr">
        <is>
          <t>109 ↓ -0.03%</t>
        </is>
      </c>
    </row>
    <row r="318" ht="28" customHeight="1" s="386">
      <c r="A318" s="308" t="n">
        <v>45799</v>
      </c>
      <c r="B318" s="472" t="n">
        <v>2160.13</v>
      </c>
      <c r="C318" s="8" t="n">
        <v>-14.373</v>
      </c>
      <c r="D318" s="268" t="n">
        <v>-0.0066</v>
      </c>
      <c r="E318" s="8" t="n">
        <v>63.94</v>
      </c>
      <c r="F318" s="8" t="n">
        <v>130.521</v>
      </c>
      <c r="G318" s="8" t="n">
        <v>120.733</v>
      </c>
      <c r="H318" s="8" t="n">
        <v>91.56999999999999</v>
      </c>
      <c r="I318" s="8" t="n">
        <v>177.85</v>
      </c>
      <c r="J318" s="8" t="n">
        <v>38.71</v>
      </c>
      <c r="K318" s="268" t="n">
        <v>0.4733</v>
      </c>
      <c r="L318" s="268" t="n">
        <v>0.3043</v>
      </c>
      <c r="M318" s="268" t="n">
        <v>-0.0442</v>
      </c>
      <c r="N318" s="8" t="n">
        <v>503.22</v>
      </c>
      <c r="O318" s="8" t="n">
        <v>6743.09</v>
      </c>
      <c r="P318" s="268" t="n">
        <v>0.0746</v>
      </c>
      <c r="Q318" s="8" t="n">
        <v>471</v>
      </c>
      <c r="R318" s="8" t="inlineStr">
        <is>
          <t>2 ↑ +0.15%</t>
        </is>
      </c>
      <c r="S318" s="8" t="inlineStr">
        <is>
          <t>7 ↓ -0.94%</t>
        </is>
      </c>
      <c r="T318" s="8" t="inlineStr">
        <is>
          <t>40 ↓ -0.33%</t>
        </is>
      </c>
      <c r="U318" s="8" t="inlineStr">
        <is>
          <t>178 ↓ -0.53%</t>
        </is>
      </c>
      <c r="V318" s="8" t="inlineStr">
        <is>
          <t>132 ↓ -0.71%</t>
        </is>
      </c>
      <c r="W318" s="8" t="inlineStr">
        <is>
          <t>112 ↓ -0.93%</t>
        </is>
      </c>
    </row>
    <row r="319" ht="28" customHeight="1" s="386">
      <c r="A319" s="308" t="n">
        <v>45798</v>
      </c>
      <c r="B319" s="472" t="n">
        <v>2174.503</v>
      </c>
      <c r="C319" s="8" t="n">
        <v>-3.419</v>
      </c>
      <c r="D319" s="268" t="n">
        <v>-0.0016</v>
      </c>
      <c r="E319" s="8" t="n">
        <v>67.72</v>
      </c>
      <c r="F319" s="8" t="n">
        <v>131.308</v>
      </c>
      <c r="G319" s="8" t="n">
        <v>121.323</v>
      </c>
      <c r="H319" s="8" t="n">
        <v>93.34999999999999</v>
      </c>
      <c r="I319" s="8" t="n">
        <v>177.81</v>
      </c>
      <c r="J319" s="8" t="n">
        <v>36.33</v>
      </c>
      <c r="K319" s="268" t="n">
        <v>0.465</v>
      </c>
      <c r="L319" s="268" t="n">
        <v>0.3012</v>
      </c>
      <c r="M319" s="268" t="n">
        <v>-0.0469</v>
      </c>
      <c r="N319" s="8" t="n">
        <v>552.01</v>
      </c>
      <c r="O319" s="8" t="n">
        <v>6754.93</v>
      </c>
      <c r="P319" s="268" t="n">
        <v>0.08169999999999999</v>
      </c>
      <c r="Q319" s="8" t="n">
        <v>472</v>
      </c>
      <c r="R319" s="8" t="inlineStr">
        <is>
          <t>3 ↓ -2.01%</t>
        </is>
      </c>
      <c r="S319" s="8" t="inlineStr">
        <is>
          <t>6 ↑ +0.15%</t>
        </is>
      </c>
      <c r="T319" s="8" t="inlineStr">
        <is>
          <t>41 ↑ +0.07%</t>
        </is>
      </c>
      <c r="U319" s="8" t="inlineStr">
        <is>
          <t>167 ↑ +0.05%</t>
        </is>
      </c>
      <c r="V319" s="8" t="inlineStr">
        <is>
          <t>134 ↑ +0.03%</t>
        </is>
      </c>
      <c r="W319" s="8" t="inlineStr">
        <is>
          <t>121 ↓ -0.70%</t>
        </is>
      </c>
    </row>
    <row r="320" ht="28" customHeight="1" s="386">
      <c r="A320" s="308" t="n">
        <v>45797</v>
      </c>
      <c r="B320" s="472" t="n">
        <v>2177.922</v>
      </c>
      <c r="C320" s="8" t="n">
        <v>8.763</v>
      </c>
      <c r="D320" s="268" t="n">
        <v>0.004</v>
      </c>
      <c r="E320" s="8" t="n">
        <v>67.7</v>
      </c>
      <c r="F320" s="8" t="n">
        <v>131.668</v>
      </c>
      <c r="G320" s="8" t="n">
        <v>121.26</v>
      </c>
      <c r="H320" s="8" t="n">
        <v>93.26000000000001</v>
      </c>
      <c r="I320" s="8" t="n">
        <v>177.6</v>
      </c>
      <c r="J320" s="8" t="n">
        <v>34.9</v>
      </c>
      <c r="K320" s="268" t="n">
        <v>0.4594</v>
      </c>
      <c r="L320" s="268" t="n">
        <v>0.2976</v>
      </c>
      <c r="M320" s="268" t="n">
        <v>-0.0471</v>
      </c>
      <c r="N320" s="8" t="n">
        <v>579.08</v>
      </c>
      <c r="O320" s="8" t="n">
        <v>6767.92</v>
      </c>
      <c r="P320" s="268" t="n">
        <v>0.0856</v>
      </c>
      <c r="Q320" s="8" t="n">
        <v>473</v>
      </c>
      <c r="R320" s="8" t="inlineStr">
        <is>
          <t>2 ↑ +0.24%</t>
        </is>
      </c>
      <c r="S320" s="8" t="inlineStr">
        <is>
          <t>8 ↑ +0.44%</t>
        </is>
      </c>
      <c r="T320" s="8" t="inlineStr">
        <is>
          <t>40 ↑ +0.20%</t>
        </is>
      </c>
      <c r="U320" s="8" t="inlineStr">
        <is>
          <t>167 ↑ +0.26%</t>
        </is>
      </c>
      <c r="V320" s="8" t="inlineStr">
        <is>
          <t>132 ↑ +0.39%</t>
        </is>
      </c>
      <c r="W320" s="8" t="inlineStr">
        <is>
          <t>124 ↑ +0.69%</t>
        </is>
      </c>
    </row>
    <row r="321" ht="28" customHeight="1" s="386">
      <c r="A321" s="308" t="n">
        <v>45796</v>
      </c>
      <c r="B321" s="472" t="n">
        <v>2169.159</v>
      </c>
      <c r="C321" s="8" t="n">
        <v>4.157</v>
      </c>
      <c r="D321" s="268" t="n">
        <v>0.0019</v>
      </c>
      <c r="E321" s="8" t="n">
        <v>65.34</v>
      </c>
      <c r="F321" s="8" t="n">
        <v>131.063</v>
      </c>
      <c r="G321" s="8" t="n">
        <v>120.74</v>
      </c>
      <c r="H321" s="8" t="n">
        <v>92.48999999999999</v>
      </c>
      <c r="I321" s="8" t="n">
        <v>177.65</v>
      </c>
      <c r="J321" s="8" t="n">
        <v>36.14</v>
      </c>
      <c r="K321" s="268" t="n">
        <v>0.4659</v>
      </c>
      <c r="L321" s="268" t="n">
        <v>0.307</v>
      </c>
      <c r="M321" s="268" t="n">
        <v>-0.0449</v>
      </c>
      <c r="N321" s="8" t="n">
        <v>559.8</v>
      </c>
      <c r="O321" s="8" t="n">
        <v>6770.05</v>
      </c>
      <c r="P321" s="268" t="n">
        <v>0.0827</v>
      </c>
      <c r="Q321" s="8" t="n">
        <v>473</v>
      </c>
      <c r="R321" s="8" t="inlineStr">
        <is>
          <t>2 ↓ -0.69%</t>
        </is>
      </c>
      <c r="S321" s="8" t="inlineStr">
        <is>
          <t>8 ↑ +0.17%</t>
        </is>
      </c>
      <c r="T321" s="8" t="inlineStr">
        <is>
          <t>42 ↑ +0.30%</t>
        </is>
      </c>
      <c r="U321" s="8" t="inlineStr">
        <is>
          <t>172 ↑ +0.18%</t>
        </is>
      </c>
      <c r="V321" s="8" t="inlineStr">
        <is>
          <t>135 ↑ +0.23%</t>
        </is>
      </c>
      <c r="W321" s="8" t="inlineStr">
        <is>
          <t>114 ↑ +0.15%</t>
        </is>
      </c>
    </row>
    <row r="322" ht="28" customHeight="1" s="386">
      <c r="A322" s="308" t="n">
        <v>45793</v>
      </c>
      <c r="B322" s="472" t="n">
        <v>2165.002</v>
      </c>
      <c r="C322" s="8" t="n">
        <v>6.088</v>
      </c>
      <c r="D322" s="268" t="n">
        <v>0.0028</v>
      </c>
      <c r="E322" s="8" t="n">
        <v>63.97</v>
      </c>
      <c r="F322" s="8" t="n">
        <v>131.013</v>
      </c>
      <c r="G322" s="8" t="n">
        <v>120.267</v>
      </c>
      <c r="H322" s="8" t="n">
        <v>91.7</v>
      </c>
      <c r="I322" s="8" t="n">
        <v>178.05</v>
      </c>
      <c r="J322" s="8" t="n">
        <v>37.96</v>
      </c>
      <c r="K322" s="268" t="n">
        <v>0.4704</v>
      </c>
      <c r="L322" s="268" t="n">
        <v>0.3136</v>
      </c>
      <c r="M322" s="268" t="n">
        <v>-0.0435</v>
      </c>
      <c r="N322" s="8" t="n">
        <v>669.3200000000001</v>
      </c>
      <c r="O322" s="8" t="n">
        <v>6774.54</v>
      </c>
      <c r="P322" s="268" t="n">
        <v>0.0988</v>
      </c>
      <c r="Q322" s="8" t="n">
        <v>474</v>
      </c>
      <c r="R322" s="8" t="inlineStr">
        <is>
          <t>2 ↑ +0.95%</t>
        </is>
      </c>
      <c r="S322" s="8" t="inlineStr">
        <is>
          <t>9 ↑ +0.33%</t>
        </is>
      </c>
      <c r="T322" s="8" t="inlineStr">
        <is>
          <t>41 ↑ +0.04%</t>
        </is>
      </c>
      <c r="U322" s="8" t="inlineStr">
        <is>
          <t>180 ↑ +0.12%</t>
        </is>
      </c>
      <c r="V322" s="8" t="inlineStr">
        <is>
          <t>126 ↑ +0.23%</t>
        </is>
      </c>
      <c r="W322" s="8" t="inlineStr">
        <is>
          <t>116 ↑ +0.67%</t>
        </is>
      </c>
    </row>
    <row r="323" ht="28" customHeight="1" s="386">
      <c r="A323" s="308" t="n">
        <v>45792</v>
      </c>
      <c r="B323" s="472" t="n">
        <v>2158.914</v>
      </c>
      <c r="C323" s="8" t="n">
        <v>-10.195</v>
      </c>
      <c r="D323" s="268" t="n">
        <v>-0.0047</v>
      </c>
      <c r="E323" s="8" t="n">
        <v>63.34</v>
      </c>
      <c r="F323" s="8" t="n">
        <v>130.597</v>
      </c>
      <c r="G323" s="8" t="n">
        <v>120.34</v>
      </c>
      <c r="H323" s="8" t="n">
        <v>91.79000000000001</v>
      </c>
      <c r="I323" s="8" t="n">
        <v>177.91</v>
      </c>
      <c r="J323" s="8" t="n">
        <v>38.45</v>
      </c>
      <c r="K323" s="268" t="n">
        <v>0.4731</v>
      </c>
      <c r="L323" s="268" t="n">
        <v>0.3079</v>
      </c>
      <c r="M323" s="268" t="n">
        <v>-0.0426</v>
      </c>
      <c r="N323" s="8" t="n">
        <v>584.52</v>
      </c>
      <c r="O323" s="8" t="n">
        <v>6781.55</v>
      </c>
      <c r="P323" s="268" t="n">
        <v>0.0862</v>
      </c>
      <c r="Q323" s="8" t="n">
        <v>475</v>
      </c>
      <c r="R323" s="8" t="inlineStr">
        <is>
          <t>3 ↓ -1.23%</t>
        </is>
      </c>
      <c r="S323" s="8" t="inlineStr">
        <is>
          <t>8 ↓ -0.22%</t>
        </is>
      </c>
      <c r="T323" s="8" t="inlineStr">
        <is>
          <t>42 ↓ -0.18%</t>
        </is>
      </c>
      <c r="U323" s="8" t="inlineStr">
        <is>
          <t>178 ↓ -0.24%</t>
        </is>
      </c>
      <c r="V323" s="8" t="inlineStr">
        <is>
          <t>135 ↓ -0.59%</t>
        </is>
      </c>
      <c r="W323" s="8" t="inlineStr">
        <is>
          <t>109 ↓ -0.81%</t>
        </is>
      </c>
    </row>
    <row r="324" ht="28" customHeight="1" s="386">
      <c r="A324" s="308" t="n">
        <v>45791</v>
      </c>
      <c r="B324" s="472" t="n">
        <v>2169.109</v>
      </c>
      <c r="C324" s="8" t="n">
        <v>-4.979</v>
      </c>
      <c r="D324" s="268" t="n">
        <v>-0.0023</v>
      </c>
      <c r="E324" s="8" t="n">
        <v>65.84999999999999</v>
      </c>
      <c r="F324" s="8" t="n">
        <v>131.435</v>
      </c>
      <c r="G324" s="8" t="n">
        <v>121</v>
      </c>
      <c r="H324" s="8" t="n">
        <v>93.17</v>
      </c>
      <c r="I324" s="8" t="n">
        <v>177.97</v>
      </c>
      <c r="J324" s="8" t="n">
        <v>36.73</v>
      </c>
      <c r="K324" s="268" t="n">
        <v>0.4653</v>
      </c>
      <c r="L324" s="268" t="n">
        <v>0.3114</v>
      </c>
      <c r="M324" s="268" t="n">
        <v>-0.0446</v>
      </c>
      <c r="N324" s="8" t="n">
        <v>665.5</v>
      </c>
      <c r="O324" s="8" t="n">
        <v>6841.44</v>
      </c>
      <c r="P324" s="268" t="n">
        <v>0.0973</v>
      </c>
      <c r="Q324" s="8" t="n">
        <v>475</v>
      </c>
      <c r="R324" s="8" t="inlineStr">
        <is>
          <t>2 ↑ +3.87%</t>
        </is>
      </c>
      <c r="S324" s="8" t="inlineStr">
        <is>
          <t>9 ↑ +0.24%</t>
        </is>
      </c>
      <c r="T324" s="8" t="inlineStr">
        <is>
          <t>39 ↓ -0.21%</t>
        </is>
      </c>
      <c r="U324" s="8" t="inlineStr">
        <is>
          <t>173 ↓ -0.22%</t>
        </is>
      </c>
      <c r="V324" s="8" t="inlineStr">
        <is>
          <t>133 ↓ -0.31%</t>
        </is>
      </c>
      <c r="W324" s="8" t="inlineStr">
        <is>
          <t>119 ↓ -0.26%</t>
        </is>
      </c>
    </row>
    <row r="325" ht="28" customHeight="1" s="386">
      <c r="A325" s="308" t="n">
        <v>45790</v>
      </c>
      <c r="B325" s="472" t="n">
        <v>2174.088</v>
      </c>
      <c r="C325" s="8" t="n">
        <v>0.956</v>
      </c>
      <c r="D325" s="268" t="n">
        <v>0.0004</v>
      </c>
      <c r="E325" s="8" t="n">
        <v>67.95</v>
      </c>
      <c r="F325" s="8" t="n">
        <v>131.781</v>
      </c>
      <c r="G325" s="8" t="n">
        <v>121.523</v>
      </c>
      <c r="H325" s="8" t="n">
        <v>92.87</v>
      </c>
      <c r="I325" s="8" t="n">
        <v>178.56</v>
      </c>
      <c r="J325" s="8" t="n">
        <v>37.77</v>
      </c>
      <c r="K325" s="268" t="n">
        <v>0.4678</v>
      </c>
      <c r="L325" s="268" t="n">
        <v>0.3131</v>
      </c>
      <c r="M325" s="268" t="n">
        <v>-0.0455</v>
      </c>
      <c r="N325" s="8" t="n">
        <v>626.95</v>
      </c>
      <c r="O325" s="8" t="n">
        <v>6848.94</v>
      </c>
      <c r="P325" s="268" t="n">
        <v>0.0915</v>
      </c>
      <c r="Q325" s="8" t="n">
        <v>475</v>
      </c>
      <c r="R325" s="8" t="inlineStr">
        <is>
          <t>3 ↑ +1.49%</t>
        </is>
      </c>
      <c r="S325" s="8" t="inlineStr">
        <is>
          <t>8 ↑ +0.27%</t>
        </is>
      </c>
      <c r="T325" s="8" t="inlineStr">
        <is>
          <t>39 ↑ +0.23%</t>
        </is>
      </c>
      <c r="U325" s="8" t="inlineStr">
        <is>
          <t>171 ↓ -0.03%</t>
        </is>
      </c>
      <c r="V325" s="8" t="inlineStr">
        <is>
          <t>131 ↓ -0.08%</t>
        </is>
      </c>
      <c r="W325" s="8" t="inlineStr">
        <is>
          <t>123 ↑ +0.16%</t>
        </is>
      </c>
    </row>
    <row r="326" ht="28" customHeight="1" s="386">
      <c r="A326" s="308" t="n">
        <v>45789</v>
      </c>
      <c r="B326" s="472" t="n">
        <v>2173.132</v>
      </c>
      <c r="C326" s="8" t="n">
        <v>17.119</v>
      </c>
      <c r="D326" s="268" t="n">
        <v>0.007900000000000001</v>
      </c>
      <c r="E326" s="8" t="n">
        <v>67.58</v>
      </c>
      <c r="F326" s="8" t="n">
        <v>131.745</v>
      </c>
      <c r="G326" s="8" t="n">
        <v>121.58</v>
      </c>
      <c r="H326" s="8" t="n">
        <v>92.48</v>
      </c>
      <c r="I326" s="8" t="n">
        <v>178.84</v>
      </c>
      <c r="J326" s="8" t="n">
        <v>38.13</v>
      </c>
      <c r="K326" s="268" t="n">
        <v>0.4709</v>
      </c>
      <c r="L326" s="268" t="n">
        <v>0.3136</v>
      </c>
      <c r="M326" s="268" t="n">
        <v>-0.0452</v>
      </c>
      <c r="N326" s="8" t="n">
        <v>629.47</v>
      </c>
      <c r="O326" s="8" t="n">
        <v>6853.76</v>
      </c>
      <c r="P326" s="268" t="n">
        <v>0.09180000000000001</v>
      </c>
      <c r="Q326" s="8" t="n">
        <v>475</v>
      </c>
      <c r="R326" s="8" t="inlineStr">
        <is>
          <t>3 ↑ +0.64%</t>
        </is>
      </c>
      <c r="S326" s="8" t="inlineStr">
        <is>
          <t>8 ↑ +0.75%</t>
        </is>
      </c>
      <c r="T326" s="8" t="inlineStr">
        <is>
          <t>42 ↑ +0.39%</t>
        </is>
      </c>
      <c r="U326" s="8" t="inlineStr">
        <is>
          <t>164 ↑ +0.57%</t>
        </is>
      </c>
      <c r="V326" s="8" t="inlineStr">
        <is>
          <t>135 ↑ +0.64%</t>
        </is>
      </c>
      <c r="W326" s="8" t="inlineStr">
        <is>
          <t>123 ↑ +1.40%</t>
        </is>
      </c>
    </row>
    <row r="327" ht="28" customHeight="1" s="386">
      <c r="A327" s="308" t="n">
        <v>45786</v>
      </c>
      <c r="B327" s="472" t="n">
        <v>2156.013</v>
      </c>
      <c r="C327" s="8" t="n">
        <v>-12.621</v>
      </c>
      <c r="D327" s="268" t="n">
        <v>-0.0058</v>
      </c>
      <c r="E327" s="8" t="n">
        <v>62.53</v>
      </c>
      <c r="F327" s="8" t="n">
        <v>130.457</v>
      </c>
      <c r="G327" s="8" t="n">
        <v>120.641</v>
      </c>
      <c r="H327" s="8" t="n">
        <v>91.42</v>
      </c>
      <c r="I327" s="8" t="n">
        <v>178.3</v>
      </c>
      <c r="J327" s="8" t="n">
        <v>39.85</v>
      </c>
      <c r="K327" s="268" t="n">
        <v>0.4784</v>
      </c>
      <c r="L327" s="268" t="n">
        <v>0.3206</v>
      </c>
      <c r="M327" s="268" t="n">
        <v>-0.0419</v>
      </c>
      <c r="N327" s="8" t="n">
        <v>607.02</v>
      </c>
      <c r="O327" s="8" t="n">
        <v>6868.71</v>
      </c>
      <c r="P327" s="268" t="n">
        <v>0.08840000000000001</v>
      </c>
      <c r="Q327" s="8" t="n">
        <v>475</v>
      </c>
      <c r="R327" s="8" t="inlineStr">
        <is>
          <t>3 ↓ -0.04%</t>
        </is>
      </c>
      <c r="S327" s="8" t="inlineStr">
        <is>
          <t>8 ↑ +0.07%</t>
        </is>
      </c>
      <c r="T327" s="8" t="inlineStr">
        <is>
          <t>43 ↓ -0.13%</t>
        </is>
      </c>
      <c r="U327" s="8" t="inlineStr">
        <is>
          <t>172 ↓ -0.24%</t>
        </is>
      </c>
      <c r="V327" s="8" t="inlineStr">
        <is>
          <t>136 ↓ -0.61%</t>
        </is>
      </c>
      <c r="W327" s="8" t="inlineStr">
        <is>
          <t>113 ↓ -1.30%</t>
        </is>
      </c>
    </row>
    <row r="328" ht="28" customHeight="1" s="386">
      <c r="A328" s="308" t="n">
        <v>45785</v>
      </c>
      <c r="B328" s="472" t="n">
        <v>2168.634</v>
      </c>
      <c r="C328" s="8" t="n">
        <v>15.845</v>
      </c>
      <c r="D328" s="268" t="n">
        <v>0.0074</v>
      </c>
      <c r="E328" s="8" t="n">
        <v>67.69</v>
      </c>
      <c r="F328" s="8" t="n">
        <v>131.384</v>
      </c>
      <c r="G328" s="8" t="n">
        <v>121.399</v>
      </c>
      <c r="H328" s="8" t="n">
        <v>92.66</v>
      </c>
      <c r="I328" s="8" t="n">
        <v>178.77</v>
      </c>
      <c r="J328" s="8" t="n">
        <v>39.04</v>
      </c>
      <c r="K328" s="268" t="n">
        <v>0.4738</v>
      </c>
      <c r="L328" s="268" t="n">
        <v>0.3179</v>
      </c>
      <c r="M328" s="268" t="n">
        <v>-0.0443</v>
      </c>
      <c r="N328" s="8" t="n">
        <v>631.09</v>
      </c>
      <c r="O328" s="8" t="n">
        <v>6879.51</v>
      </c>
      <c r="P328" s="268" t="n">
        <v>0.0917</v>
      </c>
      <c r="Q328" s="8" t="n">
        <v>475</v>
      </c>
      <c r="R328" s="8" t="inlineStr">
        <is>
          <t>3 ↑ +1.05%</t>
        </is>
      </c>
      <c r="S328" s="8" t="inlineStr">
        <is>
          <t>8 ↑ +0.51%</t>
        </is>
      </c>
      <c r="T328" s="8" t="inlineStr">
        <is>
          <t>44 ↑ +0.41%</t>
        </is>
      </c>
      <c r="U328" s="8" t="inlineStr">
        <is>
          <t>169 ↑ +0.45%</t>
        </is>
      </c>
      <c r="V328" s="8" t="inlineStr">
        <is>
          <t>129 ↑ +0.69%</t>
        </is>
      </c>
      <c r="W328" s="8" t="inlineStr">
        <is>
          <t>122 ↑ +1.31%</t>
        </is>
      </c>
    </row>
    <row r="329" ht="28" customHeight="1" s="386">
      <c r="A329" s="308" t="n">
        <v>45784</v>
      </c>
      <c r="B329" s="472" t="n">
        <v>2152.789</v>
      </c>
      <c r="C329" s="8" t="n">
        <v>0.796</v>
      </c>
      <c r="D329" s="268" t="n">
        <v>0.0004</v>
      </c>
      <c r="E329" s="8" t="n">
        <v>64.18000000000001</v>
      </c>
      <c r="F329" s="8" t="n">
        <v>130.103</v>
      </c>
      <c r="G329" s="8" t="n">
        <v>120.7</v>
      </c>
      <c r="H329" s="8" t="n">
        <v>91.8</v>
      </c>
      <c r="I329" s="8" t="n">
        <v>178.19</v>
      </c>
      <c r="J329" s="8" t="n">
        <v>38.82</v>
      </c>
      <c r="K329" s="268" t="n">
        <v>0.4808</v>
      </c>
      <c r="L329" s="268" t="n">
        <v>0.3145</v>
      </c>
      <c r="M329" s="268" t="n">
        <v>-0.0414</v>
      </c>
      <c r="N329" s="8" t="n">
        <v>647.55</v>
      </c>
      <c r="O329" s="8" t="n">
        <v>6884.17</v>
      </c>
      <c r="P329" s="268" t="n">
        <v>0.0941</v>
      </c>
      <c r="Q329" s="8" t="n">
        <v>476</v>
      </c>
      <c r="R329" s="8" t="inlineStr">
        <is>
          <t>3 ↑ +0.25%</t>
        </is>
      </c>
      <c r="S329" s="8" t="inlineStr">
        <is>
          <t>8 ↑ +0.06%</t>
        </is>
      </c>
      <c r="T329" s="8" t="inlineStr">
        <is>
          <t>47 ↑ +0.04%</t>
        </is>
      </c>
      <c r="U329" s="8" t="inlineStr">
        <is>
          <t>173 ↑ +0.05%</t>
        </is>
      </c>
      <c r="V329" s="8" t="inlineStr">
        <is>
          <t>129 ↓ -0.09%</t>
        </is>
      </c>
      <c r="W329" s="8" t="inlineStr">
        <is>
          <t>116 ↑ +0.15%</t>
        </is>
      </c>
    </row>
    <row r="330" ht="28" customHeight="1" s="386">
      <c r="A330" s="308" t="n">
        <v>45783</v>
      </c>
      <c r="B330" s="472" t="n">
        <v>2151.993</v>
      </c>
      <c r="C330" s="8" t="n">
        <v>27.134</v>
      </c>
      <c r="D330" s="268" t="n">
        <v>0.0128</v>
      </c>
      <c r="E330" s="8" t="n">
        <v>63.98</v>
      </c>
      <c r="F330" s="8" t="n">
        <v>130.075</v>
      </c>
      <c r="G330" s="8" t="n">
        <v>120.868</v>
      </c>
      <c r="H330" s="8" t="n">
        <v>91.37</v>
      </c>
      <c r="I330" s="8" t="n">
        <v>179.13</v>
      </c>
      <c r="J330" s="8" t="n">
        <v>41.22</v>
      </c>
      <c r="K330" s="268" t="n">
        <v>0.4906</v>
      </c>
      <c r="L330" s="268" t="n">
        <v>0.3295</v>
      </c>
      <c r="M330" s="268" t="n">
        <v>-0.0407</v>
      </c>
      <c r="N330" s="8" t="n">
        <v>618.3200000000001</v>
      </c>
      <c r="O330" s="8" t="n">
        <v>6873.43</v>
      </c>
      <c r="P330" s="268" t="n">
        <v>0.09</v>
      </c>
      <c r="Q330" s="8" t="n">
        <v>475</v>
      </c>
      <c r="R330" s="8" t="inlineStr">
        <is>
          <t>3 ↑ +0.80%</t>
        </is>
      </c>
      <c r="S330" s="8" t="inlineStr">
        <is>
          <t>8 ↑ +0.95%</t>
        </is>
      </c>
      <c r="T330" s="8" t="inlineStr">
        <is>
          <t>50 ↑ +0.53%</t>
        </is>
      </c>
      <c r="U330" s="8" t="inlineStr">
        <is>
          <t>168 ↑ +0.82%</t>
        </is>
      </c>
      <c r="V330" s="8" t="inlineStr">
        <is>
          <t>128 ↑ +1.37%</t>
        </is>
      </c>
      <c r="W330" s="8" t="inlineStr">
        <is>
          <t>118 ↑ +2.18%</t>
        </is>
      </c>
    </row>
    <row r="331" ht="28" customHeight="1" s="386">
      <c r="A331" s="308" t="n">
        <v>45777</v>
      </c>
      <c r="B331" s="472" t="n">
        <v>2124.859</v>
      </c>
      <c r="C331" s="8" t="n">
        <v>7.917</v>
      </c>
      <c r="D331" s="268" t="n">
        <v>0.0037</v>
      </c>
      <c r="E331" s="8" t="n">
        <v>56.47</v>
      </c>
      <c r="F331" s="8" t="n">
        <v>128.244</v>
      </c>
      <c r="G331" s="8" t="n">
        <v>119.313</v>
      </c>
      <c r="H331" s="8" t="n">
        <v>88.28</v>
      </c>
      <c r="I331" s="8" t="n">
        <v>178.4</v>
      </c>
      <c r="J331" s="8" t="n">
        <v>44.91</v>
      </c>
      <c r="K331" s="268" t="n">
        <v>0.5016</v>
      </c>
      <c r="L331" s="268" t="n">
        <v>0.3475</v>
      </c>
      <c r="M331" s="268" t="n">
        <v>-0.0349</v>
      </c>
      <c r="N331" s="8" t="n">
        <v>637.1</v>
      </c>
      <c r="O331" s="8" t="n">
        <v>6860.76</v>
      </c>
      <c r="P331" s="268" t="n">
        <v>0.0929</v>
      </c>
      <c r="Q331" s="8" t="n">
        <v>472</v>
      </c>
      <c r="R331" s="8" t="inlineStr">
        <is>
          <t>3 ↓ -1.52%</t>
        </is>
      </c>
      <c r="S331" s="8" t="inlineStr">
        <is>
          <t>9 ↑ +0.01%</t>
        </is>
      </c>
      <c r="T331" s="8" t="inlineStr">
        <is>
          <t>59 ↓ -0.05%</t>
        </is>
      </c>
      <c r="U331" s="8" t="inlineStr">
        <is>
          <t>181 ↑ +0.16%</t>
        </is>
      </c>
      <c r="V331" s="8" t="inlineStr">
        <is>
          <t>128 ↑ +0.36%</t>
        </is>
      </c>
      <c r="W331" s="8" t="inlineStr">
        <is>
          <t>92 ↑ +1.18%</t>
        </is>
      </c>
    </row>
    <row r="332" ht="28" customHeight="1" s="386">
      <c r="A332" s="308" t="n">
        <v>45776</v>
      </c>
      <c r="B332" s="472" t="n">
        <v>2116.942</v>
      </c>
      <c r="C332" s="8" t="n">
        <v>13.4</v>
      </c>
      <c r="D332" s="268" t="n">
        <v>0.0064</v>
      </c>
      <c r="E332" s="8" t="n">
        <v>55.21</v>
      </c>
      <c r="F332" s="8" t="n">
        <v>127.601</v>
      </c>
      <c r="G332" s="8" t="n">
        <v>119.074</v>
      </c>
      <c r="H332" s="8" t="n">
        <v>87.06</v>
      </c>
      <c r="I332" s="8" t="n">
        <v>179.46</v>
      </c>
      <c r="J332" s="8" t="n">
        <v>46.65</v>
      </c>
      <c r="K332" s="268" t="n">
        <v>0.5185999999999999</v>
      </c>
      <c r="L332" s="268" t="n">
        <v>0.3569</v>
      </c>
      <c r="M332" s="268" t="n">
        <v>-0.0333</v>
      </c>
      <c r="N332" s="8" t="n">
        <v>666.7</v>
      </c>
      <c r="O332" s="8" t="n">
        <v>6888.93</v>
      </c>
      <c r="P332" s="268" t="n">
        <v>0.0968</v>
      </c>
      <c r="Q332" s="8" t="n">
        <v>475</v>
      </c>
      <c r="R332" s="8" t="inlineStr">
        <is>
          <t>3 ↓ -0.07%</t>
        </is>
      </c>
      <c r="S332" s="8" t="inlineStr">
        <is>
          <t>9 ↓ -0.14%</t>
        </is>
      </c>
      <c r="T332" s="8" t="inlineStr">
        <is>
          <t>57 ↑ +0.21%</t>
        </is>
      </c>
      <c r="U332" s="8" t="inlineStr">
        <is>
          <t>192 ↑ +0.42%</t>
        </is>
      </c>
      <c r="V332" s="8" t="inlineStr">
        <is>
          <t>122 ↑ +0.53%</t>
        </is>
      </c>
      <c r="W332" s="8" t="inlineStr">
        <is>
          <t>92 ↑ +1.59%</t>
        </is>
      </c>
    </row>
    <row r="333" ht="28" customHeight="1" s="386">
      <c r="A333" s="308" t="n">
        <v>45775</v>
      </c>
      <c r="B333" s="472" t="n">
        <v>2103.542</v>
      </c>
      <c r="C333" s="8" t="n">
        <v>-18.183</v>
      </c>
      <c r="D333" s="268" t="n">
        <v>-0.0086</v>
      </c>
      <c r="E333" s="8" t="n">
        <v>51.3</v>
      </c>
      <c r="F333" s="8" t="n">
        <v>126.562</v>
      </c>
      <c r="G333" s="8" t="n">
        <v>118.193</v>
      </c>
      <c r="H333" s="8" t="n">
        <v>86.20999999999999</v>
      </c>
      <c r="I333" s="8" t="n">
        <v>179.54</v>
      </c>
      <c r="J333" s="8" t="n">
        <v>48.39</v>
      </c>
      <c r="K333" s="268" t="n">
        <v>0.5298</v>
      </c>
      <c r="L333" s="268" t="n">
        <v>0.358</v>
      </c>
      <c r="M333" s="268" t="n">
        <v>-0.0309</v>
      </c>
      <c r="N333" s="8" t="n">
        <v>504.38</v>
      </c>
      <c r="O333" s="8" t="n">
        <v>6894.79</v>
      </c>
      <c r="P333" s="268" t="n">
        <v>0.0732</v>
      </c>
      <c r="Q333" s="8" t="n">
        <v>475</v>
      </c>
      <c r="R333" s="8" t="inlineStr">
        <is>
          <t>3 ↓ -6.74%</t>
        </is>
      </c>
      <c r="S333" s="8" t="inlineStr">
        <is>
          <t>9 ↓ -1.12%</t>
        </is>
      </c>
      <c r="T333" s="8" t="inlineStr">
        <is>
          <t>63 ↓ -0.61%</t>
        </is>
      </c>
      <c r="U333" s="8" t="inlineStr">
        <is>
          <t>195 ↓ -0.90%</t>
        </is>
      </c>
      <c r="V333" s="8" t="inlineStr">
        <is>
          <t>129 ↓ -0.71%</t>
        </is>
      </c>
      <c r="W333" s="8" t="inlineStr">
        <is>
          <t>76 ↓ -0.94%</t>
        </is>
      </c>
    </row>
    <row r="334" ht="28" customHeight="1" s="386">
      <c r="A334" s="308" t="n">
        <v>45772</v>
      </c>
      <c r="B334" s="472" t="n">
        <v>2121.725</v>
      </c>
      <c r="C334" s="8" t="n">
        <v>5.376</v>
      </c>
      <c r="D334" s="268" t="n">
        <v>0.0025</v>
      </c>
      <c r="E334" s="8" t="n">
        <v>57.39</v>
      </c>
      <c r="F334" s="8" t="n">
        <v>127.865</v>
      </c>
      <c r="G334" s="8" t="n">
        <v>119.443</v>
      </c>
      <c r="H334" s="8" t="n">
        <v>87.76000000000001</v>
      </c>
      <c r="I334" s="8" t="n">
        <v>179.81</v>
      </c>
      <c r="J334" s="8" t="n">
        <v>48.54</v>
      </c>
      <c r="K334" s="268" t="n">
        <v>0.5195</v>
      </c>
      <c r="L334" s="268" t="n">
        <v>0.3483</v>
      </c>
      <c r="M334" s="268" t="n">
        <v>-0.0345</v>
      </c>
      <c r="N334" s="8" t="n">
        <v>609.34</v>
      </c>
      <c r="O334" s="8" t="n">
        <v>6880.75</v>
      </c>
      <c r="P334" s="268" t="n">
        <v>0.0886</v>
      </c>
      <c r="Q334" s="8" t="n">
        <v>472</v>
      </c>
      <c r="R334" s="8" t="inlineStr">
        <is>
          <t>2 ↑ +1.71%</t>
        </is>
      </c>
      <c r="S334" s="8" t="inlineStr">
        <is>
          <t>9 ↑ +0.39%</t>
        </is>
      </c>
      <c r="T334" s="8" t="inlineStr">
        <is>
          <t>53 ↑ +0.14%</t>
        </is>
      </c>
      <c r="U334" s="8" t="inlineStr">
        <is>
          <t>188 ↑ +0.17%</t>
        </is>
      </c>
      <c r="V334" s="8" t="inlineStr">
        <is>
          <t>127 ↑ +0.23%</t>
        </is>
      </c>
      <c r="W334" s="8" t="inlineStr">
        <is>
          <t>93 ↑ +0.48%</t>
        </is>
      </c>
    </row>
    <row r="335" ht="28" customHeight="1" s="386">
      <c r="A335" s="308" t="n">
        <v>45771</v>
      </c>
      <c r="B335" s="472" t="n">
        <v>2116.349</v>
      </c>
      <c r="C335" s="8" t="n">
        <v>-10.87</v>
      </c>
      <c r="D335" s="268" t="n">
        <v>-0.0051</v>
      </c>
      <c r="E335" s="8" t="n">
        <v>57.03</v>
      </c>
      <c r="F335" s="8" t="n">
        <v>127.594</v>
      </c>
      <c r="G335" s="8" t="n">
        <v>119.038</v>
      </c>
      <c r="H335" s="8" t="n">
        <v>87.78</v>
      </c>
      <c r="I335" s="8" t="n">
        <v>179.41</v>
      </c>
      <c r="J335" s="8" t="n">
        <v>48.76</v>
      </c>
      <c r="K335" s="268" t="n">
        <v>0.5181</v>
      </c>
      <c r="L335" s="268" t="n">
        <v>0.3464</v>
      </c>
      <c r="M335" s="268" t="n">
        <v>-0.0333</v>
      </c>
      <c r="N335" s="8" t="n">
        <v>560.4</v>
      </c>
      <c r="O335" s="8" t="n">
        <v>6883.65</v>
      </c>
      <c r="P335" s="268" t="n">
        <v>0.0814</v>
      </c>
      <c r="Q335" s="8" t="n">
        <v>472</v>
      </c>
      <c r="R335" s="8" t="inlineStr">
        <is>
          <t>2 ↓ -1.73%</t>
        </is>
      </c>
      <c r="S335" s="8" t="inlineStr">
        <is>
          <t>9 ↓ -0.17%</t>
        </is>
      </c>
      <c r="T335" s="8" t="inlineStr">
        <is>
          <t>58 ↓ -0.12%</t>
        </is>
      </c>
      <c r="U335" s="8" t="inlineStr">
        <is>
          <t>187 ↓ -0.45%</t>
        </is>
      </c>
      <c r="V335" s="8" t="inlineStr">
        <is>
          <t>125 ↓ -0.52%</t>
        </is>
      </c>
      <c r="W335" s="8" t="inlineStr">
        <is>
          <t>91 ↓ -0.89%</t>
        </is>
      </c>
    </row>
    <row r="336" ht="28" customHeight="1" s="386">
      <c r="A336" s="308" t="n">
        <v>45770</v>
      </c>
      <c r="B336" s="472" t="n">
        <v>2127.219</v>
      </c>
      <c r="C336" s="8" t="n">
        <v>14.829</v>
      </c>
      <c r="D336" s="268" t="n">
        <v>0.007</v>
      </c>
      <c r="E336" s="8" t="n">
        <v>59.31</v>
      </c>
      <c r="F336" s="8" t="n">
        <v>128.383</v>
      </c>
      <c r="G336" s="8" t="n">
        <v>119.62</v>
      </c>
      <c r="H336" s="8" t="n">
        <v>87.98999999999999</v>
      </c>
      <c r="I336" s="8" t="n">
        <v>180.08</v>
      </c>
      <c r="J336" s="8" t="n">
        <v>48.53</v>
      </c>
      <c r="K336" s="268" t="n">
        <v>0.517</v>
      </c>
      <c r="L336" s="268" t="n">
        <v>0.3494</v>
      </c>
      <c r="M336" s="268" t="n">
        <v>-0.0356</v>
      </c>
      <c r="N336" s="8" t="n">
        <v>600.97</v>
      </c>
      <c r="O336" s="8" t="n">
        <v>6875.62</v>
      </c>
      <c r="P336" s="268" t="n">
        <v>0.08740000000000001</v>
      </c>
      <c r="Q336" s="8" t="n">
        <v>471</v>
      </c>
      <c r="R336" s="8" t="inlineStr">
        <is>
          <t>2 ↑ +0.29%</t>
        </is>
      </c>
      <c r="S336" s="8" t="inlineStr">
        <is>
          <t>9 ↑ +0.61%</t>
        </is>
      </c>
      <c r="T336" s="8" t="inlineStr">
        <is>
          <t>56 ↑ +0.32%</t>
        </is>
      </c>
      <c r="U336" s="8" t="inlineStr">
        <is>
          <t>177 ↑ +0.42%</t>
        </is>
      </c>
      <c r="V336" s="8" t="inlineStr">
        <is>
          <t>126 ↑ +0.80%</t>
        </is>
      </c>
      <c r="W336" s="8" t="inlineStr">
        <is>
          <t>101 ↑ +1.31%</t>
        </is>
      </c>
    </row>
    <row r="337" ht="28" customHeight="1" s="386">
      <c r="A337" s="308" t="n">
        <v>45769</v>
      </c>
      <c r="B337" s="472" t="n">
        <v>2112.39</v>
      </c>
      <c r="C337" s="8" t="n">
        <v>5.919</v>
      </c>
      <c r="D337" s="268" t="n">
        <v>0.0028</v>
      </c>
      <c r="E337" s="8" t="n">
        <v>55.97</v>
      </c>
      <c r="F337" s="8" t="n">
        <v>127.471</v>
      </c>
      <c r="G337" s="8" t="n">
        <v>119.167</v>
      </c>
      <c r="H337" s="8" t="n">
        <v>87.56</v>
      </c>
      <c r="I337" s="8" t="n">
        <v>179.72</v>
      </c>
      <c r="J337" s="8" t="n">
        <v>48.23</v>
      </c>
      <c r="K337" s="268" t="n">
        <v>0.5225</v>
      </c>
      <c r="L337" s="268" t="n">
        <v>0.3509</v>
      </c>
      <c r="M337" s="268" t="n">
        <v>-0.0329</v>
      </c>
      <c r="N337" s="8" t="n">
        <v>504</v>
      </c>
      <c r="O337" s="8" t="n">
        <v>6876.68</v>
      </c>
      <c r="P337" s="268" t="n">
        <v>0.0733</v>
      </c>
      <c r="Q337" s="8" t="n">
        <v>471</v>
      </c>
      <c r="R337" s="8" t="inlineStr">
        <is>
          <t>2 ↑ +0.47%</t>
        </is>
      </c>
      <c r="S337" s="8" t="inlineStr">
        <is>
          <t>9 ↓ -0.04%</t>
        </is>
      </c>
      <c r="T337" s="8" t="inlineStr">
        <is>
          <t>56 ↑ +0.16%</t>
        </is>
      </c>
      <c r="U337" s="8" t="inlineStr">
        <is>
          <t>189 ↑ +0.29%</t>
        </is>
      </c>
      <c r="V337" s="8" t="inlineStr">
        <is>
          <t>129 ↑ +0.33%</t>
        </is>
      </c>
      <c r="W337" s="8" t="inlineStr">
        <is>
          <t>86 ↑ +0.30%</t>
        </is>
      </c>
    </row>
    <row r="338" ht="28" customHeight="1" s="386">
      <c r="A338" s="308" t="n">
        <v>45768</v>
      </c>
      <c r="B338" s="472" t="n">
        <v>2106.471</v>
      </c>
      <c r="C338" s="8" t="n">
        <v>17.609</v>
      </c>
      <c r="D338" s="268" t="n">
        <v>0.008399999999999999</v>
      </c>
      <c r="E338" s="8" t="n">
        <v>53.46</v>
      </c>
      <c r="F338" s="8" t="n">
        <v>127.274</v>
      </c>
      <c r="G338" s="8" t="n">
        <v>118.579</v>
      </c>
      <c r="H338" s="8" t="n">
        <v>87.69</v>
      </c>
      <c r="I338" s="8" t="n">
        <v>179.4</v>
      </c>
      <c r="J338" s="8" t="n">
        <v>48.46</v>
      </c>
      <c r="K338" s="268" t="n">
        <v>0.5213</v>
      </c>
      <c r="L338" s="268" t="n">
        <v>0.3491</v>
      </c>
      <c r="M338" s="268" t="n">
        <v>-0.0314</v>
      </c>
      <c r="N338" s="8" t="n">
        <v>533.88</v>
      </c>
      <c r="O338" s="8" t="n">
        <v>6879.76</v>
      </c>
      <c r="P338" s="268" t="n">
        <v>0.0776</v>
      </c>
      <c r="Q338" s="8" t="n">
        <v>473</v>
      </c>
      <c r="R338" s="8" t="inlineStr">
        <is>
          <t>2 ↑ +0.41%</t>
        </is>
      </c>
      <c r="S338" s="8" t="inlineStr">
        <is>
          <t>9 0.00%</t>
        </is>
      </c>
      <c r="T338" s="8" t="inlineStr">
        <is>
          <t>59 ↑ +0.13%</t>
        </is>
      </c>
      <c r="U338" s="8" t="inlineStr">
        <is>
          <t>196 ↑ +0.53%</t>
        </is>
      </c>
      <c r="V338" s="8" t="inlineStr">
        <is>
          <t>127 ↑ +0.72%</t>
        </is>
      </c>
      <c r="W338" s="8" t="inlineStr">
        <is>
          <t>80 ↑ +2.45%</t>
        </is>
      </c>
    </row>
    <row r="339" ht="28" customHeight="1" s="386">
      <c r="A339" s="308" t="n">
        <v>45765</v>
      </c>
      <c r="B339" s="472" t="n">
        <v>2088.862</v>
      </c>
      <c r="C339" s="8" t="n">
        <v>-1.191</v>
      </c>
      <c r="D339" s="268" t="n">
        <v>-0.0005999999999999999</v>
      </c>
      <c r="E339" s="8" t="n">
        <v>50.6</v>
      </c>
      <c r="F339" s="8" t="n">
        <v>126.165</v>
      </c>
      <c r="G339" s="8" t="n">
        <v>117.777</v>
      </c>
      <c r="H339" s="8" t="n">
        <v>86.59999999999999</v>
      </c>
      <c r="I339" s="8" t="n">
        <v>179.85</v>
      </c>
      <c r="J339" s="8" t="n">
        <v>51.85</v>
      </c>
      <c r="K339" s="268" t="n">
        <v>0.5369</v>
      </c>
      <c r="L339" s="268" t="n">
        <v>0.3646</v>
      </c>
      <c r="M339" s="268" t="n">
        <v>-0.0281</v>
      </c>
      <c r="N339" s="8" t="n">
        <v>452.38</v>
      </c>
      <c r="O339" s="8" t="n">
        <v>6882.61</v>
      </c>
      <c r="P339" s="268" t="n">
        <v>0.06569999999999999</v>
      </c>
      <c r="Q339" s="8" t="n">
        <v>473</v>
      </c>
      <c r="R339" s="8" t="inlineStr">
        <is>
          <t>2 ↑ +0.23%</t>
        </is>
      </c>
      <c r="S339" s="8" t="inlineStr">
        <is>
          <t>10 ↑ +0.25%</t>
        </is>
      </c>
      <c r="T339" s="8" t="inlineStr">
        <is>
          <t>68 ↓ -0.11%</t>
        </is>
      </c>
      <c r="U339" s="8" t="inlineStr">
        <is>
          <t>197 ↓ -0.04%</t>
        </is>
      </c>
      <c r="V339" s="8" t="inlineStr">
        <is>
          <t>125 ↓ -0.05%</t>
        </is>
      </c>
      <c r="W339" s="8" t="inlineStr">
        <is>
          <t>71 ↓ -0.12%</t>
        </is>
      </c>
    </row>
    <row r="340" ht="28" customHeight="1" s="386">
      <c r="A340" s="308" t="n">
        <v>45764</v>
      </c>
      <c r="B340" s="472" t="n">
        <v>2090.053</v>
      </c>
      <c r="C340" s="8" t="n">
        <v>4.859</v>
      </c>
      <c r="D340" s="268" t="n">
        <v>0.0023</v>
      </c>
      <c r="E340" s="8" t="n">
        <v>51.3</v>
      </c>
      <c r="F340" s="8" t="n">
        <v>126.562</v>
      </c>
      <c r="G340" s="8" t="n">
        <v>118</v>
      </c>
      <c r="H340" s="8" t="n">
        <v>86.5</v>
      </c>
      <c r="I340" s="8" t="n">
        <v>179.8</v>
      </c>
      <c r="J340" s="8" t="n">
        <v>51.53</v>
      </c>
      <c r="K340" s="268" t="n">
        <v>0.5324</v>
      </c>
      <c r="L340" s="268" t="n">
        <v>0.3605</v>
      </c>
      <c r="M340" s="268" t="n">
        <v>-0.0288</v>
      </c>
      <c r="N340" s="8" t="n">
        <v>477.08</v>
      </c>
      <c r="O340" s="8" t="n">
        <v>6886.46</v>
      </c>
      <c r="P340" s="268" t="n">
        <v>0.0693</v>
      </c>
      <c r="Q340" s="8" t="n">
        <v>475</v>
      </c>
      <c r="R340" s="8" t="inlineStr">
        <is>
          <t>2 ↑ +1.68%</t>
        </is>
      </c>
      <c r="S340" s="8" t="inlineStr">
        <is>
          <t>9 ↑ +0.45%</t>
        </is>
      </c>
      <c r="T340" s="8" t="inlineStr">
        <is>
          <t>67 ↑ +0.27%</t>
        </is>
      </c>
      <c r="U340" s="8" t="inlineStr">
        <is>
          <t>200 ↑ +0.29%</t>
        </is>
      </c>
      <c r="V340" s="8" t="inlineStr">
        <is>
          <t>122 ↑ +0.18%</t>
        </is>
      </c>
      <c r="W340" s="8" t="inlineStr">
        <is>
          <t>75 ↑ +0.07%</t>
        </is>
      </c>
    </row>
    <row r="341" ht="28" customHeight="1" s="386">
      <c r="A341" s="308" t="n">
        <v>45763</v>
      </c>
      <c r="B341" s="472" t="n">
        <v>2085.194</v>
      </c>
      <c r="C341" s="8" t="n">
        <v>-18.046</v>
      </c>
      <c r="D341" s="268" t="n">
        <v>-0.0086</v>
      </c>
      <c r="E341" s="8" t="n">
        <v>49.79</v>
      </c>
      <c r="F341" s="8" t="n">
        <v>126.534</v>
      </c>
      <c r="G341" s="8" t="n">
        <v>117.479</v>
      </c>
      <c r="H341" s="8" t="n">
        <v>85.95</v>
      </c>
      <c r="I341" s="8" t="n">
        <v>180.33</v>
      </c>
      <c r="J341" s="8" t="n">
        <v>53.74</v>
      </c>
      <c r="K341" s="268" t="n">
        <v>0.538</v>
      </c>
      <c r="L341" s="268" t="n">
        <v>0.3567</v>
      </c>
      <c r="M341" s="268" t="n">
        <v>-0.0277</v>
      </c>
      <c r="N341" s="8" t="n">
        <v>506.42</v>
      </c>
      <c r="O341" s="8" t="n">
        <v>6860.94</v>
      </c>
      <c r="P341" s="268" t="n">
        <v>0.0738</v>
      </c>
      <c r="Q341" s="8" t="n">
        <v>474</v>
      </c>
      <c r="R341" s="8" t="inlineStr">
        <is>
          <t>2 ↓ -0.53%</t>
        </is>
      </c>
      <c r="S341" s="8" t="inlineStr">
        <is>
          <t>11 ↓ -1.14%</t>
        </is>
      </c>
      <c r="T341" s="8" t="inlineStr">
        <is>
          <t>73 ↓ -0.50%</t>
        </is>
      </c>
      <c r="U341" s="8" t="inlineStr">
        <is>
          <t>194 ↓ -0.67%</t>
        </is>
      </c>
      <c r="V341" s="8" t="inlineStr">
        <is>
          <t>118 ↓ -0.83%</t>
        </is>
      </c>
      <c r="W341" s="8" t="inlineStr">
        <is>
          <t>76 ↓ -1.69%</t>
        </is>
      </c>
    </row>
    <row r="342" ht="28" customHeight="1" s="386">
      <c r="A342" s="308" t="n">
        <v>45762</v>
      </c>
      <c r="B342" s="472" t="n">
        <v>2103.24</v>
      </c>
      <c r="C342" s="8" t="n">
        <v>-11.015</v>
      </c>
      <c r="D342" s="268" t="n">
        <v>-0.0052</v>
      </c>
      <c r="E342" s="8" t="n">
        <v>53.34</v>
      </c>
      <c r="F342" s="8" t="n">
        <v>127.78</v>
      </c>
      <c r="G342" s="8" t="n">
        <v>118.678</v>
      </c>
      <c r="H342" s="8" t="n">
        <v>87.54000000000001</v>
      </c>
      <c r="I342" s="8" t="n">
        <v>180.54</v>
      </c>
      <c r="J342" s="8" t="n">
        <v>50.7</v>
      </c>
      <c r="K342" s="268" t="n">
        <v>0.5276</v>
      </c>
      <c r="L342" s="268" t="n">
        <v>0.3523</v>
      </c>
      <c r="M342" s="268" t="n">
        <v>-0.0311</v>
      </c>
      <c r="N342" s="8" t="n">
        <v>589.35</v>
      </c>
      <c r="O342" s="8" t="n">
        <v>6862.21</v>
      </c>
      <c r="P342" s="268" t="n">
        <v>0.0859</v>
      </c>
      <c r="Q342" s="8" t="n">
        <v>474</v>
      </c>
      <c r="R342" s="8" t="inlineStr">
        <is>
          <t>2 ↑ +0.66%</t>
        </is>
      </c>
      <c r="S342" s="8" t="inlineStr">
        <is>
          <t>8 ↓ -0.47%</t>
        </is>
      </c>
      <c r="T342" s="8" t="inlineStr">
        <is>
          <t>63 ↓ -0.36%</t>
        </is>
      </c>
      <c r="U342" s="8" t="inlineStr">
        <is>
          <t>198 ↓ -0.55%</t>
        </is>
      </c>
      <c r="V342" s="8" t="inlineStr">
        <is>
          <t>121 ↓ -0.54%</t>
        </is>
      </c>
      <c r="W342" s="8" t="inlineStr">
        <is>
          <t>82 ↓ -0.58%</t>
        </is>
      </c>
    </row>
    <row r="343" ht="28" customHeight="1" s="386">
      <c r="A343" s="308" t="n">
        <v>45761</v>
      </c>
      <c r="B343" s="472" t="n">
        <v>2114.255</v>
      </c>
      <c r="C343" s="8" t="n">
        <v>9.262</v>
      </c>
      <c r="D343" s="268" t="n">
        <v>0.0044</v>
      </c>
      <c r="E343" s="8" t="n">
        <v>55.82</v>
      </c>
      <c r="F343" s="8" t="n">
        <v>128.427</v>
      </c>
      <c r="G343" s="8" t="n">
        <v>119.143</v>
      </c>
      <c r="H343" s="8" t="n">
        <v>87.59999999999999</v>
      </c>
      <c r="I343" s="8" t="n">
        <v>181.72</v>
      </c>
      <c r="J343" s="8" t="n">
        <v>53.97</v>
      </c>
      <c r="K343" s="268" t="n">
        <v>0.533</v>
      </c>
      <c r="L343" s="268" t="n">
        <v>0.3626</v>
      </c>
      <c r="M343" s="268" t="n">
        <v>-0.0335</v>
      </c>
      <c r="N343" s="8" t="n">
        <v>718.5700000000001</v>
      </c>
      <c r="O343" s="8" t="n">
        <v>6867.35</v>
      </c>
      <c r="P343" s="268" t="n">
        <v>0.1046</v>
      </c>
      <c r="Q343" s="8" t="n">
        <v>475</v>
      </c>
      <c r="R343" s="8" t="inlineStr">
        <is>
          <t>2 ↑ +2.52%</t>
        </is>
      </c>
      <c r="S343" s="8" t="inlineStr">
        <is>
          <t>8 ↑ +0.26%</t>
        </is>
      </c>
      <c r="T343" s="8" t="inlineStr">
        <is>
          <t>62 ↑ +0.03%</t>
        </is>
      </c>
      <c r="U343" s="8" t="inlineStr">
        <is>
          <t>179 ↑ +0.34%</t>
        </is>
      </c>
      <c r="V343" s="8" t="inlineStr">
        <is>
          <t>133 ↑ +0.42%</t>
        </is>
      </c>
      <c r="W343" s="8" t="inlineStr">
        <is>
          <t>91 ↑ +0.93%</t>
        </is>
      </c>
    </row>
    <row r="344" ht="28" customHeight="1" s="386">
      <c r="A344" s="308" t="n">
        <v>45758</v>
      </c>
      <c r="B344" s="472" t="n">
        <v>2104.993</v>
      </c>
      <c r="C344" s="8" t="n">
        <v>-5.614</v>
      </c>
      <c r="D344" s="268" t="n">
        <v>-0.0027</v>
      </c>
      <c r="E344" s="8" t="n">
        <v>54.1</v>
      </c>
      <c r="F344" s="8" t="n">
        <v>127.798</v>
      </c>
      <c r="G344" s="8" t="n">
        <v>118.698</v>
      </c>
      <c r="H344" s="8" t="n">
        <v>86.38</v>
      </c>
      <c r="I344" s="8" t="n">
        <v>182.79</v>
      </c>
      <c r="J344" s="8" t="n">
        <v>57.51</v>
      </c>
      <c r="K344" s="268" t="n">
        <v>0.5499000000000001</v>
      </c>
      <c r="L344" s="268" t="n">
        <v>0.3758</v>
      </c>
      <c r="M344" s="268" t="n">
        <v>-0.031</v>
      </c>
      <c r="N344" s="8" t="n">
        <v>794.92</v>
      </c>
      <c r="O344" s="8" t="n">
        <v>6820.62</v>
      </c>
      <c r="P344" s="268" t="n">
        <v>0.1165</v>
      </c>
      <c r="Q344" s="8" t="n">
        <v>475</v>
      </c>
      <c r="R344" s="8" t="inlineStr">
        <is>
          <t>2 ↓ -0.05%</t>
        </is>
      </c>
      <c r="S344" s="8" t="inlineStr">
        <is>
          <t>8 ↓ -0.49%</t>
        </is>
      </c>
      <c r="T344" s="8" t="inlineStr">
        <is>
          <t>62 ↓ -0.31%</t>
        </is>
      </c>
      <c r="U344" s="8" t="inlineStr">
        <is>
          <t>193 ↓ -0.41%</t>
        </is>
      </c>
      <c r="V344" s="8" t="inlineStr">
        <is>
          <t>126 ↓ -0.48%</t>
        </is>
      </c>
      <c r="W344" s="8" t="inlineStr">
        <is>
          <t>84 ↑ +0.43%</t>
        </is>
      </c>
    </row>
    <row r="345" ht="28" customHeight="1" s="386">
      <c r="A345" s="308" t="n">
        <v>45757</v>
      </c>
      <c r="B345" s="472" t="n">
        <v>2110.607</v>
      </c>
      <c r="C345" s="8" t="n">
        <v>28.34</v>
      </c>
      <c r="D345" s="268" t="n">
        <v>0.0136</v>
      </c>
      <c r="E345" s="8" t="n">
        <v>56.82</v>
      </c>
      <c r="F345" s="8" t="n">
        <v>128.113</v>
      </c>
      <c r="G345" s="8" t="n">
        <v>119.337</v>
      </c>
      <c r="H345" s="8" t="n">
        <v>85.81999999999999</v>
      </c>
      <c r="I345" s="8" t="n">
        <v>184.42</v>
      </c>
      <c r="J345" s="8" t="n">
        <v>61.82</v>
      </c>
      <c r="K345" s="268" t="n">
        <v>0.5629999999999999</v>
      </c>
      <c r="L345" s="268" t="n">
        <v>0.3873</v>
      </c>
      <c r="M345" s="268" t="n">
        <v>-0.0324</v>
      </c>
      <c r="N345" s="8" t="n">
        <v>959.5700000000001</v>
      </c>
      <c r="O345" s="8" t="n">
        <v>6823.45</v>
      </c>
      <c r="P345" s="268" t="n">
        <v>0.1406</v>
      </c>
      <c r="Q345" s="8" t="n">
        <v>476</v>
      </c>
      <c r="R345" s="8" t="inlineStr">
        <is>
          <t>2 ↑ +1.83%</t>
        </is>
      </c>
      <c r="S345" s="8" t="inlineStr">
        <is>
          <t>8 ↓ -1.48%</t>
        </is>
      </c>
      <c r="T345" s="8" t="inlineStr">
        <is>
          <t>62 ↑ +0.60%</t>
        </is>
      </c>
      <c r="U345" s="8" t="inlineStr">
        <is>
          <t>183 ↑ +0.96%</t>
        </is>
      </c>
      <c r="V345" s="8" t="inlineStr">
        <is>
          <t>133 ↑ +1.51%</t>
        </is>
      </c>
      <c r="W345" s="8" t="inlineStr">
        <is>
          <t>88 ↑ +2.75%</t>
        </is>
      </c>
    </row>
    <row r="346" ht="28" customHeight="1" s="386">
      <c r="A346" s="308" t="n">
        <v>45756</v>
      </c>
      <c r="B346" s="472" t="n">
        <v>2082.267</v>
      </c>
      <c r="C346" s="8" t="n">
        <v>29.559</v>
      </c>
      <c r="D346" s="268" t="n">
        <v>0.0144</v>
      </c>
      <c r="E346" s="8" t="n">
        <v>50.74</v>
      </c>
      <c r="F346" s="8" t="n">
        <v>126.167</v>
      </c>
      <c r="G346" s="8" t="n">
        <v>117.78</v>
      </c>
      <c r="H346" s="8" t="n">
        <v>84.11</v>
      </c>
      <c r="I346" s="8" t="n">
        <v>184.64</v>
      </c>
      <c r="J346" s="8" t="n">
        <v>65.62</v>
      </c>
      <c r="K346" s="268" t="n">
        <v>0.5847</v>
      </c>
      <c r="L346" s="268" t="n">
        <v>0.4031</v>
      </c>
      <c r="M346" s="268" t="n">
        <v>-0.027</v>
      </c>
      <c r="N346" s="8" t="n">
        <v>1131.9</v>
      </c>
      <c r="O346" s="8" t="n">
        <v>6827.63</v>
      </c>
      <c r="P346" s="268" t="n">
        <v>0.1658</v>
      </c>
      <c r="Q346" s="8" t="n">
        <v>477</v>
      </c>
      <c r="R346" s="8" t="inlineStr">
        <is>
          <t>3 ↑ +1.36%</t>
        </is>
      </c>
      <c r="S346" s="8" t="inlineStr">
        <is>
          <t>7 ↑ +0.99%</t>
        </is>
      </c>
      <c r="T346" s="8" t="inlineStr">
        <is>
          <t>71 ↑ +0.63%</t>
        </is>
      </c>
      <c r="U346" s="8" t="inlineStr">
        <is>
          <t>200 ↑ +1.24%</t>
        </is>
      </c>
      <c r="V346" s="8" t="inlineStr">
        <is>
          <t>117 ↑ +1.52%</t>
        </is>
      </c>
      <c r="W346" s="8" t="inlineStr">
        <is>
          <t>79 ↑ +2.60%</t>
        </is>
      </c>
    </row>
    <row r="347" ht="28" customHeight="1" s="386">
      <c r="A347" s="308" t="n">
        <v>45755</v>
      </c>
      <c r="B347" s="472" t="n">
        <v>2052.708</v>
      </c>
      <c r="C347" s="8" t="n">
        <v>22.696</v>
      </c>
      <c r="D347" s="268" t="n">
        <v>0.0112</v>
      </c>
      <c r="E347" s="8" t="n">
        <v>42.76</v>
      </c>
      <c r="F347" s="8" t="n">
        <v>123.915</v>
      </c>
      <c r="G347" s="8" t="n">
        <v>115.969</v>
      </c>
      <c r="H347" s="8" t="n">
        <v>82.04000000000001</v>
      </c>
      <c r="I347" s="8" t="n">
        <v>183.25</v>
      </c>
      <c r="J347" s="8" t="n">
        <v>64.77</v>
      </c>
      <c r="K347" s="268" t="n">
        <v>0.5933</v>
      </c>
      <c r="L347" s="268" t="n">
        <v>0.4035</v>
      </c>
      <c r="M347" s="268" t="n">
        <v>-0.0208</v>
      </c>
      <c r="N347" s="8" t="n">
        <v>956.48</v>
      </c>
      <c r="O347" s="8" t="n">
        <v>6813.84</v>
      </c>
      <c r="P347" s="268" t="n">
        <v>0.1404</v>
      </c>
      <c r="Q347" s="8" t="n">
        <v>476</v>
      </c>
      <c r="R347" s="8" t="inlineStr">
        <is>
          <t>4 ↑ +0.78%</t>
        </is>
      </c>
      <c r="S347" s="8" t="inlineStr">
        <is>
          <t>9 ↓ -0.11%</t>
        </is>
      </c>
      <c r="T347" s="8" t="inlineStr">
        <is>
          <t>84 ↑ +0.37%</t>
        </is>
      </c>
      <c r="U347" s="8" t="inlineStr">
        <is>
          <t>216 ↑ +0.98%</t>
        </is>
      </c>
      <c r="V347" s="8" t="inlineStr">
        <is>
          <t>102 ↑ +1.63%</t>
        </is>
      </c>
      <c r="W347" s="8" t="inlineStr">
        <is>
          <t>61 ↑ +2.01%</t>
        </is>
      </c>
    </row>
    <row r="348" ht="28" customHeight="1" s="386">
      <c r="A348" s="308" t="n">
        <v>45754</v>
      </c>
      <c r="B348" s="472" t="n">
        <v>2030.012</v>
      </c>
      <c r="C348" s="8" t="n">
        <v>-115.084</v>
      </c>
      <c r="D348" s="268" t="n">
        <v>-0.0537</v>
      </c>
      <c r="E348" s="8" t="n">
        <v>38.99</v>
      </c>
      <c r="F348" s="8" t="n">
        <v>122.324</v>
      </c>
      <c r="G348" s="8" t="n">
        <v>115</v>
      </c>
      <c r="H348" s="8" t="n">
        <v>81.78</v>
      </c>
      <c r="I348" s="8" t="n">
        <v>180.69</v>
      </c>
      <c r="J348" s="8" t="n">
        <v>62.63</v>
      </c>
      <c r="K348" s="268" t="n">
        <v>0.5837</v>
      </c>
      <c r="L348" s="268" t="n">
        <v>0.3982</v>
      </c>
      <c r="M348" s="268" t="n">
        <v>-0.0159</v>
      </c>
      <c r="N348" s="8" t="n">
        <v>964.8200000000001</v>
      </c>
      <c r="O348" s="8" t="n">
        <v>6811.83</v>
      </c>
      <c r="P348" s="268" t="n">
        <v>0.1416</v>
      </c>
      <c r="Q348" s="8" t="n">
        <v>476</v>
      </c>
      <c r="R348" s="8" t="inlineStr">
        <is>
          <t>4 ↓ -6.39%</t>
        </is>
      </c>
      <c r="S348" s="8" t="inlineStr">
        <is>
          <t>6 ↓ -4.49%</t>
        </is>
      </c>
      <c r="T348" s="8" t="inlineStr">
        <is>
          <t>104 ↓ -4.00%</t>
        </is>
      </c>
      <c r="U348" s="8" t="inlineStr">
        <is>
          <t>229 ↓ -4.67%</t>
        </is>
      </c>
      <c r="V348" s="8" t="inlineStr">
        <is>
          <t>78 ↓ -5.49%</t>
        </is>
      </c>
      <c r="W348" s="8" t="inlineStr">
        <is>
          <t>55 ↓ -10.67%</t>
        </is>
      </c>
    </row>
    <row r="349" ht="28" customHeight="1" s="386">
      <c r="A349" s="308" t="n">
        <v>45750</v>
      </c>
      <c r="B349" s="472" t="n">
        <v>2145.096</v>
      </c>
      <c r="C349" s="8" t="n">
        <v>-15.035</v>
      </c>
      <c r="D349" s="268" t="n">
        <v>-0.007</v>
      </c>
      <c r="E349" s="8" t="n">
        <v>64.40000000000001</v>
      </c>
      <c r="F349" s="8" t="n">
        <v>130.421</v>
      </c>
      <c r="G349" s="8" t="n">
        <v>120.495</v>
      </c>
      <c r="H349" s="8" t="n">
        <v>93.29000000000001</v>
      </c>
      <c r="I349" s="8" t="n">
        <v>176.26</v>
      </c>
      <c r="J349" s="8" t="n">
        <v>36.34</v>
      </c>
      <c r="K349" s="268" t="n">
        <v>0.4584</v>
      </c>
      <c r="L349" s="268" t="n">
        <v>0.2912</v>
      </c>
      <c r="M349" s="268" t="n">
        <v>-0.0381</v>
      </c>
      <c r="N349" s="8" t="n">
        <v>686.3200000000001</v>
      </c>
      <c r="O349" s="8" t="n">
        <v>6803.84</v>
      </c>
      <c r="P349" s="268" t="n">
        <v>0.1009</v>
      </c>
      <c r="Q349" s="8" t="n">
        <v>476</v>
      </c>
      <c r="R349" s="8" t="inlineStr">
        <is>
          <t>2 ↓ -0.02%</t>
        </is>
      </c>
      <c r="S349" s="8" t="inlineStr">
        <is>
          <t>5 ↑ +0.10%</t>
        </is>
      </c>
      <c r="T349" s="8" t="inlineStr">
        <is>
          <t>40 ↓ -0.13%</t>
        </is>
      </c>
      <c r="U349" s="8" t="inlineStr">
        <is>
          <t>181 ↓ -0.42%</t>
        </is>
      </c>
      <c r="V349" s="8" t="inlineStr">
        <is>
          <t>138 ↓ -0.78%</t>
        </is>
      </c>
      <c r="W349" s="8" t="inlineStr">
        <is>
          <t>110 ↓ -1.29%</t>
        </is>
      </c>
    </row>
    <row r="350" ht="28" customHeight="1" s="386">
      <c r="A350" s="308" t="n">
        <v>45749</v>
      </c>
      <c r="B350" s="472" t="n">
        <v>2160.131</v>
      </c>
      <c r="C350" s="8" t="n">
        <v>8.263</v>
      </c>
      <c r="D350" s="268" t="n">
        <v>0.0038</v>
      </c>
      <c r="E350" s="8" t="n">
        <v>67.45</v>
      </c>
      <c r="F350" s="8" t="n">
        <v>131.603</v>
      </c>
      <c r="G350" s="8" t="n">
        <v>121.18</v>
      </c>
      <c r="H350" s="8" t="n">
        <v>94.7</v>
      </c>
      <c r="I350" s="8" t="n">
        <v>176.51</v>
      </c>
      <c r="J350" s="8" t="n">
        <v>34.38</v>
      </c>
      <c r="K350" s="268" t="n">
        <v>0.4491</v>
      </c>
      <c r="L350" s="268" t="n">
        <v>0.2867</v>
      </c>
      <c r="M350" s="268" t="n">
        <v>-0.0408</v>
      </c>
      <c r="N350" s="8" t="n">
        <v>630.55</v>
      </c>
      <c r="O350" s="8" t="n">
        <v>6808.08</v>
      </c>
      <c r="P350" s="268" t="n">
        <v>0.0926</v>
      </c>
      <c r="Q350" s="8" t="n">
        <v>479</v>
      </c>
      <c r="R350" s="8" t="inlineStr">
        <is>
          <t>3 ↑ +0.50%</t>
        </is>
      </c>
      <c r="S350" s="8" t="inlineStr">
        <is>
          <t>4 ↓ -0.10%</t>
        </is>
      </c>
      <c r="T350" s="8" t="inlineStr">
        <is>
          <t>42 ↑ +0.07%</t>
        </is>
      </c>
      <c r="U350" s="8" t="inlineStr">
        <is>
          <t>168 ↑ +0.20%</t>
        </is>
      </c>
      <c r="V350" s="8" t="inlineStr">
        <is>
          <t>140 ↑ +0.25%</t>
        </is>
      </c>
      <c r="W350" s="8" t="inlineStr">
        <is>
          <t>122 ↑ +0.92%</t>
        </is>
      </c>
    </row>
    <row r="351" ht="28" customHeight="1" s="386">
      <c r="A351" s="308" t="n">
        <v>45748</v>
      </c>
      <c r="B351" s="472" t="n">
        <v>2151.868</v>
      </c>
      <c r="C351" s="8" t="n">
        <v>10.045</v>
      </c>
      <c r="D351" s="268" t="n">
        <v>0.0047</v>
      </c>
      <c r="E351" s="8" t="n">
        <v>66.67</v>
      </c>
      <c r="F351" s="8" t="n">
        <v>130.968</v>
      </c>
      <c r="G351" s="8" t="n">
        <v>121.009</v>
      </c>
      <c r="H351" s="8" t="n">
        <v>93.43000000000001</v>
      </c>
      <c r="I351" s="8" t="n">
        <v>175.69</v>
      </c>
      <c r="J351" s="8" t="n">
        <v>33.01</v>
      </c>
      <c r="K351" s="268" t="n">
        <v>0.4472</v>
      </c>
      <c r="L351" s="268" t="n">
        <v>0.2867</v>
      </c>
      <c r="M351" s="268" t="n">
        <v>-0.0394</v>
      </c>
      <c r="N351" s="8" t="n">
        <v>605.03</v>
      </c>
      <c r="O351" s="8" t="n">
        <v>6841.09</v>
      </c>
      <c r="P351" s="268" t="n">
        <v>0.08840000000000001</v>
      </c>
      <c r="Q351" s="8" t="n">
        <v>480</v>
      </c>
      <c r="R351" s="8" t="inlineStr">
        <is>
          <t>3 ↑ +0.09%</t>
        </is>
      </c>
      <c r="S351" s="8" t="inlineStr">
        <is>
          <t>4 ↑ +0.50%</t>
        </is>
      </c>
      <c r="T351" s="8" t="inlineStr">
        <is>
          <t>44 ↑ +0.30%</t>
        </is>
      </c>
      <c r="U351" s="8" t="inlineStr">
        <is>
          <t>172 ↑ +0.49%</t>
        </is>
      </c>
      <c r="V351" s="8" t="inlineStr">
        <is>
          <t>139 ↑ +0.57%</t>
        </is>
      </c>
      <c r="W351" s="8" t="inlineStr">
        <is>
          <t>118 ↑ +0.40%</t>
        </is>
      </c>
    </row>
    <row r="352" ht="28" customHeight="1" s="386">
      <c r="A352" s="308" t="n">
        <v>45747</v>
      </c>
      <c r="B352" s="472" t="n">
        <v>2141.823</v>
      </c>
      <c r="C352" s="8" t="n">
        <v>-8.385999999999999</v>
      </c>
      <c r="D352" s="268" t="n">
        <v>-0.0039</v>
      </c>
      <c r="E352" s="8" t="n">
        <v>62.87</v>
      </c>
      <c r="F352" s="8" t="n">
        <v>130.424</v>
      </c>
      <c r="G352" s="8" t="n">
        <v>120.383</v>
      </c>
      <c r="H352" s="8" t="n">
        <v>92.69</v>
      </c>
      <c r="I352" s="8" t="n">
        <v>176.05</v>
      </c>
      <c r="J352" s="8" t="n">
        <v>35.46</v>
      </c>
      <c r="K352" s="268" t="n">
        <v>0.4563</v>
      </c>
      <c r="L352" s="268" t="n">
        <v>0.2962</v>
      </c>
      <c r="M352" s="268" t="n">
        <v>-0.0374</v>
      </c>
      <c r="N352" s="8" t="n">
        <v>621.67</v>
      </c>
      <c r="O352" s="8" t="n">
        <v>6841.02</v>
      </c>
      <c r="P352" s="268" t="n">
        <v>0.09089999999999999</v>
      </c>
      <c r="Q352" s="8" t="n">
        <v>480</v>
      </c>
      <c r="R352" s="8" t="inlineStr">
        <is>
          <t>3 ↑ +1.31%</t>
        </is>
      </c>
      <c r="S352" s="8" t="inlineStr">
        <is>
          <t>4 ↓ -0.47%</t>
        </is>
      </c>
      <c r="T352" s="8" t="inlineStr">
        <is>
          <t>45 ↓ -0.58%</t>
        </is>
      </c>
      <c r="U352" s="8" t="inlineStr">
        <is>
          <t>180 ↓ -0.54%</t>
        </is>
      </c>
      <c r="V352" s="8" t="inlineStr">
        <is>
          <t>137 ↓ -0.46%</t>
        </is>
      </c>
      <c r="W352" s="8" t="inlineStr">
        <is>
          <t>111 ↓ -0.04%</t>
        </is>
      </c>
    </row>
    <row r="353" ht="28" customHeight="1" s="386">
      <c r="A353" s="308" t="n">
        <v>45744</v>
      </c>
      <c r="B353" s="472" t="n">
        <v>2150.209</v>
      </c>
      <c r="C353" s="8" t="n">
        <v>-12.936</v>
      </c>
      <c r="D353" s="268" t="n">
        <v>-0.006</v>
      </c>
      <c r="E353" s="8" t="n">
        <v>65.54000000000001</v>
      </c>
      <c r="F353" s="8" t="n">
        <v>130.691</v>
      </c>
      <c r="G353" s="8" t="n">
        <v>121.134</v>
      </c>
      <c r="H353" s="8" t="n">
        <v>94.40000000000001</v>
      </c>
      <c r="I353" s="8" t="n">
        <v>175.05</v>
      </c>
      <c r="J353" s="8" t="n">
        <v>30.75</v>
      </c>
      <c r="K353" s="268" t="n">
        <v>0.4436</v>
      </c>
      <c r="L353" s="268" t="n">
        <v>0.2749</v>
      </c>
      <c r="M353" s="268" t="n">
        <v>-0.0392</v>
      </c>
      <c r="N353" s="8" t="n">
        <v>567.03</v>
      </c>
      <c r="O353" s="8" t="n">
        <v>6846.11</v>
      </c>
      <c r="P353" s="268" t="n">
        <v>0.0828</v>
      </c>
      <c r="Q353" s="8" t="n">
        <v>482</v>
      </c>
      <c r="R353" s="8" t="inlineStr">
        <is>
          <t>3 ↓ -1.29%</t>
        </is>
      </c>
      <c r="S353" s="8" t="inlineStr">
        <is>
          <t>3 ↓ -0.31%</t>
        </is>
      </c>
      <c r="T353" s="8" t="inlineStr">
        <is>
          <t>41 ↓ -0.15%</t>
        </is>
      </c>
      <c r="U353" s="8" t="inlineStr">
        <is>
          <t>181 ↓ -0.42%</t>
        </is>
      </c>
      <c r="V353" s="8" t="inlineStr">
        <is>
          <t>139 ↓ -0.60%</t>
        </is>
      </c>
      <c r="W353" s="8" t="inlineStr">
        <is>
          <t>115 ↓ -1.02%</t>
        </is>
      </c>
    </row>
    <row r="354" ht="28" customHeight="1" s="386">
      <c r="A354" s="308" t="n">
        <v>45743</v>
      </c>
      <c r="B354" s="472" t="n">
        <v>2163.145</v>
      </c>
      <c r="C354" s="8" t="n">
        <v>-0.13</v>
      </c>
      <c r="D354" s="268" t="n">
        <v>-0.0001</v>
      </c>
      <c r="E354" s="8" t="n">
        <v>69.48</v>
      </c>
      <c r="F354" s="8" t="n">
        <v>131.533</v>
      </c>
      <c r="G354" s="8" t="n">
        <v>121.647</v>
      </c>
      <c r="H354" s="8" t="n">
        <v>95.97</v>
      </c>
      <c r="I354" s="8" t="n">
        <v>174.56</v>
      </c>
      <c r="J354" s="8" t="n">
        <v>29.27</v>
      </c>
      <c r="K354" s="268" t="n">
        <v>0.4302</v>
      </c>
      <c r="L354" s="268" t="n">
        <v>0.2649</v>
      </c>
      <c r="M354" s="268" t="n">
        <v>-0.0414</v>
      </c>
      <c r="N354" s="8" t="n">
        <v>627.33</v>
      </c>
      <c r="O354" s="8" t="n">
        <v>6857.17</v>
      </c>
      <c r="P354" s="268" t="n">
        <v>0.0915</v>
      </c>
      <c r="Q354" s="8" t="n">
        <v>484</v>
      </c>
      <c r="R354" s="8" t="inlineStr">
        <is>
          <t>3 ↑ +0.94%</t>
        </is>
      </c>
      <c r="S354" s="8" t="inlineStr">
        <is>
          <t>3 ↓ -0.46%</t>
        </is>
      </c>
      <c r="T354" s="8" t="inlineStr">
        <is>
          <t>43 ↑ +0.04%</t>
        </is>
      </c>
      <c r="U354" s="8" t="inlineStr">
        <is>
          <t>170 ↓ -0.07%</t>
        </is>
      </c>
      <c r="V354" s="8" t="inlineStr">
        <is>
          <t>139 ↓ -0.14%</t>
        </is>
      </c>
      <c r="W354" s="8" t="inlineStr">
        <is>
          <t>126 ↑ +0.19%</t>
        </is>
      </c>
    </row>
    <row r="355" ht="28" customHeight="1" s="386">
      <c r="A355" s="308" t="n">
        <v>45742</v>
      </c>
      <c r="B355" s="472" t="n">
        <v>2163.275</v>
      </c>
      <c r="C355" s="8" t="n">
        <v>12.795</v>
      </c>
      <c r="D355" s="268" t="n">
        <v>0.0059</v>
      </c>
      <c r="E355" s="8" t="n">
        <v>69.69</v>
      </c>
      <c r="F355" s="8" t="n">
        <v>131.812</v>
      </c>
      <c r="G355" s="8" t="n">
        <v>121.989</v>
      </c>
      <c r="H355" s="8" t="n">
        <v>96.22</v>
      </c>
      <c r="I355" s="8" t="n">
        <v>174.37</v>
      </c>
      <c r="J355" s="8" t="n">
        <v>27.71</v>
      </c>
      <c r="K355" s="268" t="n">
        <v>0.4255</v>
      </c>
      <c r="L355" s="268" t="n">
        <v>0.2689</v>
      </c>
      <c r="M355" s="268" t="n">
        <v>-0.0415</v>
      </c>
      <c r="N355" s="8" t="n">
        <v>596.1799999999999</v>
      </c>
      <c r="O355" s="8" t="n">
        <v>6860.75</v>
      </c>
      <c r="P355" s="268" t="n">
        <v>0.08690000000000001</v>
      </c>
      <c r="Q355" s="8" t="n">
        <v>485</v>
      </c>
      <c r="R355" s="8" t="inlineStr">
        <is>
          <t>3 ↑ +2.08%</t>
        </is>
      </c>
      <c r="S355" s="8" t="inlineStr">
        <is>
          <t>3 ↑ +0.50%</t>
        </is>
      </c>
      <c r="T355" s="8" t="inlineStr">
        <is>
          <t>41 ↑ +0.30%</t>
        </is>
      </c>
      <c r="U355" s="8" t="inlineStr">
        <is>
          <t>164 ↑ +0.42%</t>
        </is>
      </c>
      <c r="V355" s="8" t="inlineStr">
        <is>
          <t>146 ↑ +0.47%</t>
        </is>
      </c>
      <c r="W355" s="8" t="inlineStr">
        <is>
          <t>128 ↑ +1.03%</t>
        </is>
      </c>
    </row>
    <row r="356" ht="28" customHeight="1" s="386">
      <c r="A356" s="308" t="n">
        <v>45741</v>
      </c>
      <c r="B356" s="472" t="n">
        <v>2150.48</v>
      </c>
      <c r="C356" s="8" t="n">
        <v>4.014</v>
      </c>
      <c r="D356" s="268" t="n">
        <v>0.0019</v>
      </c>
      <c r="E356" s="8" t="n">
        <v>66.48999999999999</v>
      </c>
      <c r="F356" s="8" t="n">
        <v>130.696</v>
      </c>
      <c r="G356" s="8" t="n">
        <v>120.994</v>
      </c>
      <c r="H356" s="8" t="n">
        <v>95.75</v>
      </c>
      <c r="I356" s="8" t="n">
        <v>173.89</v>
      </c>
      <c r="J356" s="8" t="n">
        <v>28.26</v>
      </c>
      <c r="K356" s="268" t="n">
        <v>0.4319</v>
      </c>
      <c r="L356" s="268" t="n">
        <v>0.2694</v>
      </c>
      <c r="M356" s="268" t="n">
        <v>-0.0392</v>
      </c>
      <c r="N356" s="8" t="n">
        <v>603.13</v>
      </c>
      <c r="O356" s="8" t="n">
        <v>6865.2</v>
      </c>
      <c r="P356" s="268" t="n">
        <v>0.08790000000000001</v>
      </c>
      <c r="Q356" s="8" t="n">
        <v>487</v>
      </c>
      <c r="R356" s="8" t="inlineStr">
        <is>
          <t>3 ↓ -0.54%</t>
        </is>
      </c>
      <c r="S356" s="8" t="inlineStr">
        <is>
          <t>3 ↑ +0.58%</t>
        </is>
      </c>
      <c r="T356" s="8" t="inlineStr">
        <is>
          <t>41 ↑ +0.40%</t>
        </is>
      </c>
      <c r="U356" s="8" t="inlineStr">
        <is>
          <t>180 ↑ +0.45%</t>
        </is>
      </c>
      <c r="V356" s="8" t="inlineStr">
        <is>
          <t>142 ↑ +0.25%</t>
        </is>
      </c>
      <c r="W356" s="8" t="inlineStr">
        <is>
          <t>118 ↓ -0.35%</t>
        </is>
      </c>
    </row>
    <row r="357" ht="28" customHeight="1" s="386">
      <c r="A357" s="308" t="n">
        <v>45740</v>
      </c>
      <c r="B357" s="472" t="n">
        <v>2146.466</v>
      </c>
      <c r="C357" s="8" t="n">
        <v>-19.231</v>
      </c>
      <c r="D357" s="268" t="n">
        <v>-0.0089</v>
      </c>
      <c r="E357" s="8" t="n">
        <v>65.56</v>
      </c>
      <c r="F357" s="8" t="n">
        <v>130.692</v>
      </c>
      <c r="G357" s="8" t="n">
        <v>120.324</v>
      </c>
      <c r="H357" s="8" t="n">
        <v>95.87</v>
      </c>
      <c r="I357" s="8" t="n">
        <v>173.38</v>
      </c>
      <c r="J357" s="8" t="n">
        <v>26.53</v>
      </c>
      <c r="K357" s="268" t="n">
        <v>0.4268</v>
      </c>
      <c r="L357" s="268" t="n">
        <v>0.2666</v>
      </c>
      <c r="M357" s="268" t="n">
        <v>-0.0382</v>
      </c>
      <c r="N357" s="8" t="n">
        <v>583.8099999999999</v>
      </c>
      <c r="O357" s="8" t="n">
        <v>6871.64</v>
      </c>
      <c r="P357" s="268" t="n">
        <v>0.08500000000000001</v>
      </c>
      <c r="Q357" s="8" t="n">
        <v>488</v>
      </c>
      <c r="R357" s="8" t="inlineStr">
        <is>
          <t>3 ↓ -0.72%</t>
        </is>
      </c>
      <c r="S357" s="8" t="inlineStr">
        <is>
          <t>3 ↓ -1.42%</t>
        </is>
      </c>
      <c r="T357" s="8" t="inlineStr">
        <is>
          <t>48 ↓ -0.56%</t>
        </is>
      </c>
      <c r="U357" s="8" t="inlineStr">
        <is>
          <t>181 ↓ -0.74%</t>
        </is>
      </c>
      <c r="V357" s="8" t="inlineStr">
        <is>
          <t>130 ↓ -0.71%</t>
        </is>
      </c>
      <c r="W357" s="8" t="inlineStr">
        <is>
          <t>123 ↓ -1.41%</t>
        </is>
      </c>
    </row>
    <row r="358" ht="28" customHeight="1" s="386">
      <c r="A358" s="308" t="n">
        <v>45737</v>
      </c>
      <c r="B358" s="472" t="n">
        <v>2165.697</v>
      </c>
      <c r="C358" s="8" t="n">
        <v>-30.283</v>
      </c>
      <c r="D358" s="268" t="n">
        <v>-0.0138</v>
      </c>
      <c r="E358" s="8" t="n">
        <v>69.31999999999999</v>
      </c>
      <c r="F358" s="8" t="n">
        <v>131.837</v>
      </c>
      <c r="G358" s="8" t="n">
        <v>121.557</v>
      </c>
      <c r="H358" s="8" t="n">
        <v>96.51000000000001</v>
      </c>
      <c r="I358" s="8" t="n">
        <v>173.55</v>
      </c>
      <c r="J358" s="8" t="n">
        <v>27.01</v>
      </c>
      <c r="K358" s="268" t="n">
        <v>0.4171</v>
      </c>
      <c r="L358" s="268" t="n">
        <v>0.2572</v>
      </c>
      <c r="M358" s="268" t="n">
        <v>-0.0417</v>
      </c>
      <c r="N358" s="8" t="n">
        <v>627.4</v>
      </c>
      <c r="O358" s="8" t="n">
        <v>6882.92</v>
      </c>
      <c r="P358" s="268" t="n">
        <v>0.0912</v>
      </c>
      <c r="Q358" s="8" t="n">
        <v>490</v>
      </c>
      <c r="R358" s="8" t="inlineStr">
        <is>
          <t>2 ↓ -0.49%</t>
        </is>
      </c>
      <c r="S358" s="8" t="inlineStr">
        <is>
          <t>5 ↓ -0.34%</t>
        </is>
      </c>
      <c r="T358" s="8" t="inlineStr">
        <is>
          <t>43 ↓ -0.74%</t>
        </is>
      </c>
      <c r="U358" s="8" t="inlineStr">
        <is>
          <t>170 ↓ -0.92%</t>
        </is>
      </c>
      <c r="V358" s="8" t="inlineStr">
        <is>
          <t>140 ↓ -1.46%</t>
        </is>
      </c>
      <c r="W358" s="8" t="inlineStr">
        <is>
          <t>130 ↓ -2.16%</t>
        </is>
      </c>
    </row>
    <row r="359" ht="28" customHeight="1" s="386">
      <c r="A359" s="308" t="n">
        <v>45736</v>
      </c>
      <c r="B359" s="472" t="n">
        <v>2195.98</v>
      </c>
      <c r="C359" s="8" t="n">
        <v>-4.93</v>
      </c>
      <c r="D359" s="268" t="n">
        <v>-0.0022</v>
      </c>
      <c r="E359" s="8" t="n">
        <v>73.72</v>
      </c>
      <c r="F359" s="8" t="n">
        <v>133.804</v>
      </c>
      <c r="G359" s="8" t="n">
        <v>123.333</v>
      </c>
      <c r="H359" s="8" t="n">
        <v>97.87</v>
      </c>
      <c r="I359" s="8" t="n">
        <v>174.95</v>
      </c>
      <c r="J359" s="8" t="n">
        <v>26.36</v>
      </c>
      <c r="K359" s="268" t="n">
        <v>0.4115</v>
      </c>
      <c r="L359" s="268" t="n">
        <v>0.2491</v>
      </c>
      <c r="M359" s="268" t="n">
        <v>-0.0474</v>
      </c>
      <c r="N359" s="8" t="n">
        <v>687.27</v>
      </c>
      <c r="O359" s="8" t="n">
        <v>6889.79</v>
      </c>
      <c r="P359" s="268" t="n">
        <v>0.0998</v>
      </c>
      <c r="Q359" s="8" t="n">
        <v>491</v>
      </c>
      <c r="R359" s="8" t="inlineStr">
        <is>
          <t>2 ↑ +0.25%</t>
        </is>
      </c>
      <c r="S359" s="8" t="inlineStr">
        <is>
          <t>5 ↑ +0.10%</t>
        </is>
      </c>
      <c r="T359" s="8" t="inlineStr">
        <is>
          <t>36 ↓ -0.12%</t>
        </is>
      </c>
      <c r="U359" s="8" t="inlineStr">
        <is>
          <t>156 ↓ -0.23%</t>
        </is>
      </c>
      <c r="V359" s="8" t="inlineStr">
        <is>
          <t>136 ↓ -0.18%</t>
        </is>
      </c>
      <c r="W359" s="8" t="inlineStr">
        <is>
          <t>156 ↓ -0.29%</t>
        </is>
      </c>
    </row>
    <row r="360" ht="28" customHeight="1" s="386">
      <c r="A360" s="308" t="n">
        <v>45735</v>
      </c>
      <c r="B360" s="472" t="n">
        <v>2200.91</v>
      </c>
      <c r="C360" s="8" t="n">
        <v>-17.503</v>
      </c>
      <c r="D360" s="268" t="n">
        <v>-0.007900000000000001</v>
      </c>
      <c r="E360" s="8" t="n">
        <v>75</v>
      </c>
      <c r="F360" s="8" t="n">
        <v>134.089</v>
      </c>
      <c r="G360" s="8" t="n">
        <v>123.563</v>
      </c>
      <c r="H360" s="8" t="n">
        <v>97.7</v>
      </c>
      <c r="I360" s="8" t="n">
        <v>175.17</v>
      </c>
      <c r="J360" s="8" t="n">
        <v>25.82</v>
      </c>
      <c r="K360" s="268" t="n">
        <v>0.4108</v>
      </c>
      <c r="L360" s="268" t="n">
        <v>0.2592</v>
      </c>
      <c r="M360" s="268" t="n">
        <v>-0.0483</v>
      </c>
      <c r="N360" s="8" t="n">
        <v>725.59</v>
      </c>
      <c r="O360" s="8" t="n">
        <v>6904.17</v>
      </c>
      <c r="P360" s="268" t="n">
        <v>0.1051</v>
      </c>
      <c r="Q360" s="8" t="n">
        <v>491</v>
      </c>
      <c r="R360" s="8" t="inlineStr">
        <is>
          <t>2 ↓ -0.62%</t>
        </is>
      </c>
      <c r="S360" s="8" t="inlineStr">
        <is>
          <t>5 ↓ -0.67%</t>
        </is>
      </c>
      <c r="T360" s="8" t="inlineStr">
        <is>
          <t>33 ↓ -0.51%</t>
        </is>
      </c>
      <c r="U360" s="8" t="inlineStr">
        <is>
          <t>152 ↓ -0.69%</t>
        </is>
      </c>
      <c r="V360" s="8" t="inlineStr">
        <is>
          <t>140 ↓ -0.87%</t>
        </is>
      </c>
      <c r="W360" s="8" t="inlineStr">
        <is>
          <t>159 ↓ -0.88%</t>
        </is>
      </c>
    </row>
    <row r="361" ht="28" customHeight="1" s="386">
      <c r="A361" s="308" t="n">
        <v>45734</v>
      </c>
      <c r="B361" s="472" t="n">
        <v>2218.413</v>
      </c>
      <c r="C361" s="8" t="n">
        <v>6.062</v>
      </c>
      <c r="D361" s="268" t="n">
        <v>0.0027</v>
      </c>
      <c r="E361" s="8" t="n">
        <v>80.95</v>
      </c>
      <c r="F361" s="8" t="n">
        <v>135.146</v>
      </c>
      <c r="G361" s="8" t="n">
        <v>124.375</v>
      </c>
      <c r="H361" s="8" t="n">
        <v>98.11</v>
      </c>
      <c r="I361" s="8" t="n">
        <v>176.78</v>
      </c>
      <c r="J361" s="8" t="n">
        <v>26.85</v>
      </c>
      <c r="K361" s="268" t="n">
        <v>0.4163</v>
      </c>
      <c r="L361" s="268" t="n">
        <v>0.262</v>
      </c>
      <c r="M361" s="268" t="n">
        <v>-0.0514</v>
      </c>
      <c r="N361" s="8" t="n">
        <v>707.34</v>
      </c>
      <c r="O361" s="8" t="n">
        <v>6909.53</v>
      </c>
      <c r="P361" s="268" t="n">
        <v>0.1024</v>
      </c>
      <c r="Q361" s="8" t="n">
        <v>491</v>
      </c>
      <c r="R361" s="8" t="inlineStr">
        <is>
          <t>2 ↑ +0.78%</t>
        </is>
      </c>
      <c r="S361" s="8" t="inlineStr">
        <is>
          <t>5 ↓ -0.05%</t>
        </is>
      </c>
      <c r="T361" s="8" t="inlineStr">
        <is>
          <t>30 ↓ -0.07%</t>
        </is>
      </c>
      <c r="U361" s="8" t="inlineStr">
        <is>
          <t>137 ↓ -0.07%</t>
        </is>
      </c>
      <c r="V361" s="8" t="inlineStr">
        <is>
          <t>142 ↑ +0.07%</t>
        </is>
      </c>
      <c r="W361" s="8" t="inlineStr">
        <is>
          <t>175 ↑ +0.76%</t>
        </is>
      </c>
    </row>
    <row r="362" ht="28" customHeight="1" s="386">
      <c r="A362" s="308" t="n">
        <v>45733</v>
      </c>
      <c r="B362" s="472" t="n">
        <v>2212.351</v>
      </c>
      <c r="C362" s="8" t="n">
        <v>8.221</v>
      </c>
      <c r="D362" s="268" t="n">
        <v>0.0037</v>
      </c>
      <c r="E362" s="8" t="n">
        <v>80.12</v>
      </c>
      <c r="F362" s="8" t="n">
        <v>134.628</v>
      </c>
      <c r="G362" s="8" t="n">
        <v>124.362</v>
      </c>
      <c r="H362" s="8" t="n">
        <v>97.64</v>
      </c>
      <c r="I362" s="8" t="n">
        <v>176.77</v>
      </c>
      <c r="J362" s="8" t="n">
        <v>27.56</v>
      </c>
      <c r="K362" s="268" t="n">
        <v>0.4214</v>
      </c>
      <c r="L362" s="268" t="n">
        <v>0.267</v>
      </c>
      <c r="M362" s="268" t="n">
        <v>-0.0506</v>
      </c>
      <c r="N362" s="8" t="n">
        <v>695.13</v>
      </c>
      <c r="O362" s="8" t="n">
        <v>6917.27</v>
      </c>
      <c r="P362" s="268" t="n">
        <v>0.1005</v>
      </c>
      <c r="Q362" s="8" t="n">
        <v>492</v>
      </c>
      <c r="R362" s="8" t="inlineStr">
        <is>
          <t>2 ↓ -0.70%</t>
        </is>
      </c>
      <c r="S362" s="8" t="inlineStr">
        <is>
          <t>5 ↓ -0.26%</t>
        </is>
      </c>
      <c r="T362" s="8" t="inlineStr">
        <is>
          <t>27 ↑ +0.18%</t>
        </is>
      </c>
      <c r="U362" s="8" t="inlineStr">
        <is>
          <t>144 ↑ +0.25%</t>
        </is>
      </c>
      <c r="V362" s="8" t="inlineStr">
        <is>
          <t>146 ↑ +0.30%</t>
        </is>
      </c>
      <c r="W362" s="8" t="inlineStr">
        <is>
          <t>168 ↑ +0.60%</t>
        </is>
      </c>
    </row>
    <row r="363" ht="28" customHeight="1" s="386">
      <c r="A363" s="308" t="n">
        <v>45730</v>
      </c>
      <c r="B363" s="472" t="n">
        <v>2204.13</v>
      </c>
      <c r="C363" s="8" t="n">
        <v>19.249</v>
      </c>
      <c r="D363" s="268" t="n">
        <v>0.008800000000000001</v>
      </c>
      <c r="E363" s="8" t="n">
        <v>77.43000000000001</v>
      </c>
      <c r="F363" s="8" t="n">
        <v>134.103</v>
      </c>
      <c r="G363" s="8" t="n">
        <v>124</v>
      </c>
      <c r="H363" s="8" t="n">
        <v>97.19</v>
      </c>
      <c r="I363" s="8" t="n">
        <v>177.09</v>
      </c>
      <c r="J363" s="8" t="n">
        <v>30.38</v>
      </c>
      <c r="K363" s="268" t="n">
        <v>0.4299</v>
      </c>
      <c r="L363" s="268" t="n">
        <v>0.2669</v>
      </c>
      <c r="M363" s="268" t="n">
        <v>-0.0491</v>
      </c>
      <c r="N363" s="8" t="n">
        <v>890.04</v>
      </c>
      <c r="O363" s="8" t="n">
        <v>6919.17</v>
      </c>
      <c r="P363" s="268" t="n">
        <v>0.1286</v>
      </c>
      <c r="Q363" s="8" t="n">
        <v>491</v>
      </c>
      <c r="R363" s="8" t="inlineStr">
        <is>
          <t>2 ↑ +0.20%</t>
        </is>
      </c>
      <c r="S363" s="8" t="inlineStr">
        <is>
          <t>5 ↑ +0.99%</t>
        </is>
      </c>
      <c r="T363" s="8" t="inlineStr">
        <is>
          <t>28 ↑ +0.33%</t>
        </is>
      </c>
      <c r="U363" s="8" t="inlineStr">
        <is>
          <t>150 ↑ +0.56%</t>
        </is>
      </c>
      <c r="V363" s="8" t="inlineStr">
        <is>
          <t>147 ↑ +0.77%</t>
        </is>
      </c>
      <c r="W363" s="8" t="inlineStr">
        <is>
          <t>159 ↑ +1.39%</t>
        </is>
      </c>
    </row>
    <row r="364" ht="28" customHeight="1" s="386">
      <c r="A364" s="308" t="n">
        <v>45729</v>
      </c>
      <c r="B364" s="472" t="n">
        <v>2184.881</v>
      </c>
      <c r="C364" s="8" t="n">
        <v>-20.911</v>
      </c>
      <c r="D364" s="268" t="n">
        <v>-0.0095</v>
      </c>
      <c r="E364" s="8" t="n">
        <v>73.66</v>
      </c>
      <c r="F364" s="8" t="n">
        <v>132.749</v>
      </c>
      <c r="G364" s="8" t="n">
        <v>122.921</v>
      </c>
      <c r="H364" s="8" t="n">
        <v>95.84999999999999</v>
      </c>
      <c r="I364" s="8" t="n">
        <v>176.81</v>
      </c>
      <c r="J364" s="8" t="n">
        <v>32.71</v>
      </c>
      <c r="K364" s="268" t="n">
        <v>0.4406</v>
      </c>
      <c r="L364" s="268" t="n">
        <v>0.2727</v>
      </c>
      <c r="M364" s="268" t="n">
        <v>-0.0459</v>
      </c>
      <c r="N364" s="8" t="n">
        <v>753.91</v>
      </c>
      <c r="O364" s="8" t="n">
        <v>6925.66</v>
      </c>
      <c r="P364" s="268" t="n">
        <v>0.1089</v>
      </c>
      <c r="Q364" s="8" t="n">
        <v>492</v>
      </c>
      <c r="R364" s="8" t="inlineStr">
        <is>
          <t>2 ↓ -0.99%</t>
        </is>
      </c>
      <c r="S364" s="8" t="inlineStr">
        <is>
          <t>5 ↓ -1.14%</t>
        </is>
      </c>
      <c r="T364" s="8" t="inlineStr">
        <is>
          <t>36 ↓ -0.03%</t>
        </is>
      </c>
      <c r="U364" s="8" t="inlineStr">
        <is>
          <t>156 ↓ -0.43%</t>
        </is>
      </c>
      <c r="V364" s="8" t="inlineStr">
        <is>
          <t>148 ↓ -0.65%</t>
        </is>
      </c>
      <c r="W364" s="8" t="inlineStr">
        <is>
          <t>145 ↓ -2.03%</t>
        </is>
      </c>
    </row>
    <row r="365" ht="28" customHeight="1" s="386">
      <c r="A365" s="308" t="n">
        <v>45728</v>
      </c>
      <c r="B365" s="472" t="n">
        <v>2205.792</v>
      </c>
      <c r="C365" s="8" t="n">
        <v>8.897</v>
      </c>
      <c r="D365" s="268" t="n">
        <v>0.0041</v>
      </c>
      <c r="E365" s="8" t="n">
        <v>76.03</v>
      </c>
      <c r="F365" s="8" t="n">
        <v>134.389</v>
      </c>
      <c r="G365" s="8" t="n">
        <v>123.687</v>
      </c>
      <c r="H365" s="8" t="n">
        <v>96.88</v>
      </c>
      <c r="I365" s="8" t="n">
        <v>178.15</v>
      </c>
      <c r="J365" s="8" t="n">
        <v>31.94</v>
      </c>
      <c r="K365" s="268" t="n">
        <v>0.4376</v>
      </c>
      <c r="L365" s="268" t="n">
        <v>0.2708</v>
      </c>
      <c r="M365" s="268" t="n">
        <v>-0.0489</v>
      </c>
      <c r="N365" s="8" t="n">
        <v>838.26</v>
      </c>
      <c r="O365" s="8" t="n">
        <v>6930.64</v>
      </c>
      <c r="P365" s="268" t="n">
        <v>0.121</v>
      </c>
      <c r="Q365" s="8" t="n">
        <v>491</v>
      </c>
      <c r="R365" s="8" t="inlineStr">
        <is>
          <t>2 ↑ +2.67%</t>
        </is>
      </c>
      <c r="S365" s="8" t="inlineStr">
        <is>
          <t>5 ↑ +4.25%</t>
        </is>
      </c>
      <c r="T365" s="8" t="inlineStr">
        <is>
          <t>33 ↓ -0.02%</t>
        </is>
      </c>
      <c r="U365" s="8" t="inlineStr">
        <is>
          <t>150 ↑ +0.04%</t>
        </is>
      </c>
      <c r="V365" s="8" t="inlineStr">
        <is>
          <t>144 ↑ +0.10%</t>
        </is>
      </c>
      <c r="W365" s="8" t="inlineStr">
        <is>
          <t>157 ↑ +0.97%</t>
        </is>
      </c>
    </row>
    <row r="366" ht="28" customHeight="1" s="386">
      <c r="A366" s="308" t="n">
        <v>45727</v>
      </c>
      <c r="B366" s="472" t="n">
        <v>2196.895</v>
      </c>
      <c r="C366" s="8" t="n">
        <v>-11.328</v>
      </c>
      <c r="D366" s="268" t="n">
        <v>-0.0051</v>
      </c>
      <c r="E366" s="8" t="n">
        <v>74.54000000000001</v>
      </c>
      <c r="F366" s="8" t="n">
        <v>133.752</v>
      </c>
      <c r="G366" s="8" t="n">
        <v>123.32</v>
      </c>
      <c r="H366" s="8" t="n">
        <v>96.67</v>
      </c>
      <c r="I366" s="8" t="n">
        <v>177.12</v>
      </c>
      <c r="J366" s="8" t="n">
        <v>31.99</v>
      </c>
      <c r="K366" s="268" t="n">
        <v>0.4337</v>
      </c>
      <c r="L366" s="268" t="n">
        <v>0.2656</v>
      </c>
      <c r="M366" s="268" t="n">
        <v>-0.0504</v>
      </c>
      <c r="N366" s="8" t="n">
        <v>787.96</v>
      </c>
      <c r="O366" s="8" t="n">
        <v>6940.79</v>
      </c>
      <c r="P366" s="268" t="n">
        <v>0.1135</v>
      </c>
      <c r="Q366" s="8" t="n">
        <v>492</v>
      </c>
      <c r="R366" s="8" t="inlineStr">
        <is>
          <t>3 ↑ +7.86%</t>
        </is>
      </c>
      <c r="S366" s="8" t="inlineStr">
        <is>
          <t>4 ↑ +0.24%</t>
        </is>
      </c>
      <c r="T366" s="8" t="inlineStr">
        <is>
          <t>33 ↓ -0.25%</t>
        </is>
      </c>
      <c r="U366" s="8" t="inlineStr">
        <is>
          <t>155 ↓ -0.45%</t>
        </is>
      </c>
      <c r="V366" s="8" t="inlineStr">
        <is>
          <t>143 ↓ -0.85%</t>
        </is>
      </c>
      <c r="W366" s="8" t="inlineStr">
        <is>
          <t>154 ↓ -0.51%</t>
        </is>
      </c>
    </row>
    <row r="367" ht="28" customHeight="1" s="386">
      <c r="A367" s="308" t="n">
        <v>45726</v>
      </c>
      <c r="B367" s="472" t="n">
        <v>2208.223</v>
      </c>
      <c r="C367" s="8" t="n">
        <v>5.441</v>
      </c>
      <c r="D367" s="268" t="n">
        <v>0.0025</v>
      </c>
      <c r="E367" s="8" t="n">
        <v>79.53</v>
      </c>
      <c r="F367" s="8" t="n">
        <v>134.44</v>
      </c>
      <c r="G367" s="8" t="n">
        <v>124.262</v>
      </c>
      <c r="H367" s="8" t="n">
        <v>96.59</v>
      </c>
      <c r="I367" s="8" t="n">
        <v>179.77</v>
      </c>
      <c r="J367" s="8" t="n">
        <v>36.29</v>
      </c>
      <c r="K367" s="268" t="n">
        <v>0.4533</v>
      </c>
      <c r="L367" s="268" t="n">
        <v>0.2825</v>
      </c>
      <c r="M367" s="268" t="n">
        <v>-0.0516</v>
      </c>
      <c r="N367" s="8" t="n">
        <v>724.5</v>
      </c>
      <c r="O367" s="8" t="n">
        <v>6948.11</v>
      </c>
      <c r="P367" s="268" t="n">
        <v>0.1043</v>
      </c>
      <c r="Q367" s="8" t="n">
        <v>493</v>
      </c>
      <c r="R367" s="8" t="inlineStr">
        <is>
          <t>4 ↑ +3.24%</t>
        </is>
      </c>
      <c r="S367" s="8" t="inlineStr">
        <is>
          <t>4 ↑ +0.16%</t>
        </is>
      </c>
      <c r="T367" s="8" t="inlineStr">
        <is>
          <t>31 ↑ +0.34%</t>
        </is>
      </c>
      <c r="U367" s="8" t="inlineStr">
        <is>
          <t>140 ↑ +0.31%</t>
        </is>
      </c>
      <c r="V367" s="8" t="inlineStr">
        <is>
          <t>142 ↑ +0.09%</t>
        </is>
      </c>
      <c r="W367" s="8" t="inlineStr">
        <is>
          <t>172 ↑ +0.24%</t>
        </is>
      </c>
    </row>
    <row r="368" ht="28" customHeight="1" s="386">
      <c r="A368" s="308" t="n">
        <v>45723</v>
      </c>
      <c r="B368" s="472" t="n">
        <v>2202.782</v>
      </c>
      <c r="C368" s="8" t="n">
        <v>2.047</v>
      </c>
      <c r="D368" s="268" t="n">
        <v>0.0009</v>
      </c>
      <c r="E368" s="8" t="n">
        <v>77.12</v>
      </c>
      <c r="F368" s="8" t="n">
        <v>134.141</v>
      </c>
      <c r="G368" s="8" t="n">
        <v>124.074</v>
      </c>
      <c r="H368" s="8" t="n">
        <v>95.73999999999999</v>
      </c>
      <c r="I368" s="8" t="n">
        <v>180.52</v>
      </c>
      <c r="J368" s="8" t="n">
        <v>36.9</v>
      </c>
      <c r="K368" s="268" t="n">
        <v>0.4638</v>
      </c>
      <c r="L368" s="268" t="n">
        <v>0.2912</v>
      </c>
      <c r="M368" s="268" t="n">
        <v>-0.0499</v>
      </c>
      <c r="N368" s="8" t="n">
        <v>908.12</v>
      </c>
      <c r="O368" s="8" t="n">
        <v>6962.15</v>
      </c>
      <c r="P368" s="268" t="n">
        <v>0.1304</v>
      </c>
      <c r="Q368" s="8" t="n">
        <v>494</v>
      </c>
      <c r="R368" s="8" t="inlineStr">
        <is>
          <t>4 ↑ +1.62%</t>
        </is>
      </c>
      <c r="S368" s="8" t="inlineStr">
        <is>
          <t>5 ↑ +0.24%</t>
        </is>
      </c>
      <c r="T368" s="8" t="inlineStr">
        <is>
          <t>34 ↑ +0.20%</t>
        </is>
      </c>
      <c r="U368" s="8" t="inlineStr">
        <is>
          <t>142 ↑ +0.11%</t>
        </is>
      </c>
      <c r="V368" s="8" t="inlineStr">
        <is>
          <t>139 ↑ +0.04%</t>
        </is>
      </c>
      <c r="W368" s="8" t="inlineStr">
        <is>
          <t>170 ↑ +0.07%</t>
        </is>
      </c>
    </row>
    <row r="369" ht="28" customHeight="1" s="386">
      <c r="A369" s="308" t="n">
        <v>45722</v>
      </c>
      <c r="B369" s="472" t="n">
        <v>2200.735</v>
      </c>
      <c r="C369" s="8" t="n">
        <v>27.964</v>
      </c>
      <c r="D369" s="268" t="n">
        <v>0.0129</v>
      </c>
      <c r="E369" s="8" t="n">
        <v>77.14</v>
      </c>
      <c r="F369" s="8" t="n">
        <v>134.098</v>
      </c>
      <c r="G369" s="8" t="n">
        <v>124.226</v>
      </c>
      <c r="H369" s="8" t="n">
        <v>95.62</v>
      </c>
      <c r="I369" s="8" t="n">
        <v>180.54</v>
      </c>
      <c r="J369" s="8" t="n">
        <v>37.37</v>
      </c>
      <c r="K369" s="268" t="n">
        <v>0.4644</v>
      </c>
      <c r="L369" s="268" t="n">
        <v>0.2866</v>
      </c>
      <c r="M369" s="268" t="n">
        <v>-0.05</v>
      </c>
      <c r="N369" s="8" t="n">
        <v>892.39</v>
      </c>
      <c r="O369" s="8" t="n">
        <v>6967.63</v>
      </c>
      <c r="P369" s="268" t="n">
        <v>0.1281</v>
      </c>
      <c r="Q369" s="8" t="n">
        <v>494</v>
      </c>
      <c r="R369" s="8" t="inlineStr">
        <is>
          <t>4 ↓ -0.45%</t>
        </is>
      </c>
      <c r="S369" s="8" t="inlineStr">
        <is>
          <t>5 ↑ +0.47%</t>
        </is>
      </c>
      <c r="T369" s="8" t="inlineStr">
        <is>
          <t>33 ↑ +0.34%</t>
        </is>
      </c>
      <c r="U369" s="8" t="inlineStr">
        <is>
          <t>142 ↑ +0.63%</t>
        </is>
      </c>
      <c r="V369" s="8" t="inlineStr">
        <is>
          <t>140 ↑ +1.05%</t>
        </is>
      </c>
      <c r="W369" s="8" t="inlineStr">
        <is>
          <t>170 ↑ +2.28%</t>
        </is>
      </c>
    </row>
    <row r="370" ht="28" customHeight="1" s="386">
      <c r="A370" s="308" t="n">
        <v>45721</v>
      </c>
      <c r="B370" s="472" t="n">
        <v>2172.771</v>
      </c>
      <c r="C370" s="8" t="n">
        <v>10.638</v>
      </c>
      <c r="D370" s="268" t="n">
        <v>0.0049</v>
      </c>
      <c r="E370" s="8" t="n">
        <v>72.33</v>
      </c>
      <c r="F370" s="8" t="n">
        <v>132.012</v>
      </c>
      <c r="G370" s="8" t="n">
        <v>122.504</v>
      </c>
      <c r="H370" s="8" t="n">
        <v>94.63</v>
      </c>
      <c r="I370" s="8" t="n">
        <v>179.05</v>
      </c>
      <c r="J370" s="8" t="n">
        <v>37.13</v>
      </c>
      <c r="K370" s="268" t="n">
        <v>0.4704</v>
      </c>
      <c r="L370" s="268" t="n">
        <v>0.2967</v>
      </c>
      <c r="M370" s="268" t="n">
        <v>-0.0452</v>
      </c>
      <c r="N370" s="8" t="n">
        <v>713.67</v>
      </c>
      <c r="O370" s="8" t="n">
        <v>6977.93</v>
      </c>
      <c r="P370" s="268" t="n">
        <v>0.1023</v>
      </c>
      <c r="Q370" s="8" t="n">
        <v>495</v>
      </c>
      <c r="R370" s="8" t="inlineStr">
        <is>
          <t>4 ↑ +0.72%</t>
        </is>
      </c>
      <c r="S370" s="8" t="inlineStr">
        <is>
          <t>4 ↓ -0.36%</t>
        </is>
      </c>
      <c r="T370" s="8" t="inlineStr">
        <is>
          <t>36 ↓ -0.04%</t>
        </is>
      </c>
      <c r="U370" s="8" t="inlineStr">
        <is>
          <t>167 ↑ +0.03%</t>
        </is>
      </c>
      <c r="V370" s="8" t="inlineStr">
        <is>
          <t>134 ↑ +0.40%</t>
        </is>
      </c>
      <c r="W370" s="8" t="inlineStr">
        <is>
          <t>150 ↑ +1.23%</t>
        </is>
      </c>
    </row>
    <row r="371" ht="28" customHeight="1" s="386">
      <c r="A371" s="308" t="n">
        <v>45720</v>
      </c>
      <c r="B371" s="472" t="n">
        <v>2162.133</v>
      </c>
      <c r="C371" s="8" t="n">
        <v>13.408</v>
      </c>
      <c r="D371" s="268" t="n">
        <v>0.0062</v>
      </c>
      <c r="E371" s="8" t="n">
        <v>71.77</v>
      </c>
      <c r="F371" s="8" t="n">
        <v>131.227</v>
      </c>
      <c r="G371" s="8" t="n">
        <v>122.3</v>
      </c>
      <c r="H371" s="8" t="n">
        <v>94.27</v>
      </c>
      <c r="I371" s="8" t="n">
        <v>177.85</v>
      </c>
      <c r="J371" s="8" t="n">
        <v>36.77</v>
      </c>
      <c r="K371" s="268" t="n">
        <v>0.4662</v>
      </c>
      <c r="L371" s="268" t="n">
        <v>0.2968</v>
      </c>
      <c r="M371" s="268" t="n">
        <v>-0.043</v>
      </c>
      <c r="N371" s="8" t="n">
        <v>735.08</v>
      </c>
      <c r="O371" s="8" t="n">
        <v>6981.73</v>
      </c>
      <c r="P371" s="268" t="n">
        <v>0.1053</v>
      </c>
      <c r="Q371" s="8" t="n">
        <v>495</v>
      </c>
      <c r="R371" s="8" t="inlineStr">
        <is>
          <t>4 ↓ -0.05%</t>
        </is>
      </c>
      <c r="S371" s="8" t="inlineStr">
        <is>
          <t>4 ↓ -0.30%</t>
        </is>
      </c>
      <c r="T371" s="8" t="inlineStr">
        <is>
          <t>35 ↓ -0.06%</t>
        </is>
      </c>
      <c r="U371" s="8" t="inlineStr">
        <is>
          <t>176 ↑ +0.33%</t>
        </is>
      </c>
      <c r="V371" s="8" t="inlineStr">
        <is>
          <t>136 ↑ +0.56%</t>
        </is>
      </c>
      <c r="W371" s="8" t="inlineStr">
        <is>
          <t>140 ↑ +1.27%</t>
        </is>
      </c>
    </row>
    <row r="372" ht="28" customHeight="1" s="386">
      <c r="A372" s="308" t="n">
        <v>45719</v>
      </c>
      <c r="B372" s="472" t="n">
        <v>2148.725</v>
      </c>
      <c r="C372" s="8" t="n">
        <v>-7.547</v>
      </c>
      <c r="D372" s="268" t="n">
        <v>-0.0035</v>
      </c>
      <c r="E372" s="8" t="n">
        <v>69.13</v>
      </c>
      <c r="F372" s="8" t="n">
        <v>130.196</v>
      </c>
      <c r="G372" s="8" t="n">
        <v>121.513</v>
      </c>
      <c r="H372" s="8" t="n">
        <v>92.98</v>
      </c>
      <c r="I372" s="8" t="n">
        <v>177.37</v>
      </c>
      <c r="J372" s="8" t="n">
        <v>38.9</v>
      </c>
      <c r="K372" s="268" t="n">
        <v>0.4717</v>
      </c>
      <c r="L372" s="268" t="n">
        <v>0.3015</v>
      </c>
      <c r="M372" s="268" t="n">
        <v>-0.0449</v>
      </c>
      <c r="N372" s="8" t="n">
        <v>733.15</v>
      </c>
      <c r="O372" s="8" t="n">
        <v>6990.44</v>
      </c>
      <c r="P372" s="268" t="n">
        <v>0.1049</v>
      </c>
      <c r="Q372" s="8" t="n">
        <v>496</v>
      </c>
      <c r="R372" s="8" t="inlineStr">
        <is>
          <t>4 ↓ -1.06%</t>
        </is>
      </c>
      <c r="S372" s="8" t="inlineStr">
        <is>
          <t>4 ↑ +0.17%</t>
        </is>
      </c>
      <c r="T372" s="8" t="inlineStr">
        <is>
          <t>39 ↓ -0.18%</t>
        </is>
      </c>
      <c r="U372" s="8" t="inlineStr">
        <is>
          <t>182 ↓ -0.37%</t>
        </is>
      </c>
      <c r="V372" s="8" t="inlineStr">
        <is>
          <t>135 ↓ -0.39%</t>
        </is>
      </c>
      <c r="W372" s="8" t="inlineStr">
        <is>
          <t>132 ↓ -0.33%</t>
        </is>
      </c>
    </row>
    <row r="373" ht="28" customHeight="1" s="386">
      <c r="A373" s="308" t="n">
        <v>45716</v>
      </c>
      <c r="B373" s="472" t="n">
        <v>2156.272</v>
      </c>
      <c r="C373" s="8" t="n">
        <v>-40.867</v>
      </c>
      <c r="D373" s="268" t="n">
        <v>-0.0186</v>
      </c>
      <c r="E373" s="8" t="n">
        <v>71.06</v>
      </c>
      <c r="F373" s="8" t="n">
        <v>130.571</v>
      </c>
      <c r="G373" s="8" t="n">
        <v>121.752</v>
      </c>
      <c r="H373" s="8" t="n">
        <v>92.81999999999999</v>
      </c>
      <c r="I373" s="8" t="n">
        <v>179.16</v>
      </c>
      <c r="J373" s="8" t="n">
        <v>41.47</v>
      </c>
      <c r="K373" s="268" t="n">
        <v>0.4859</v>
      </c>
      <c r="L373" s="268" t="n">
        <v>0.3118</v>
      </c>
      <c r="M373" s="268" t="n">
        <v>-0.0431</v>
      </c>
      <c r="N373" s="8" t="n">
        <v>693.71</v>
      </c>
      <c r="O373" s="8" t="n">
        <v>6996.16</v>
      </c>
      <c r="P373" s="268" t="n">
        <v>0.0992</v>
      </c>
      <c r="Q373" s="8" t="n">
        <v>496</v>
      </c>
      <c r="R373" s="8" t="inlineStr">
        <is>
          <t>3 ↓ -0.63%</t>
        </is>
      </c>
      <c r="S373" s="8" t="inlineStr">
        <is>
          <t>5 ↓ -0.89%</t>
        </is>
      </c>
      <c r="T373" s="8" t="inlineStr">
        <is>
          <t>35 ↓ -0.57%</t>
        </is>
      </c>
      <c r="U373" s="8" t="inlineStr">
        <is>
          <t>175 ↓ -1.16%</t>
        </is>
      </c>
      <c r="V373" s="8" t="inlineStr">
        <is>
          <t>139 ↓ -1.44%</t>
        </is>
      </c>
      <c r="W373" s="8" t="inlineStr">
        <is>
          <t>139 ↓ -3.54%</t>
        </is>
      </c>
    </row>
    <row r="374" ht="28" customHeight="1" s="386">
      <c r="A374" s="308" t="n">
        <v>45715</v>
      </c>
      <c r="B374" s="472" t="n">
        <v>2197.139</v>
      </c>
      <c r="C374" s="8" t="n">
        <v>-13.485</v>
      </c>
      <c r="D374" s="268" t="n">
        <v>-0.0061</v>
      </c>
      <c r="E374" s="8" t="n">
        <v>78.33</v>
      </c>
      <c r="F374" s="8" t="n">
        <v>133.391</v>
      </c>
      <c r="G374" s="8" t="n">
        <v>123.608</v>
      </c>
      <c r="H374" s="8" t="n">
        <v>94.20999999999999</v>
      </c>
      <c r="I374" s="8" t="n">
        <v>180.14</v>
      </c>
      <c r="J374" s="8" t="n">
        <v>37.64</v>
      </c>
      <c r="K374" s="268" t="n">
        <v>0.4674</v>
      </c>
      <c r="L374" s="268" t="n">
        <v>0.2919</v>
      </c>
      <c r="M374" s="268" t="n">
        <v>-0.0501</v>
      </c>
      <c r="N374" s="8" t="n">
        <v>846.11</v>
      </c>
      <c r="O374" s="8" t="n">
        <v>7002.88</v>
      </c>
      <c r="P374" s="268" t="n">
        <v>0.1208</v>
      </c>
      <c r="Q374" s="8" t="n">
        <v>498</v>
      </c>
      <c r="R374" s="8" t="inlineStr">
        <is>
          <t>3 ↓ -0.70%</t>
        </is>
      </c>
      <c r="S374" s="8" t="inlineStr">
        <is>
          <t>5 ↓ -0.53%</t>
        </is>
      </c>
      <c r="T374" s="8" t="inlineStr">
        <is>
          <t>31 ↓ -0.24%</t>
        </is>
      </c>
      <c r="U374" s="8" t="inlineStr">
        <is>
          <t>145 ↓ -0.27%</t>
        </is>
      </c>
      <c r="V374" s="8" t="inlineStr">
        <is>
          <t>146 ↓ -0.41%</t>
        </is>
      </c>
      <c r="W374" s="8" t="inlineStr">
        <is>
          <t>168 ↓ -1.15%</t>
        </is>
      </c>
    </row>
    <row r="375" ht="28" customHeight="1" s="386">
      <c r="A375" s="308" t="n">
        <v>45714</v>
      </c>
      <c r="B375" s="472" t="n">
        <v>2210.624</v>
      </c>
      <c r="C375" s="8" t="n">
        <v>18.393</v>
      </c>
      <c r="D375" s="268" t="n">
        <v>0.008399999999999999</v>
      </c>
      <c r="E375" s="8" t="n">
        <v>80.61</v>
      </c>
      <c r="F375" s="8" t="n">
        <v>134.27</v>
      </c>
      <c r="G375" s="8" t="n">
        <v>124.231</v>
      </c>
      <c r="H375" s="8" t="n">
        <v>94.87</v>
      </c>
      <c r="I375" s="8" t="n">
        <v>181.03</v>
      </c>
      <c r="J375" s="8" t="n">
        <v>36.59</v>
      </c>
      <c r="K375" s="268" t="n">
        <v>0.4676</v>
      </c>
      <c r="L375" s="268" t="n">
        <v>0.2989</v>
      </c>
      <c r="M375" s="268" t="n">
        <v>-0.0524</v>
      </c>
      <c r="N375" s="8" t="n">
        <v>965.26</v>
      </c>
      <c r="O375" s="8" t="n">
        <v>7015.76</v>
      </c>
      <c r="P375" s="268" t="n">
        <v>0.1376</v>
      </c>
      <c r="Q375" s="8" t="n">
        <v>500</v>
      </c>
      <c r="R375" s="8" t="inlineStr">
        <is>
          <t>3 ↑ +0.14%</t>
        </is>
      </c>
      <c r="S375" s="8" t="inlineStr">
        <is>
          <t>5 ↑ +1.01%</t>
        </is>
      </c>
      <c r="T375" s="8" t="inlineStr">
        <is>
          <t>29 ↑ +0.65%</t>
        </is>
      </c>
      <c r="U375" s="8" t="inlineStr">
        <is>
          <t>142 ↑ +0.72%</t>
        </is>
      </c>
      <c r="V375" s="8" t="inlineStr">
        <is>
          <t>144 ↑ +0.85%</t>
        </is>
      </c>
      <c r="W375" s="8" t="inlineStr">
        <is>
          <t>177 ↑ +0.96%</t>
        </is>
      </c>
    </row>
    <row r="376" ht="28" customHeight="1" s="386">
      <c r="A376" s="308" t="n">
        <v>45713</v>
      </c>
      <c r="B376" s="472" t="n">
        <v>2192.231</v>
      </c>
      <c r="C376" s="8" t="n">
        <v>2.321</v>
      </c>
      <c r="D376" s="268" t="n">
        <v>0.0011</v>
      </c>
      <c r="E376" s="8" t="n">
        <v>76.91</v>
      </c>
      <c r="F376" s="8" t="n">
        <v>133.071</v>
      </c>
      <c r="G376" s="8" t="n">
        <v>122.886</v>
      </c>
      <c r="H376" s="8" t="n">
        <v>93.33</v>
      </c>
      <c r="I376" s="8" t="n">
        <v>181.71</v>
      </c>
      <c r="J376" s="8" t="n">
        <v>39.47</v>
      </c>
      <c r="K376" s="268" t="n">
        <v>0.4864</v>
      </c>
      <c r="L376" s="268" t="n">
        <v>0.3081</v>
      </c>
      <c r="M376" s="268" t="n">
        <v>-0.0489</v>
      </c>
      <c r="N376" s="8" t="n">
        <v>900.52</v>
      </c>
      <c r="O376" s="8" t="n">
        <v>7025.48</v>
      </c>
      <c r="P376" s="268" t="n">
        <v>0.1282</v>
      </c>
      <c r="Q376" s="8" t="n">
        <v>500</v>
      </c>
      <c r="R376" s="8" t="inlineStr">
        <is>
          <t>4 ↑ +0.31%</t>
        </is>
      </c>
      <c r="S376" s="8" t="inlineStr">
        <is>
          <t>5 ↓ -0.18%</t>
        </is>
      </c>
      <c r="T376" s="8" t="inlineStr">
        <is>
          <t>31 ↓ -0.31%</t>
        </is>
      </c>
      <c r="U376" s="8" t="inlineStr">
        <is>
          <t>158 ↓ -0.17%</t>
        </is>
      </c>
      <c r="V376" s="8" t="inlineStr">
        <is>
          <t>137 ↓ -0.02%</t>
        </is>
      </c>
      <c r="W376" s="8" t="inlineStr">
        <is>
          <t>165 ↑ +0.56%</t>
        </is>
      </c>
    </row>
    <row r="377" ht="28" customHeight="1" s="386">
      <c r="A377" s="308" t="n">
        <v>45712</v>
      </c>
      <c r="B377" s="472" t="n">
        <v>2189.91</v>
      </c>
      <c r="C377" s="8" t="n">
        <v>-2.829</v>
      </c>
      <c r="D377" s="268" t="n">
        <v>-0.0013</v>
      </c>
      <c r="E377" s="8" t="n">
        <v>78.19</v>
      </c>
      <c r="F377" s="8" t="n">
        <v>132.896</v>
      </c>
      <c r="G377" s="8" t="n">
        <v>123.127</v>
      </c>
      <c r="H377" s="8" t="n">
        <v>94.04000000000001</v>
      </c>
      <c r="I377" s="8" t="n">
        <v>180.99</v>
      </c>
      <c r="J377" s="8" t="n">
        <v>37.47</v>
      </c>
      <c r="K377" s="268" t="n">
        <v>0.4809</v>
      </c>
      <c r="L377" s="268" t="n">
        <v>0.3016</v>
      </c>
      <c r="M377" s="268" t="n">
        <v>-0.0504</v>
      </c>
      <c r="N377" s="8" t="n">
        <v>848.55</v>
      </c>
      <c r="O377" s="8" t="n">
        <v>7033.23</v>
      </c>
      <c r="P377" s="268" t="n">
        <v>0.1206</v>
      </c>
      <c r="Q377" s="8" t="n">
        <v>500</v>
      </c>
      <c r="R377" s="8" t="inlineStr">
        <is>
          <t>3 ↓ -0.68%</t>
        </is>
      </c>
      <c r="S377" s="8" t="inlineStr">
        <is>
          <t>6 ↓ -1.05%</t>
        </is>
      </c>
      <c r="T377" s="8" t="inlineStr">
        <is>
          <t>29 ↑ +0.14%</t>
        </is>
      </c>
      <c r="U377" s="8" t="inlineStr">
        <is>
          <t>159 ↑ +0.01%</t>
        </is>
      </c>
      <c r="V377" s="8" t="inlineStr">
        <is>
          <t>145 ↓ -0.21%</t>
        </is>
      </c>
      <c r="W377" s="8" t="inlineStr">
        <is>
          <t>158 ↓ -0.20%</t>
        </is>
      </c>
    </row>
    <row r="378" ht="28" customHeight="1" s="386">
      <c r="A378" s="308" t="n">
        <v>45709</v>
      </c>
      <c r="B378" s="472" t="n">
        <v>2192.739</v>
      </c>
      <c r="C378" s="8" t="n">
        <v>21.796</v>
      </c>
      <c r="D378" s="268" t="n">
        <v>0.01</v>
      </c>
      <c r="E378" s="8" t="n">
        <v>78.33</v>
      </c>
      <c r="F378" s="8" t="n">
        <v>133.123</v>
      </c>
      <c r="G378" s="8" t="n">
        <v>123.403</v>
      </c>
      <c r="H378" s="8" t="n">
        <v>93.5</v>
      </c>
      <c r="I378" s="8" t="n">
        <v>182.01</v>
      </c>
      <c r="J378" s="8" t="n">
        <v>42.23</v>
      </c>
      <c r="K378" s="268" t="n">
        <v>0.4889</v>
      </c>
      <c r="L378" s="268" t="n">
        <v>0.3088</v>
      </c>
      <c r="M378" s="268" t="n">
        <v>-0.05</v>
      </c>
      <c r="N378" s="8" t="n">
        <v>1004.24</v>
      </c>
      <c r="O378" s="8" t="n">
        <v>7042.35</v>
      </c>
      <c r="P378" s="268" t="n">
        <v>0.1426</v>
      </c>
      <c r="Q378" s="8" t="n">
        <v>501</v>
      </c>
      <c r="R378" s="8" t="inlineStr">
        <is>
          <t>3 ↓ -0.01%</t>
        </is>
      </c>
      <c r="S378" s="8" t="inlineStr">
        <is>
          <t>3 ↑ +0.70%</t>
        </is>
      </c>
      <c r="T378" s="8" t="inlineStr">
        <is>
          <t>33 ↑ +0.23%</t>
        </is>
      </c>
      <c r="U378" s="8" t="inlineStr">
        <is>
          <t>158 ↑ +0.31%</t>
        </is>
      </c>
      <c r="V378" s="8" t="inlineStr">
        <is>
          <t>138 ↑ +0.64%</t>
        </is>
      </c>
      <c r="W378" s="8" t="inlineStr">
        <is>
          <t>166 ↑ +2.14%</t>
        </is>
      </c>
    </row>
    <row r="379" ht="28" customHeight="1" s="386">
      <c r="A379" s="308" t="n">
        <v>45708</v>
      </c>
      <c r="B379" s="472" t="n">
        <v>2170.943</v>
      </c>
      <c r="C379" s="8" t="n">
        <v>12.798</v>
      </c>
      <c r="D379" s="268" t="n">
        <v>0.0059</v>
      </c>
      <c r="E379" s="8" t="n">
        <v>76.84999999999999</v>
      </c>
      <c r="F379" s="8" t="n">
        <v>131.547</v>
      </c>
      <c r="G379" s="8" t="n">
        <v>122.6</v>
      </c>
      <c r="H379" s="8" t="n">
        <v>93.5</v>
      </c>
      <c r="I379" s="8" t="n">
        <v>180.33</v>
      </c>
      <c r="J379" s="8" t="n">
        <v>39.36</v>
      </c>
      <c r="K379" s="268" t="n">
        <v>0.4878</v>
      </c>
      <c r="L379" s="268" t="n">
        <v>0.3123</v>
      </c>
      <c r="M379" s="268" t="n">
        <v>-0.0503</v>
      </c>
      <c r="N379" s="8" t="n">
        <v>825.01</v>
      </c>
      <c r="O379" s="8" t="n">
        <v>7050.91</v>
      </c>
      <c r="P379" s="268" t="n">
        <v>0.117</v>
      </c>
      <c r="Q379" s="8" t="n">
        <v>501</v>
      </c>
      <c r="R379" s="8" t="inlineStr">
        <is>
          <t>3 ↑ +0.99%</t>
        </is>
      </c>
      <c r="S379" s="8" t="inlineStr">
        <is>
          <t>5 ↑ +0.18%</t>
        </is>
      </c>
      <c r="T379" s="8" t="inlineStr">
        <is>
          <t>34 ↑ +0.06%</t>
        </is>
      </c>
      <c r="U379" s="8" t="inlineStr">
        <is>
          <t>167 ↑ +0.34%</t>
        </is>
      </c>
      <c r="V379" s="8" t="inlineStr">
        <is>
          <t>140 ↑ +0.55%</t>
        </is>
      </c>
      <c r="W379" s="8" t="inlineStr">
        <is>
          <t>152 ↑ +1.03%</t>
        </is>
      </c>
    </row>
    <row r="380" ht="28" customHeight="1" s="386">
      <c r="A380" s="308" t="n">
        <v>45707</v>
      </c>
      <c r="B380" s="472" t="n">
        <v>2158.145</v>
      </c>
      <c r="C380" s="8" t="n">
        <v>26.707</v>
      </c>
      <c r="D380" s="268" t="n">
        <v>0.0125</v>
      </c>
      <c r="E380" s="8" t="n">
        <v>74.29000000000001</v>
      </c>
      <c r="F380" s="8" t="n">
        <v>130.787</v>
      </c>
      <c r="G380" s="8" t="n">
        <v>122.1</v>
      </c>
      <c r="H380" s="8" t="n">
        <v>92.56999999999999</v>
      </c>
      <c r="I380" s="8" t="n">
        <v>180.34</v>
      </c>
      <c r="J380" s="8" t="n">
        <v>41.38</v>
      </c>
      <c r="K380" s="268" t="n">
        <v>0.4955</v>
      </c>
      <c r="L380" s="268" t="n">
        <v>0.3067</v>
      </c>
      <c r="M380" s="268" t="n">
        <v>-0.0484</v>
      </c>
      <c r="N380" s="8" t="n">
        <v>810.1799999999999</v>
      </c>
      <c r="O380" s="8" t="n">
        <v>7059.13</v>
      </c>
      <c r="P380" s="268" t="n">
        <v>0.1148</v>
      </c>
      <c r="Q380" s="8" t="n">
        <v>501</v>
      </c>
      <c r="R380" s="8" t="inlineStr">
        <is>
          <t>3 ↑ +0.57%</t>
        </is>
      </c>
      <c r="S380" s="8" t="inlineStr">
        <is>
          <t>5 ↑ +0.48%</t>
        </is>
      </c>
      <c r="T380" s="8" t="inlineStr">
        <is>
          <t>38 ↑ +0.79%</t>
        </is>
      </c>
      <c r="U380" s="8" t="inlineStr">
        <is>
          <t>176 ↑ +0.68%</t>
        </is>
      </c>
      <c r="V380" s="8" t="inlineStr">
        <is>
          <t>133 ↑ +0.79%</t>
        </is>
      </c>
      <c r="W380" s="8" t="inlineStr">
        <is>
          <t>146 ↑ +2.53%</t>
        </is>
      </c>
    </row>
    <row r="381" ht="28" customHeight="1" s="386">
      <c r="A381" s="308" t="n">
        <v>45706</v>
      </c>
      <c r="B381" s="472" t="n">
        <v>2131.438</v>
      </c>
      <c r="C381" s="8" t="n">
        <v>-19.639</v>
      </c>
      <c r="D381" s="268" t="n">
        <v>-0.0091</v>
      </c>
      <c r="E381" s="8" t="n">
        <v>70.02</v>
      </c>
      <c r="F381" s="8" t="n">
        <v>128.932</v>
      </c>
      <c r="G381" s="8" t="n">
        <v>121.2</v>
      </c>
      <c r="H381" s="8" t="n">
        <v>91.16</v>
      </c>
      <c r="I381" s="8" t="n">
        <v>179.97</v>
      </c>
      <c r="J381" s="8" t="n">
        <v>43.46</v>
      </c>
      <c r="K381" s="268" t="n">
        <v>0.5104</v>
      </c>
      <c r="L381" s="268" t="n">
        <v>0.3218</v>
      </c>
      <c r="M381" s="268" t="n">
        <v>-0.0432</v>
      </c>
      <c r="N381" s="8" t="n">
        <v>716.52</v>
      </c>
      <c r="O381" s="8" t="n">
        <v>7067.35</v>
      </c>
      <c r="P381" s="268" t="n">
        <v>0.1014</v>
      </c>
      <c r="Q381" s="8" t="n">
        <v>501</v>
      </c>
      <c r="R381" s="8" t="inlineStr">
        <is>
          <t>3 ↓ -1.06%</t>
        </is>
      </c>
      <c r="S381" s="8" t="inlineStr">
        <is>
          <t>5 ↓ -0.75%</t>
        </is>
      </c>
      <c r="T381" s="8" t="inlineStr">
        <is>
          <t>47 ↓ -0.51%</t>
        </is>
      </c>
      <c r="U381" s="8" t="inlineStr">
        <is>
          <t>180 ↓ -0.74%</t>
        </is>
      </c>
      <c r="V381" s="8" t="inlineStr">
        <is>
          <t>138 ↓ -0.86%</t>
        </is>
      </c>
      <c r="W381" s="8" t="inlineStr">
        <is>
          <t>128 ↓ -1.36%</t>
        </is>
      </c>
    </row>
    <row r="382" ht="28" customHeight="1" s="386">
      <c r="A382" s="308" t="n">
        <v>45705</v>
      </c>
      <c r="B382" s="472" t="n">
        <v>2151.077</v>
      </c>
      <c r="C382" s="8" t="n">
        <v>8.677</v>
      </c>
      <c r="D382" s="268" t="n">
        <v>0.0041</v>
      </c>
      <c r="E382" s="8" t="n">
        <v>75.3</v>
      </c>
      <c r="F382" s="8" t="n">
        <v>130.198</v>
      </c>
      <c r="G382" s="8" t="n">
        <v>122.49</v>
      </c>
      <c r="H382" s="8" t="n">
        <v>92.28</v>
      </c>
      <c r="I382" s="8" t="n">
        <v>179.48</v>
      </c>
      <c r="J382" s="8" t="n">
        <v>41.83</v>
      </c>
      <c r="K382" s="268" t="n">
        <v>0.4928</v>
      </c>
      <c r="L382" s="268" t="n">
        <v>0.3168</v>
      </c>
      <c r="M382" s="268" t="n">
        <v>-0.0474</v>
      </c>
      <c r="N382" s="8" t="n">
        <v>746.12</v>
      </c>
      <c r="O382" s="8" t="n">
        <v>7076.12</v>
      </c>
      <c r="P382" s="268" t="n">
        <v>0.1054</v>
      </c>
      <c r="Q382" s="8" t="n">
        <v>501</v>
      </c>
      <c r="R382" s="8" t="inlineStr">
        <is>
          <t>3 ↑ +0.16%</t>
        </is>
      </c>
      <c r="S382" s="8" t="inlineStr">
        <is>
          <t>5 ↑ +0.42%</t>
        </is>
      </c>
      <c r="T382" s="8" t="inlineStr">
        <is>
          <t>41 ↑ +0.09%</t>
        </is>
      </c>
      <c r="U382" s="8" t="inlineStr">
        <is>
          <t>166 ↑ +0.20%</t>
        </is>
      </c>
      <c r="V382" s="8" t="inlineStr">
        <is>
          <t>146 ↑ +0.21%</t>
        </is>
      </c>
      <c r="W382" s="8" t="inlineStr">
        <is>
          <t>140 ↑ +0.95%</t>
        </is>
      </c>
    </row>
    <row r="383" ht="28" customHeight="1" s="386">
      <c r="A383" s="308" t="n">
        <v>45702</v>
      </c>
      <c r="B383" s="472" t="n">
        <v>2142.4</v>
      </c>
      <c r="C383" s="8" t="n">
        <v>4.66</v>
      </c>
      <c r="D383" s="268" t="n">
        <v>0.0022</v>
      </c>
      <c r="E383" s="8" t="n">
        <v>73.79000000000001</v>
      </c>
      <c r="F383" s="8" t="n">
        <v>129.418</v>
      </c>
      <c r="G383" s="8" t="n">
        <v>121.85</v>
      </c>
      <c r="H383" s="8" t="n">
        <v>91.91</v>
      </c>
      <c r="I383" s="8" t="n">
        <v>179.77</v>
      </c>
      <c r="J383" s="8" t="n">
        <v>43.13</v>
      </c>
      <c r="K383" s="268" t="n">
        <v>0.5034999999999999</v>
      </c>
      <c r="L383" s="268" t="n">
        <v>0.3212</v>
      </c>
      <c r="M383" s="268" t="n">
        <v>-0.0446</v>
      </c>
      <c r="N383" s="8" t="n">
        <v>716.72</v>
      </c>
      <c r="O383" s="8" t="n">
        <v>7078.67</v>
      </c>
      <c r="P383" s="268" t="n">
        <v>0.1013</v>
      </c>
      <c r="Q383" s="8" t="n">
        <v>501</v>
      </c>
      <c r="R383" s="8" t="inlineStr">
        <is>
          <t>3 ↓ -1.07%</t>
        </is>
      </c>
      <c r="S383" s="8" t="inlineStr">
        <is>
          <t>4 ↓ -0.39%</t>
        </is>
      </c>
      <c r="T383" s="8" t="inlineStr">
        <is>
          <t>46 ↓ -0.22%</t>
        </is>
      </c>
      <c r="U383" s="8" t="inlineStr">
        <is>
          <t>166 ↑ +0.01%</t>
        </is>
      </c>
      <c r="V383" s="8" t="inlineStr">
        <is>
          <t>141 ↑ +0.33%</t>
        </is>
      </c>
      <c r="W383" s="8" t="inlineStr">
        <is>
          <t>141 ↑ +0.53%</t>
        </is>
      </c>
    </row>
    <row r="384" ht="28" customHeight="1" s="386">
      <c r="A384" s="308" t="n">
        <v>45701</v>
      </c>
      <c r="B384" s="472" t="n">
        <v>2137.74</v>
      </c>
      <c r="C384" s="8" t="n">
        <v>-8.821999999999999</v>
      </c>
      <c r="D384" s="268" t="n">
        <v>-0.0041</v>
      </c>
      <c r="E384" s="8" t="n">
        <v>72.53</v>
      </c>
      <c r="F384" s="8" t="n">
        <v>129.122</v>
      </c>
      <c r="G384" s="8" t="n">
        <v>121.317</v>
      </c>
      <c r="H384" s="8" t="n">
        <v>91.3</v>
      </c>
      <c r="I384" s="8" t="n">
        <v>180.15</v>
      </c>
      <c r="J384" s="8" t="n">
        <v>44.12</v>
      </c>
      <c r="K384" s="268" t="n">
        <v>0.5103</v>
      </c>
      <c r="L384" s="268" t="n">
        <v>0.3249</v>
      </c>
      <c r="M384" s="268" t="n">
        <v>-0.0436</v>
      </c>
      <c r="N384" s="8" t="n">
        <v>619.0599999999999</v>
      </c>
      <c r="O384" s="8" t="n">
        <v>7068.84</v>
      </c>
      <c r="P384" s="268" t="n">
        <v>0.0876</v>
      </c>
      <c r="Q384" s="8" t="n">
        <v>501</v>
      </c>
      <c r="R384" s="8" t="inlineStr">
        <is>
          <t>3 ↑ +0.52%</t>
        </is>
      </c>
      <c r="S384" s="8" t="inlineStr">
        <is>
          <t>5 ↑ +0.13%</t>
        </is>
      </c>
      <c r="T384" s="8" t="inlineStr">
        <is>
          <t>45 ↑ +0.02%</t>
        </is>
      </c>
      <c r="U384" s="8" t="inlineStr">
        <is>
          <t>172 ↓ -0.03%</t>
        </is>
      </c>
      <c r="V384" s="8" t="inlineStr">
        <is>
          <t>137 ↓ -0.41%</t>
        </is>
      </c>
      <c r="W384" s="8" t="inlineStr">
        <is>
          <t>139 ↓ -1.06%</t>
        </is>
      </c>
    </row>
    <row r="385" ht="28" customHeight="1" s="386">
      <c r="A385" s="308" t="n">
        <v>45700</v>
      </c>
      <c r="B385" s="472" t="n">
        <v>2146.562</v>
      </c>
      <c r="C385" s="8" t="n">
        <v>10.892</v>
      </c>
      <c r="D385" s="268" t="n">
        <v>0.0051</v>
      </c>
      <c r="E385" s="8" t="n">
        <v>75.75</v>
      </c>
      <c r="F385" s="8" t="n">
        <v>129.645</v>
      </c>
      <c r="G385" s="8" t="n">
        <v>121.668</v>
      </c>
      <c r="H385" s="8" t="n">
        <v>92.45</v>
      </c>
      <c r="I385" s="8" t="n">
        <v>179.71</v>
      </c>
      <c r="J385" s="8" t="n">
        <v>39.24</v>
      </c>
      <c r="K385" s="268" t="n">
        <v>0.5007</v>
      </c>
      <c r="L385" s="268" t="n">
        <v>0.3139</v>
      </c>
      <c r="M385" s="268" t="n">
        <v>-0.0455</v>
      </c>
      <c r="N385" s="8" t="n">
        <v>639.27</v>
      </c>
      <c r="O385" s="8" t="n">
        <v>7079.19</v>
      </c>
      <c r="P385" s="268" t="n">
        <v>0.09030000000000001</v>
      </c>
      <c r="Q385" s="8" t="n">
        <v>501</v>
      </c>
      <c r="R385" s="8" t="inlineStr">
        <is>
          <t>3 ↓ -0.32%</t>
        </is>
      </c>
      <c r="S385" s="8" t="inlineStr">
        <is>
          <t>5 ↑ +0.49%</t>
        </is>
      </c>
      <c r="T385" s="8" t="inlineStr">
        <is>
          <t>43 ↑ +0.31%</t>
        </is>
      </c>
      <c r="U385" s="8" t="inlineStr">
        <is>
          <t>170 ↑ +0.20%</t>
        </is>
      </c>
      <c r="V385" s="8" t="inlineStr">
        <is>
          <t>133 ↑ +0.28%</t>
        </is>
      </c>
      <c r="W385" s="8" t="inlineStr">
        <is>
          <t>147 ↑ +1.16%</t>
        </is>
      </c>
    </row>
    <row r="386" ht="28" customHeight="1" s="386">
      <c r="A386" s="308" t="n">
        <v>45699</v>
      </c>
      <c r="B386" s="472" t="n">
        <v>2135.67</v>
      </c>
      <c r="C386" s="8" t="n">
        <v>-5.997</v>
      </c>
      <c r="D386" s="268" t="n">
        <v>-0.0028</v>
      </c>
      <c r="E386" s="8" t="n">
        <v>73.66</v>
      </c>
      <c r="F386" s="8" t="n">
        <v>128.811</v>
      </c>
      <c r="G386" s="8" t="n">
        <v>121.354</v>
      </c>
      <c r="H386" s="8" t="n">
        <v>91.29000000000001</v>
      </c>
      <c r="I386" s="8" t="n">
        <v>179.82</v>
      </c>
      <c r="J386" s="8" t="n">
        <v>44.32</v>
      </c>
      <c r="K386" s="268" t="n">
        <v>0.5101</v>
      </c>
      <c r="L386" s="268" t="n">
        <v>0.3194</v>
      </c>
      <c r="M386" s="268" t="n">
        <v>-0.0435</v>
      </c>
      <c r="N386" s="8" t="n">
        <v>571.88</v>
      </c>
      <c r="O386" s="8" t="n">
        <v>7089.99</v>
      </c>
      <c r="P386" s="268" t="n">
        <v>0.08069999999999999</v>
      </c>
      <c r="Q386" s="8" t="n">
        <v>502</v>
      </c>
      <c r="R386" s="8" t="inlineStr">
        <is>
          <t>3 ↑ +0.79%</t>
        </is>
      </c>
      <c r="S386" s="8" t="inlineStr">
        <is>
          <t>6 ↓ -0.03%</t>
        </is>
      </c>
      <c r="T386" s="8" t="inlineStr">
        <is>
          <t>44 ↓ -0.21%</t>
        </is>
      </c>
      <c r="U386" s="8" t="inlineStr">
        <is>
          <t>177 ↓ -0.22%</t>
        </is>
      </c>
      <c r="V386" s="8" t="inlineStr">
        <is>
          <t>135 ↓ -0.52%</t>
        </is>
      </c>
      <c r="W386" s="8" t="inlineStr">
        <is>
          <t>137 ↓ -0.18%</t>
        </is>
      </c>
    </row>
    <row r="387" ht="28" customHeight="1" s="386">
      <c r="A387" s="308" t="n">
        <v>45698</v>
      </c>
      <c r="B387" s="472" t="n">
        <v>2141.667</v>
      </c>
      <c r="C387" s="8" t="n">
        <v>8.234999999999999</v>
      </c>
      <c r="D387" s="268" t="n">
        <v>0.0039</v>
      </c>
      <c r="E387" s="8" t="n">
        <v>75.70999999999999</v>
      </c>
      <c r="F387" s="8" t="n">
        <v>129.214</v>
      </c>
      <c r="G387" s="8" t="n">
        <v>122.045</v>
      </c>
      <c r="H387" s="8" t="n">
        <v>91.54000000000001</v>
      </c>
      <c r="I387" s="8" t="n">
        <v>180.33</v>
      </c>
      <c r="J387" s="8" t="n">
        <v>44.18</v>
      </c>
      <c r="K387" s="268" t="n">
        <v>0.5112</v>
      </c>
      <c r="L387" s="268" t="n">
        <v>0.3207</v>
      </c>
      <c r="M387" s="268" t="n">
        <v>-0.0446</v>
      </c>
      <c r="N387" s="8" t="n">
        <v>582.0700000000001</v>
      </c>
      <c r="O387" s="8" t="n">
        <v>7094.68</v>
      </c>
      <c r="P387" s="268" t="n">
        <v>0.082</v>
      </c>
      <c r="Q387" s="8" t="n">
        <v>501</v>
      </c>
      <c r="R387" s="8" t="inlineStr">
        <is>
          <t>3 ↓ -0.46%</t>
        </is>
      </c>
      <c r="S387" s="8" t="inlineStr">
        <is>
          <t>6 ↑ +0.75%</t>
        </is>
      </c>
      <c r="T387" s="8" t="inlineStr">
        <is>
          <t>46 ↑ +0.41%</t>
        </is>
      </c>
      <c r="U387" s="8" t="inlineStr">
        <is>
          <t>167 ↑ +0.39%</t>
        </is>
      </c>
      <c r="V387" s="8" t="inlineStr">
        <is>
          <t>133 ↑ +0.24%</t>
        </is>
      </c>
      <c r="W387" s="8" t="inlineStr">
        <is>
          <t>146 ↑ +0.51%</t>
        </is>
      </c>
    </row>
    <row r="388" ht="28" customHeight="1" s="386">
      <c r="A388" s="308" t="n">
        <v>45695</v>
      </c>
      <c r="B388" s="472" t="n">
        <v>2133.432</v>
      </c>
      <c r="C388" s="8" t="n">
        <v>9.727</v>
      </c>
      <c r="D388" s="268" t="n">
        <v>0.0046</v>
      </c>
      <c r="E388" s="8" t="n">
        <v>75.34999999999999</v>
      </c>
      <c r="F388" s="8" t="n">
        <v>128.759</v>
      </c>
      <c r="G388" s="8" t="n">
        <v>121.5</v>
      </c>
      <c r="H388" s="8" t="n">
        <v>90.54000000000001</v>
      </c>
      <c r="I388" s="8" t="n">
        <v>181.54</v>
      </c>
      <c r="J388" s="8" t="n">
        <v>46.54</v>
      </c>
      <c r="K388" s="268" t="n">
        <v>0.5278</v>
      </c>
      <c r="L388" s="268" t="n">
        <v>0.3319</v>
      </c>
      <c r="M388" s="268" t="n">
        <v>-0.0448</v>
      </c>
      <c r="N388" s="8" t="n">
        <v>676.6</v>
      </c>
      <c r="O388" s="8" t="n">
        <v>7093.72</v>
      </c>
      <c r="P388" s="268" t="n">
        <v>0.0954</v>
      </c>
      <c r="Q388" s="8" t="n">
        <v>500</v>
      </c>
      <c r="R388" s="8" t="inlineStr">
        <is>
          <t>4 ↑ +3.11%</t>
        </is>
      </c>
      <c r="S388" s="8" t="inlineStr">
        <is>
          <t>6 ↑ +0.87%</t>
        </is>
      </c>
      <c r="T388" s="8" t="inlineStr">
        <is>
          <t>50 ↑ +0.66%</t>
        </is>
      </c>
      <c r="U388" s="8" t="inlineStr">
        <is>
          <t>168 ↑ +0.51%</t>
        </is>
      </c>
      <c r="V388" s="8" t="inlineStr">
        <is>
          <t>129 ↑ +0.55%</t>
        </is>
      </c>
      <c r="W388" s="8" t="inlineStr">
        <is>
          <t>143 ↑ +0.16%</t>
        </is>
      </c>
    </row>
    <row r="389" ht="28" customHeight="1" s="386">
      <c r="A389" s="308" t="n">
        <v>45694</v>
      </c>
      <c r="B389" s="472" t="n">
        <v>2123.705</v>
      </c>
      <c r="C389" s="8" t="n">
        <v>24.332</v>
      </c>
      <c r="D389" s="268" t="n">
        <v>0.0116</v>
      </c>
      <c r="E389" s="8" t="n">
        <v>72.72</v>
      </c>
      <c r="F389" s="8" t="n">
        <v>128.245</v>
      </c>
      <c r="G389" s="8" t="n">
        <v>120.964</v>
      </c>
      <c r="H389" s="8" t="n">
        <v>89.43000000000001</v>
      </c>
      <c r="I389" s="8" t="n">
        <v>182.72</v>
      </c>
      <c r="J389" s="8" t="n">
        <v>51.32</v>
      </c>
      <c r="K389" s="268" t="n">
        <v>0.5447</v>
      </c>
      <c r="L389" s="268" t="n">
        <v>0.3417</v>
      </c>
      <c r="M389" s="268" t="n">
        <v>-0.0439</v>
      </c>
      <c r="N389" s="8" t="n">
        <v>603.0700000000001</v>
      </c>
      <c r="O389" s="8" t="n">
        <v>7096.8</v>
      </c>
      <c r="P389" s="268" t="n">
        <v>0.08500000000000001</v>
      </c>
      <c r="Q389" s="8" t="n">
        <v>500</v>
      </c>
      <c r="R389" s="8" t="inlineStr">
        <is>
          <t>4 ↑ +0.44%</t>
        </is>
      </c>
      <c r="S389" s="8" t="inlineStr">
        <is>
          <t>7 ↑ +0.47%</t>
        </is>
      </c>
      <c r="T389" s="8" t="inlineStr">
        <is>
          <t>55 ↑ +0.41%</t>
        </is>
      </c>
      <c r="U389" s="8" t="inlineStr">
        <is>
          <t>173 ↑ +0.62%</t>
        </is>
      </c>
      <c r="V389" s="8" t="inlineStr">
        <is>
          <t>116 ↑ +0.94%</t>
        </is>
      </c>
      <c r="W389" s="8" t="inlineStr">
        <is>
          <t>145 ↑ +2.32%</t>
        </is>
      </c>
    </row>
    <row r="390" ht="28" customHeight="1" s="386">
      <c r="A390" s="308" t="n">
        <v>45693</v>
      </c>
      <c r="B390" s="472" t="n">
        <v>2099.373</v>
      </c>
      <c r="C390" s="8" t="n">
        <v>14.531</v>
      </c>
      <c r="D390" s="268" t="n">
        <v>0.007</v>
      </c>
      <c r="E390" s="8" t="n">
        <v>68.56999999999999</v>
      </c>
      <c r="F390" s="8" t="n">
        <v>126.611</v>
      </c>
      <c r="G390" s="8" t="n">
        <v>120.076</v>
      </c>
      <c r="H390" s="8" t="n">
        <v>88.39</v>
      </c>
      <c r="I390" s="8" t="n">
        <v>182.6</v>
      </c>
      <c r="J390" s="8" t="n">
        <v>54.85</v>
      </c>
      <c r="K390" s="268" t="n">
        <v>0.5599</v>
      </c>
      <c r="L390" s="268" t="n">
        <v>0.3553</v>
      </c>
      <c r="M390" s="268" t="n">
        <v>-0.0384</v>
      </c>
      <c r="N390" s="8" t="n">
        <v>506.64</v>
      </c>
      <c r="O390" s="8" t="n">
        <v>7105.63</v>
      </c>
      <c r="P390" s="268" t="n">
        <v>0.0713</v>
      </c>
      <c r="Q390" s="8" t="n">
        <v>501</v>
      </c>
      <c r="R390" s="8" t="inlineStr">
        <is>
          <t>4 ↑ +0.63%</t>
        </is>
      </c>
      <c r="S390" s="8" t="inlineStr">
        <is>
          <t>7 ↑ +0.43%</t>
        </is>
      </c>
      <c r="T390" s="8" t="inlineStr">
        <is>
          <t>61 ↑ +0.23%</t>
        </is>
      </c>
      <c r="U390" s="8" t="inlineStr">
        <is>
          <t>179 ↑ +0.35%</t>
        </is>
      </c>
      <c r="V390" s="8" t="inlineStr">
        <is>
          <t>127 ↑ +0.59%</t>
        </is>
      </c>
      <c r="W390" s="8" t="inlineStr">
        <is>
          <t>123 ↑ +1.57%</t>
        </is>
      </c>
    </row>
    <row r="391" ht="28" customHeight="1" s="386">
      <c r="A391" s="308" t="n">
        <v>45684</v>
      </c>
      <c r="B391" s="472" t="n">
        <v>2084.842</v>
      </c>
      <c r="C391" s="8" t="n">
        <v>-17.534</v>
      </c>
      <c r="D391" s="268" t="n">
        <v>-0.0083</v>
      </c>
      <c r="E391" s="8" t="n">
        <v>66.06</v>
      </c>
      <c r="F391" s="8" t="n">
        <v>125.662</v>
      </c>
      <c r="G391" s="8" t="n">
        <v>119.336</v>
      </c>
      <c r="H391" s="8" t="n">
        <v>87.83</v>
      </c>
      <c r="I391" s="8" t="n">
        <v>181.73</v>
      </c>
      <c r="J391" s="8" t="n">
        <v>55.56</v>
      </c>
      <c r="K391" s="268" t="n">
        <v>0.5607</v>
      </c>
      <c r="L391" s="268" t="n">
        <v>0.3669</v>
      </c>
      <c r="M391" s="268" t="n">
        <v>-0.0339</v>
      </c>
      <c r="N391" s="8" t="n">
        <v>433.06</v>
      </c>
      <c r="O391" s="8" t="n">
        <v>7111.66</v>
      </c>
      <c r="P391" s="268" t="n">
        <v>0.0609</v>
      </c>
      <c r="Q391" s="8" t="n">
        <v>501</v>
      </c>
      <c r="R391" s="8" t="inlineStr">
        <is>
          <t>4 ↑ +0.14%</t>
        </is>
      </c>
      <c r="S391" s="8" t="inlineStr">
        <is>
          <t>7 ↓ -0.61%</t>
        </is>
      </c>
      <c r="T391" s="8" t="inlineStr">
        <is>
          <t>63 ↓ -0.27%</t>
        </is>
      </c>
      <c r="U391" s="8" t="inlineStr">
        <is>
          <t>183 ↓ -0.58%</t>
        </is>
      </c>
      <c r="V391" s="8" t="inlineStr">
        <is>
          <t>130 ↓ -0.69%</t>
        </is>
      </c>
      <c r="W391" s="8" t="inlineStr">
        <is>
          <t>114 ↓ -1.77%</t>
        </is>
      </c>
    </row>
    <row r="392" ht="28" customHeight="1" s="386">
      <c r="A392" s="308" t="n">
        <v>45681</v>
      </c>
      <c r="B392" s="472" t="n">
        <v>2102.376</v>
      </c>
      <c r="C392" s="8" t="n">
        <v>14.324</v>
      </c>
      <c r="D392" s="268" t="n">
        <v>0.0069</v>
      </c>
      <c r="E392" s="8" t="n">
        <v>69.56999999999999</v>
      </c>
      <c r="F392" s="8" t="n">
        <v>126.765</v>
      </c>
      <c r="G392" s="8" t="n">
        <v>120.132</v>
      </c>
      <c r="H392" s="8" t="n">
        <v>87.86</v>
      </c>
      <c r="I392" s="8" t="n">
        <v>182.95</v>
      </c>
      <c r="J392" s="8" t="n">
        <v>57.1</v>
      </c>
      <c r="K392" s="268" t="n">
        <v>0.5619</v>
      </c>
      <c r="L392" s="268" t="n">
        <v>0.3691</v>
      </c>
      <c r="M392" s="268" t="n">
        <v>-0.0386</v>
      </c>
      <c r="N392" s="8" t="n">
        <v>627.89</v>
      </c>
      <c r="O392" s="8" t="n">
        <v>7115.63</v>
      </c>
      <c r="P392" s="268" t="n">
        <v>0.0882</v>
      </c>
      <c r="Q392" s="8" t="n">
        <v>501</v>
      </c>
      <c r="R392" s="8" t="inlineStr">
        <is>
          <t>4 ↓ -1.65%</t>
        </is>
      </c>
      <c r="S392" s="8" t="inlineStr">
        <is>
          <t>8 ↑ +0.18%</t>
        </is>
      </c>
      <c r="T392" s="8" t="inlineStr">
        <is>
          <t>60 ↑ +0.28%</t>
        </is>
      </c>
      <c r="U392" s="8" t="inlineStr">
        <is>
          <t>176 ↑ +0.34%</t>
        </is>
      </c>
      <c r="V392" s="8" t="inlineStr">
        <is>
          <t>132 ↑ +0.65%</t>
        </is>
      </c>
      <c r="W392" s="8" t="inlineStr">
        <is>
          <t>121 ↑ +1.53%</t>
        </is>
      </c>
    </row>
    <row r="393" ht="28" customHeight="1" s="386">
      <c r="A393" s="308" t="n">
        <v>45680</v>
      </c>
      <c r="B393" s="472" t="n">
        <v>2088.052</v>
      </c>
      <c r="C393" s="8" t="n">
        <v>-2.76</v>
      </c>
      <c r="D393" s="268" t="n">
        <v>-0.0013</v>
      </c>
      <c r="E393" s="8" t="n">
        <v>65.84999999999999</v>
      </c>
      <c r="F393" s="8" t="n">
        <v>125.874</v>
      </c>
      <c r="G393" s="8" t="n">
        <v>119.77</v>
      </c>
      <c r="H393" s="8" t="n">
        <v>86.90000000000001</v>
      </c>
      <c r="I393" s="8" t="n">
        <v>182.75</v>
      </c>
      <c r="J393" s="8" t="n">
        <v>60.06</v>
      </c>
      <c r="K393" s="268" t="n">
        <v>0.5688</v>
      </c>
      <c r="L393" s="268" t="n">
        <v>0.3765</v>
      </c>
      <c r="M393" s="268" t="n">
        <v>-0.0356</v>
      </c>
      <c r="N393" s="8" t="n">
        <v>526.51</v>
      </c>
      <c r="O393" s="8" t="n">
        <v>7132.41</v>
      </c>
      <c r="P393" s="268" t="n">
        <v>0.0738</v>
      </c>
      <c r="Q393" s="8" t="n">
        <v>503</v>
      </c>
      <c r="R393" s="8" t="inlineStr">
        <is>
          <t>4 ↑ +0.04%</t>
        </is>
      </c>
      <c r="S393" s="8" t="inlineStr">
        <is>
          <t>8 ↑ +0.21%</t>
        </is>
      </c>
      <c r="T393" s="8" t="inlineStr">
        <is>
          <t>63 ↑ +0.09%</t>
        </is>
      </c>
      <c r="U393" s="8" t="inlineStr">
        <is>
          <t>183 ↓ -0.00%</t>
        </is>
      </c>
      <c r="V393" s="8" t="inlineStr">
        <is>
          <t>136 ↓ -0.14%</t>
        </is>
      </c>
      <c r="W393" s="8" t="inlineStr">
        <is>
          <t>109 ↓ -0.50%</t>
        </is>
      </c>
    </row>
    <row r="394" ht="28" customHeight="1" s="386">
      <c r="A394" s="308" t="n">
        <v>45679</v>
      </c>
      <c r="B394" s="472" t="n">
        <v>2090.812</v>
      </c>
      <c r="C394" s="8" t="n">
        <v>-3.497</v>
      </c>
      <c r="D394" s="268" t="n">
        <v>-0.0017</v>
      </c>
      <c r="E394" s="8" t="n">
        <v>65.06</v>
      </c>
      <c r="F394" s="8" t="n">
        <v>126.142</v>
      </c>
      <c r="G394" s="8" t="n">
        <v>119.8</v>
      </c>
      <c r="H394" s="8" t="n">
        <v>86.70999999999999</v>
      </c>
      <c r="I394" s="8" t="n">
        <v>183.3</v>
      </c>
      <c r="J394" s="8" t="n">
        <v>59.1</v>
      </c>
      <c r="K394" s="268" t="n">
        <v>0.5716</v>
      </c>
      <c r="L394" s="268" t="n">
        <v>0.3766</v>
      </c>
      <c r="M394" s="268" t="n">
        <v>-0.0365</v>
      </c>
      <c r="N394" s="8" t="n">
        <v>473.51</v>
      </c>
      <c r="O394" s="8" t="n">
        <v>7137.69</v>
      </c>
      <c r="P394" s="268" t="n">
        <v>0.0663</v>
      </c>
      <c r="Q394" s="8" t="n">
        <v>503</v>
      </c>
      <c r="R394" s="8" t="inlineStr">
        <is>
          <t>4 ↓ -0.17%</t>
        </is>
      </c>
      <c r="S394" s="8" t="inlineStr">
        <is>
          <t>8 ↓ -0.28%</t>
        </is>
      </c>
      <c r="T394" s="8" t="inlineStr">
        <is>
          <t>67 ↓ -0.10%</t>
        </is>
      </c>
      <c r="U394" s="8" t="inlineStr">
        <is>
          <t>179 ↓ -0.16%</t>
        </is>
      </c>
      <c r="V394" s="8" t="inlineStr">
        <is>
          <t>129 ↓ -0.07%</t>
        </is>
      </c>
      <c r="W394" s="8" t="inlineStr">
        <is>
          <t>116 ↓ -0.32%</t>
        </is>
      </c>
    </row>
    <row r="395" ht="28" customHeight="1" s="386">
      <c r="A395" s="308" t="n">
        <v>45678</v>
      </c>
      <c r="B395" s="472" t="n">
        <v>2094.309</v>
      </c>
      <c r="C395" s="8" t="n">
        <v>6.556</v>
      </c>
      <c r="D395" s="268" t="n">
        <v>0.0031</v>
      </c>
      <c r="E395" s="8" t="n">
        <v>66.11</v>
      </c>
      <c r="F395" s="8" t="n">
        <v>126.334</v>
      </c>
      <c r="G395" s="8" t="n">
        <v>119.589</v>
      </c>
      <c r="H395" s="8" t="n">
        <v>87.31</v>
      </c>
      <c r="I395" s="8" t="n">
        <v>182.35</v>
      </c>
      <c r="J395" s="8" t="n">
        <v>54.99</v>
      </c>
      <c r="K395" s="268" t="n">
        <v>0.5601</v>
      </c>
      <c r="L395" s="268" t="n">
        <v>0.3613</v>
      </c>
      <c r="M395" s="268" t="n">
        <v>-0.0381</v>
      </c>
      <c r="N395" s="8" t="n">
        <v>521.66</v>
      </c>
      <c r="O395" s="8" t="n">
        <v>7140.3</v>
      </c>
      <c r="P395" s="268" t="n">
        <v>0.0731</v>
      </c>
      <c r="Q395" s="8" t="n">
        <v>502</v>
      </c>
      <c r="R395" s="8" t="inlineStr">
        <is>
          <t>4 ↑ +0.29%</t>
        </is>
      </c>
      <c r="S395" s="8" t="inlineStr">
        <is>
          <t>9 ↓ -0.11%</t>
        </is>
      </c>
      <c r="T395" s="8" t="inlineStr">
        <is>
          <t>61 ↑ +0.05%</t>
        </is>
      </c>
      <c r="U395" s="8" t="inlineStr">
        <is>
          <t>184 ↑ +0.11%</t>
        </is>
      </c>
      <c r="V395" s="8" t="inlineStr">
        <is>
          <t>126 ↑ +0.22%</t>
        </is>
      </c>
      <c r="W395" s="8" t="inlineStr">
        <is>
          <t>118 ↑ +0.90%</t>
        </is>
      </c>
    </row>
    <row r="396" ht="28" customHeight="1" s="386">
      <c r="A396" s="308" t="n">
        <v>45677</v>
      </c>
      <c r="B396" s="472" t="n">
        <v>2087.753</v>
      </c>
      <c r="C396" s="8" t="n">
        <v>13.05</v>
      </c>
      <c r="D396" s="268" t="n">
        <v>0.0063</v>
      </c>
      <c r="E396" s="8" t="n">
        <v>65.09</v>
      </c>
      <c r="F396" s="8" t="n">
        <v>125.872</v>
      </c>
      <c r="G396" s="8" t="n">
        <v>119.544</v>
      </c>
      <c r="H396" s="8" t="n">
        <v>87.76000000000001</v>
      </c>
      <c r="I396" s="8" t="n">
        <v>181.04</v>
      </c>
      <c r="J396" s="8" t="n">
        <v>54.45</v>
      </c>
      <c r="K396" s="268" t="n">
        <v>0.5517</v>
      </c>
      <c r="L396" s="268" t="n">
        <v>0.3594</v>
      </c>
      <c r="M396" s="268" t="n">
        <v>-0.0389</v>
      </c>
      <c r="N396" s="8" t="n">
        <v>501.92</v>
      </c>
      <c r="O396" s="8" t="n">
        <v>7138.09</v>
      </c>
      <c r="P396" s="268" t="n">
        <v>0.0703</v>
      </c>
      <c r="Q396" s="8" t="n">
        <v>502</v>
      </c>
      <c r="R396" s="8" t="inlineStr">
        <is>
          <t>4 ↑ +2.81%</t>
        </is>
      </c>
      <c r="S396" s="8" t="inlineStr">
        <is>
          <t>9 ↑ +0.47%</t>
        </is>
      </c>
      <c r="T396" s="8" t="inlineStr">
        <is>
          <t>68 ↑ +0.37%</t>
        </is>
      </c>
      <c r="U396" s="8" t="inlineStr">
        <is>
          <t>179 ↑ +0.48%</t>
        </is>
      </c>
      <c r="V396" s="8" t="inlineStr">
        <is>
          <t>132 ↑ +0.58%</t>
        </is>
      </c>
      <c r="W396" s="8" t="inlineStr">
        <is>
          <t>110 ↑ +1.02%</t>
        </is>
      </c>
    </row>
    <row r="397" ht="28" customHeight="1" s="386">
      <c r="A397" s="308" t="n">
        <v>45674</v>
      </c>
      <c r="B397" s="472" t="n">
        <v>2074.703</v>
      </c>
      <c r="C397" s="8" t="n">
        <v>8.266</v>
      </c>
      <c r="D397" s="268" t="n">
        <v>0.004</v>
      </c>
      <c r="E397" s="8" t="n">
        <v>60.63</v>
      </c>
      <c r="F397" s="8" t="n">
        <v>125.024</v>
      </c>
      <c r="G397" s="8" t="n">
        <v>118.693</v>
      </c>
      <c r="H397" s="8" t="n">
        <v>86.98999999999999</v>
      </c>
      <c r="I397" s="8" t="n">
        <v>180.79</v>
      </c>
      <c r="J397" s="8" t="n">
        <v>57.36</v>
      </c>
      <c r="K397" s="268" t="n">
        <v>0.5577</v>
      </c>
      <c r="L397" s="268" t="n">
        <v>0.3556</v>
      </c>
      <c r="M397" s="268" t="n">
        <v>-0.0353</v>
      </c>
      <c r="N397" s="8" t="n">
        <v>466.36</v>
      </c>
      <c r="O397" s="8" t="n">
        <v>7149.4</v>
      </c>
      <c r="P397" s="268" t="n">
        <v>0.06519999999999999</v>
      </c>
      <c r="Q397" s="8" t="n">
        <v>504</v>
      </c>
      <c r="R397" s="8" t="inlineStr">
        <is>
          <t>4 ↓ -3.08%</t>
        </is>
      </c>
      <c r="S397" s="8" t="inlineStr">
        <is>
          <t>10 ↑ +0.04%</t>
        </is>
      </c>
      <c r="T397" s="8" t="inlineStr">
        <is>
          <t>70 ↑ +0.17%</t>
        </is>
      </c>
      <c r="U397" s="8" t="inlineStr">
        <is>
          <t>188 ↑ +0.36%</t>
        </is>
      </c>
      <c r="V397" s="8" t="inlineStr">
        <is>
          <t>125 ↑ +0.62%</t>
        </is>
      </c>
      <c r="W397" s="8" t="inlineStr">
        <is>
          <t>107 ↑ +0.53%</t>
        </is>
      </c>
    </row>
    <row r="398" ht="28" customHeight="1" s="386">
      <c r="A398" s="308" t="n">
        <v>45673</v>
      </c>
      <c r="B398" s="472" t="n">
        <v>2066.437</v>
      </c>
      <c r="C398" s="8" t="n">
        <v>-3.623</v>
      </c>
      <c r="D398" s="268" t="n">
        <v>-0.0017</v>
      </c>
      <c r="E398" s="8" t="n">
        <v>57.73</v>
      </c>
      <c r="F398" s="8" t="n">
        <v>124.596</v>
      </c>
      <c r="G398" s="8" t="n">
        <v>118.374</v>
      </c>
      <c r="H398" s="8" t="n">
        <v>86.34</v>
      </c>
      <c r="I398" s="8" t="n">
        <v>180.28</v>
      </c>
      <c r="J398" s="8" t="n">
        <v>56.32</v>
      </c>
      <c r="K398" s="268" t="n">
        <v>0.5568</v>
      </c>
      <c r="L398" s="268" t="n">
        <v>0.3601</v>
      </c>
      <c r="M398" s="268" t="n">
        <v>-0.0334</v>
      </c>
      <c r="N398" s="8" t="n">
        <v>486.16</v>
      </c>
      <c r="O398" s="8" t="n">
        <v>7186.77</v>
      </c>
      <c r="P398" s="268" t="n">
        <v>0.06759999999999999</v>
      </c>
      <c r="Q398" s="8" t="n">
        <v>504</v>
      </c>
      <c r="R398" s="8" t="inlineStr">
        <is>
          <t>4 ↓ -1.17%</t>
        </is>
      </c>
      <c r="S398" s="8" t="inlineStr">
        <is>
          <t>10 ↓ -0.01%</t>
        </is>
      </c>
      <c r="T398" s="8" t="inlineStr">
        <is>
          <t>74 ↓ -0.17%</t>
        </is>
      </c>
      <c r="U398" s="8" t="inlineStr">
        <is>
          <t>193 ↓ -0.13%</t>
        </is>
      </c>
      <c r="V398" s="8" t="inlineStr">
        <is>
          <t>127 ↓ -0.21%</t>
        </is>
      </c>
      <c r="W398" s="8" t="inlineStr">
        <is>
          <t>96 ↓ -0.20%</t>
        </is>
      </c>
    </row>
    <row r="399" ht="28" customHeight="1" s="386">
      <c r="A399" s="308" t="n">
        <v>45672</v>
      </c>
      <c r="B399" s="472" t="n">
        <v>2070.06</v>
      </c>
      <c r="C399" s="8" t="n">
        <v>1.965</v>
      </c>
      <c r="D399" s="268" t="n">
        <v>0.001</v>
      </c>
      <c r="E399" s="8" t="n">
        <v>59.63</v>
      </c>
      <c r="F399" s="8" t="n">
        <v>124.802</v>
      </c>
      <c r="G399" s="8" t="n">
        <v>118.75</v>
      </c>
      <c r="H399" s="8" t="n">
        <v>86.31999999999999</v>
      </c>
      <c r="I399" s="8" t="n">
        <v>181.88</v>
      </c>
      <c r="J399" s="8" t="n">
        <v>59.49</v>
      </c>
      <c r="K399" s="268" t="n">
        <v>0.5708</v>
      </c>
      <c r="L399" s="268" t="n">
        <v>0.3667</v>
      </c>
      <c r="M399" s="268" t="n">
        <v>-0.0342</v>
      </c>
      <c r="N399" s="8" t="n">
        <v>465.8</v>
      </c>
      <c r="O399" s="8" t="n">
        <v>7179.47</v>
      </c>
      <c r="P399" s="268" t="n">
        <v>0.0649</v>
      </c>
      <c r="Q399" s="8" t="n">
        <v>503</v>
      </c>
      <c r="R399" s="8" t="inlineStr">
        <is>
          <t>4 ↑ +1.60%</t>
        </is>
      </c>
      <c r="S399" s="8" t="inlineStr">
        <is>
          <t>9 ↑ +0.06%</t>
        </is>
      </c>
      <c r="T399" s="8" t="inlineStr">
        <is>
          <t>75 ↑ +0.29%</t>
        </is>
      </c>
      <c r="U399" s="8" t="inlineStr">
        <is>
          <t>191 ↑ +0.20%</t>
        </is>
      </c>
      <c r="V399" s="8" t="inlineStr">
        <is>
          <t>124 ↑ +0.11%</t>
        </is>
      </c>
      <c r="W399" s="8" t="inlineStr">
        <is>
          <t>100 ↓ -0.32%</t>
        </is>
      </c>
    </row>
    <row r="400" ht="28" customHeight="1" s="386">
      <c r="A400" s="308" t="n">
        <v>45671</v>
      </c>
      <c r="B400" s="472" t="n">
        <v>2068.095</v>
      </c>
      <c r="C400" s="8" t="n">
        <v>30.121</v>
      </c>
      <c r="D400" s="268" t="n">
        <v>0.0148</v>
      </c>
      <c r="E400" s="8" t="n">
        <v>60.14</v>
      </c>
      <c r="F400" s="8" t="n">
        <v>124.657</v>
      </c>
      <c r="G400" s="8" t="n">
        <v>118.61</v>
      </c>
      <c r="H400" s="8" t="n">
        <v>86.70999999999999</v>
      </c>
      <c r="I400" s="8" t="n">
        <v>180.82</v>
      </c>
      <c r="J400" s="8" t="n">
        <v>56.52</v>
      </c>
      <c r="K400" s="268" t="n">
        <v>0.5616</v>
      </c>
      <c r="L400" s="268" t="n">
        <v>0.355</v>
      </c>
      <c r="M400" s="268" t="n">
        <v>-0.0335</v>
      </c>
      <c r="N400" s="8" t="n">
        <v>626.5700000000001</v>
      </c>
      <c r="O400" s="8" t="n">
        <v>7184.97</v>
      </c>
      <c r="P400" s="268" t="n">
        <v>0.0872</v>
      </c>
      <c r="Q400" s="8" t="n">
        <v>503</v>
      </c>
      <c r="R400" s="8" t="inlineStr">
        <is>
          <t>4 ↑ +2.10%</t>
        </is>
      </c>
      <c r="S400" s="8" t="inlineStr">
        <is>
          <t>11 ↑ +2.60%</t>
        </is>
      </c>
      <c r="T400" s="8" t="inlineStr">
        <is>
          <t>78 ↑ +0.98%</t>
        </is>
      </c>
      <c r="U400" s="8" t="inlineStr">
        <is>
          <t>186 ↑ +1.05%</t>
        </is>
      </c>
      <c r="V400" s="8" t="inlineStr">
        <is>
          <t>123 ↑ +1.62%</t>
        </is>
      </c>
      <c r="W400" s="8" t="inlineStr">
        <is>
          <t>101 ↑ +2.33%</t>
        </is>
      </c>
    </row>
    <row r="401" ht="28" customHeight="1" s="386">
      <c r="A401" s="308" t="n">
        <v>45670</v>
      </c>
      <c r="B401" s="472" t="n">
        <v>2037.974</v>
      </c>
      <c r="C401" s="8" t="n">
        <v>-1.101</v>
      </c>
      <c r="D401" s="268" t="n">
        <v>-0.0005</v>
      </c>
      <c r="E401" s="8" t="n">
        <v>51.94</v>
      </c>
      <c r="F401" s="8" t="n">
        <v>122.82</v>
      </c>
      <c r="G401" s="8" t="n">
        <v>116.844</v>
      </c>
      <c r="H401" s="8" t="n">
        <v>83.08</v>
      </c>
      <c r="I401" s="8" t="n">
        <v>183.23</v>
      </c>
      <c r="J401" s="8" t="n">
        <v>65.51000000000001</v>
      </c>
      <c r="K401" s="268" t="n">
        <v>0.6041</v>
      </c>
      <c r="L401" s="268" t="n">
        <v>0.391</v>
      </c>
      <c r="M401" s="268" t="n">
        <v>-0.0267</v>
      </c>
      <c r="N401" s="8" t="n">
        <v>416.82</v>
      </c>
      <c r="O401" s="8" t="n">
        <v>7188.34</v>
      </c>
      <c r="P401" s="268" t="n">
        <v>0.058</v>
      </c>
      <c r="Q401" s="8" t="n">
        <v>504</v>
      </c>
      <c r="R401" s="8" t="inlineStr">
        <is>
          <t>5 ↑ +1.92%</t>
        </is>
      </c>
      <c r="S401" s="8" t="inlineStr">
        <is>
          <t>14 ↑ +0.11%</t>
        </is>
      </c>
      <c r="T401" s="8" t="inlineStr">
        <is>
          <t>94 ↓ -0.02%</t>
        </is>
      </c>
      <c r="U401" s="8" t="inlineStr">
        <is>
          <t>191 ↓ -0.12%</t>
        </is>
      </c>
      <c r="V401" s="8" t="inlineStr">
        <is>
          <t>116 ↓ -0.13%</t>
        </is>
      </c>
      <c r="W401" s="8" t="inlineStr">
        <is>
          <t>84 ↑ +0.01%</t>
        </is>
      </c>
    </row>
    <row r="402" ht="28" customHeight="1" s="386">
      <c r="A402" s="308" t="n">
        <v>45667</v>
      </c>
      <c r="B402" s="472" t="n">
        <v>2039.075</v>
      </c>
      <c r="C402" s="8" t="n">
        <v>-10.247</v>
      </c>
      <c r="D402" s="268" t="n">
        <v>-0.005</v>
      </c>
      <c r="E402" s="8" t="n">
        <v>51.68</v>
      </c>
      <c r="F402" s="8" t="n">
        <v>122.997</v>
      </c>
      <c r="G402" s="8" t="n">
        <v>117.26</v>
      </c>
      <c r="H402" s="8" t="n">
        <v>82.83</v>
      </c>
      <c r="I402" s="8" t="n">
        <v>184.15</v>
      </c>
      <c r="J402" s="8" t="n">
        <v>68.08</v>
      </c>
      <c r="K402" s="268" t="n">
        <v>0.6115</v>
      </c>
      <c r="L402" s="268" t="n">
        <v>0.3968</v>
      </c>
      <c r="M402" s="268" t="n">
        <v>-0.0273</v>
      </c>
      <c r="N402" s="8" t="n">
        <v>437.14</v>
      </c>
      <c r="O402" s="8" t="n">
        <v>7193.19</v>
      </c>
      <c r="P402" s="268" t="n">
        <v>0.0608</v>
      </c>
      <c r="Q402" s="8" t="n">
        <v>505</v>
      </c>
      <c r="R402" s="8" t="inlineStr">
        <is>
          <t>6 ↓ -0.81%</t>
        </is>
      </c>
      <c r="S402" s="8" t="inlineStr">
        <is>
          <t>13 ↓ -0.78%</t>
        </is>
      </c>
      <c r="T402" s="8" t="inlineStr">
        <is>
          <t>90 ↓ -0.20%</t>
        </is>
      </c>
      <c r="U402" s="8" t="inlineStr">
        <is>
          <t>197 ↓ -0.35%</t>
        </is>
      </c>
      <c r="V402" s="8" t="inlineStr">
        <is>
          <t>109 ↓ -0.42%</t>
        </is>
      </c>
      <c r="W402" s="8" t="inlineStr">
        <is>
          <t>90 ↓ -1.16%</t>
        </is>
      </c>
    </row>
    <row r="403" ht="28" customHeight="1" s="386">
      <c r="A403" s="308" t="n">
        <v>45666</v>
      </c>
      <c r="B403" s="472" t="n">
        <v>2049.322</v>
      </c>
      <c r="C403" s="8" t="n">
        <v>9.769</v>
      </c>
      <c r="D403" s="268" t="n">
        <v>0.0048</v>
      </c>
      <c r="E403" s="8" t="n">
        <v>53.49</v>
      </c>
      <c r="F403" s="8" t="n">
        <v>123.814</v>
      </c>
      <c r="G403" s="8" t="n">
        <v>117.906</v>
      </c>
      <c r="H403" s="8" t="n">
        <v>84.86</v>
      </c>
      <c r="I403" s="8" t="n">
        <v>181.64</v>
      </c>
      <c r="J403" s="8" t="n">
        <v>61.44</v>
      </c>
      <c r="K403" s="268" t="n">
        <v>0.5783</v>
      </c>
      <c r="L403" s="268" t="n">
        <v>0.3767</v>
      </c>
      <c r="M403" s="268" t="n">
        <v>-0.0296</v>
      </c>
      <c r="N403" s="8" t="n">
        <v>473.16</v>
      </c>
      <c r="O403" s="8" t="n">
        <v>7190.85</v>
      </c>
      <c r="P403" s="268" t="n">
        <v>0.0658</v>
      </c>
      <c r="Q403" s="8" t="n">
        <v>505</v>
      </c>
      <c r="R403" s="8" t="inlineStr">
        <is>
          <t>6 ↑ +2.62%</t>
        </is>
      </c>
      <c r="S403" s="8" t="inlineStr">
        <is>
          <t>11 ↑ +0.65%</t>
        </is>
      </c>
      <c r="T403" s="8" t="inlineStr">
        <is>
          <t>87 ↑ +0.50%</t>
        </is>
      </c>
      <c r="U403" s="8" t="inlineStr">
        <is>
          <t>194 ↑ +0.28%</t>
        </is>
      </c>
      <c r="V403" s="8" t="inlineStr">
        <is>
          <t>114 ↑ +0.52%</t>
        </is>
      </c>
      <c r="W403" s="8" t="inlineStr">
        <is>
          <t>93 ↑ +0.68%</t>
        </is>
      </c>
    </row>
    <row r="404" ht="28" customHeight="1" s="386">
      <c r="A404" s="308" t="n">
        <v>45665</v>
      </c>
      <c r="B404" s="472" t="n">
        <v>2039.553</v>
      </c>
      <c r="C404" s="8" t="n">
        <v>-2.512</v>
      </c>
      <c r="D404" s="268" t="n">
        <v>-0.0012</v>
      </c>
      <c r="E404" s="8" t="n">
        <v>52.76</v>
      </c>
      <c r="F404" s="8" t="n">
        <v>123.336</v>
      </c>
      <c r="G404" s="8" t="n">
        <v>117.45</v>
      </c>
      <c r="H404" s="8" t="n">
        <v>85.45</v>
      </c>
      <c r="I404" s="8" t="n">
        <v>180.79</v>
      </c>
      <c r="J404" s="8" t="n">
        <v>60.53</v>
      </c>
      <c r="K404" s="268" t="n">
        <v>0.5745</v>
      </c>
      <c r="L404" s="268" t="n">
        <v>0.3636</v>
      </c>
      <c r="M404" s="268" t="n">
        <v>-0.0271</v>
      </c>
      <c r="N404" s="8" t="n">
        <v>485.64</v>
      </c>
      <c r="O404" s="8" t="n">
        <v>7197.16</v>
      </c>
      <c r="P404" s="268" t="n">
        <v>0.0675</v>
      </c>
      <c r="Q404" s="8" t="n">
        <v>505</v>
      </c>
      <c r="R404" s="8" t="inlineStr">
        <is>
          <t>6 ↓ -4.26%</t>
        </is>
      </c>
      <c r="S404" s="8" t="inlineStr">
        <is>
          <t>16 ↓ -0.17%</t>
        </is>
      </c>
      <c r="T404" s="8" t="inlineStr">
        <is>
          <t>87 ↓ -0.09%</t>
        </is>
      </c>
      <c r="U404" s="8" t="inlineStr">
        <is>
          <t>197 ↓ -0.21%</t>
        </is>
      </c>
      <c r="V404" s="8" t="inlineStr">
        <is>
          <t>110 ↓ -0.24%</t>
        </is>
      </c>
      <c r="W404" s="8" t="inlineStr">
        <is>
          <t>89 ↑ +0.47%</t>
        </is>
      </c>
    </row>
    <row r="405" ht="28" customHeight="1" s="386">
      <c r="A405" s="308" t="n">
        <v>45664</v>
      </c>
      <c r="B405" s="472" t="n">
        <v>2042.065</v>
      </c>
      <c r="C405" s="8" t="n">
        <v>23.416</v>
      </c>
      <c r="D405" s="268" t="n">
        <v>0.0116</v>
      </c>
      <c r="E405" s="8" t="n">
        <v>54.18</v>
      </c>
      <c r="F405" s="8" t="n">
        <v>123.448</v>
      </c>
      <c r="G405" s="8" t="n">
        <v>117.404</v>
      </c>
      <c r="H405" s="8" t="n">
        <v>86.11</v>
      </c>
      <c r="I405" s="8" t="n">
        <v>180.17</v>
      </c>
      <c r="J405" s="8" t="n">
        <v>59.7</v>
      </c>
      <c r="K405" s="268" t="n">
        <v>0.5672</v>
      </c>
      <c r="L405" s="268" t="n">
        <v>0.3616</v>
      </c>
      <c r="M405" s="268" t="n">
        <v>-0.0278</v>
      </c>
      <c r="N405" s="8" t="n">
        <v>528.97</v>
      </c>
      <c r="O405" s="8" t="n">
        <v>7203.71</v>
      </c>
      <c r="P405" s="268" t="n">
        <v>0.07340000000000001</v>
      </c>
      <c r="Q405" s="8" t="n">
        <v>505</v>
      </c>
      <c r="R405" s="8" t="inlineStr">
        <is>
          <t>6 ↓ -1.15%</t>
        </is>
      </c>
      <c r="S405" s="8" t="inlineStr">
        <is>
          <t>14 ↑ +0.94%</t>
        </is>
      </c>
      <c r="T405" s="8" t="inlineStr">
        <is>
          <t>89 ↑ +0.65%</t>
        </is>
      </c>
      <c r="U405" s="8" t="inlineStr">
        <is>
          <t>188 ↑ +0.94%</t>
        </is>
      </c>
      <c r="V405" s="8" t="inlineStr">
        <is>
          <t>122 ↑ +1.48%</t>
        </is>
      </c>
      <c r="W405" s="8" t="inlineStr">
        <is>
          <t>86 ↑ +1.93%</t>
        </is>
      </c>
    </row>
    <row r="406" ht="28" customHeight="1" s="386">
      <c r="A406" s="308" t="n">
        <v>45663</v>
      </c>
      <c r="B406" s="472" t="n">
        <v>2018.649</v>
      </c>
      <c r="C406" s="8" t="n">
        <v>-7.883</v>
      </c>
      <c r="D406" s="268" t="n">
        <v>-0.0039</v>
      </c>
      <c r="E406" s="8" t="n">
        <v>47</v>
      </c>
      <c r="F406" s="8" t="n">
        <v>122.004</v>
      </c>
      <c r="G406" s="8" t="n">
        <v>116.179</v>
      </c>
      <c r="H406" s="8" t="n">
        <v>84.47</v>
      </c>
      <c r="I406" s="8" t="n">
        <v>179.6</v>
      </c>
      <c r="J406" s="8" t="n">
        <v>61.21</v>
      </c>
      <c r="K406" s="268" t="n">
        <v>0.5759</v>
      </c>
      <c r="L406" s="268" t="n">
        <v>0.3631</v>
      </c>
      <c r="M406" s="268" t="n">
        <v>-0.0232</v>
      </c>
      <c r="N406" s="8" t="n">
        <v>481.27</v>
      </c>
      <c r="O406" s="8" t="n">
        <v>7205.64</v>
      </c>
      <c r="P406" s="268" t="n">
        <v>0.0668</v>
      </c>
      <c r="Q406" s="8" t="n">
        <v>506</v>
      </c>
      <c r="R406" s="8" t="inlineStr">
        <is>
          <t>7 ↓ -3.78%</t>
        </is>
      </c>
      <c r="S406" s="8" t="inlineStr">
        <is>
          <t>15 ↓ -1.64%</t>
        </is>
      </c>
      <c r="T406" s="8" t="inlineStr">
        <is>
          <t>106 ↓ -0.43%</t>
        </is>
      </c>
      <c r="U406" s="8" t="inlineStr">
        <is>
          <t>195 ↓ -0.18%</t>
        </is>
      </c>
      <c r="V406" s="8" t="inlineStr">
        <is>
          <t>106 ↓ -0.29%</t>
        </is>
      </c>
      <c r="W406" s="8" t="inlineStr">
        <is>
          <t>77 ↓ -0.45%</t>
        </is>
      </c>
    </row>
    <row r="407" ht="28" customHeight="1" s="386">
      <c r="A407" s="308" t="n">
        <v>45660</v>
      </c>
      <c r="B407" s="472" t="n">
        <v>2026.532</v>
      </c>
      <c r="C407" s="8" t="n">
        <v>-13.094</v>
      </c>
      <c r="D407" s="268" t="n">
        <v>-0.0064</v>
      </c>
      <c r="E407" s="8" t="n">
        <v>48.9</v>
      </c>
      <c r="F407" s="8" t="n">
        <v>122.57</v>
      </c>
      <c r="G407" s="8" t="n">
        <v>116.7</v>
      </c>
      <c r="H407" s="8" t="n">
        <v>84.11</v>
      </c>
      <c r="I407" s="8" t="n">
        <v>180.63</v>
      </c>
      <c r="J407" s="8" t="n">
        <v>62.19</v>
      </c>
      <c r="K407" s="268" t="n">
        <v>0.5806</v>
      </c>
      <c r="L407" s="268" t="n">
        <v>0.3723</v>
      </c>
      <c r="M407" s="268" t="n">
        <v>-0.0248</v>
      </c>
      <c r="N407" s="8" t="n">
        <v>498.28</v>
      </c>
      <c r="O407" s="8" t="n">
        <v>7223.45</v>
      </c>
      <c r="P407" s="268" t="n">
        <v>0.06900000000000001</v>
      </c>
      <c r="Q407" s="8" t="n">
        <v>507</v>
      </c>
      <c r="R407" s="8" t="inlineStr">
        <is>
          <t>5 ↓ -1.49%</t>
        </is>
      </c>
      <c r="S407" s="8" t="inlineStr">
        <is>
          <t>12 ↓ -0.82%</t>
        </is>
      </c>
      <c r="T407" s="8" t="inlineStr">
        <is>
          <t>107 ↓ -0.21%</t>
        </is>
      </c>
      <c r="U407" s="8" t="inlineStr">
        <is>
          <t>195 ↓ -0.34%</t>
        </is>
      </c>
      <c r="V407" s="8" t="inlineStr">
        <is>
          <t>110 ↓ -0.71%</t>
        </is>
      </c>
      <c r="W407" s="8" t="inlineStr">
        <is>
          <t>78 ↓ -1.82%</t>
        </is>
      </c>
    </row>
    <row r="408" ht="28" customHeight="1" s="386">
      <c r="A408" s="308" t="n">
        <v>45659</v>
      </c>
      <c r="B408" s="472" t="n">
        <v>2039.626</v>
      </c>
      <c r="C408" s="8" t="n">
        <v>-12.993</v>
      </c>
      <c r="D408" s="268" t="n">
        <v>-0.0063</v>
      </c>
      <c r="E408" s="8" t="n">
        <v>52.12</v>
      </c>
      <c r="F408" s="8" t="n">
        <v>123.449</v>
      </c>
      <c r="G408" s="8" t="n">
        <v>116.901</v>
      </c>
      <c r="H408" s="8" t="n">
        <v>86.98999999999999</v>
      </c>
      <c r="I408" s="8" t="n">
        <v>176.82</v>
      </c>
      <c r="J408" s="8" t="n">
        <v>51.69</v>
      </c>
      <c r="K408" s="268" t="n">
        <v>0.5337</v>
      </c>
      <c r="L408" s="268" t="n">
        <v>0.3313</v>
      </c>
      <c r="M408" s="268" t="n">
        <v>-0.0276</v>
      </c>
      <c r="N408" s="8" t="n">
        <v>506.85</v>
      </c>
      <c r="O408" s="8" t="n">
        <v>7225.61</v>
      </c>
      <c r="P408" s="268" t="n">
        <v>0.0701</v>
      </c>
      <c r="Q408" s="8" t="n">
        <v>507</v>
      </c>
      <c r="R408" s="8" t="inlineStr">
        <is>
          <t>5 ↓ -0.80%</t>
        </is>
      </c>
      <c r="S408" s="8" t="inlineStr">
        <is>
          <t>11 ↓ -0.64%</t>
        </is>
      </c>
      <c r="T408" s="8" t="inlineStr">
        <is>
          <t>101 ↓ -0.43%</t>
        </is>
      </c>
      <c r="U408" s="8" t="inlineStr">
        <is>
          <t>192 ↓ -0.66%</t>
        </is>
      </c>
      <c r="V408" s="8" t="inlineStr">
        <is>
          <t>113 ↓ -1.02%</t>
        </is>
      </c>
      <c r="W408" s="8" t="inlineStr">
        <is>
          <t>85 ↓ -0.28%</t>
        </is>
      </c>
    </row>
    <row r="409" ht="28" customHeight="1" s="386">
      <c r="A409" s="308" t="n">
        <v>45657</v>
      </c>
      <c r="B409" s="472" t="n">
        <v>2052.619</v>
      </c>
      <c r="C409" s="8" t="n">
        <v>-22.41</v>
      </c>
      <c r="D409" s="268" t="n">
        <v>-0.0108</v>
      </c>
      <c r="E409" s="8" t="n">
        <v>55.18</v>
      </c>
      <c r="F409" s="8" t="n">
        <v>124.176</v>
      </c>
      <c r="G409" s="8" t="n">
        <v>117.6</v>
      </c>
      <c r="H409" s="8" t="n">
        <v>89.14</v>
      </c>
      <c r="I409" s="8" t="n">
        <v>174.94</v>
      </c>
      <c r="J409" s="8" t="n">
        <v>47.79</v>
      </c>
      <c r="K409" s="268" t="n">
        <v>0.5077</v>
      </c>
      <c r="L409" s="268" t="n">
        <v>0.3155</v>
      </c>
      <c r="M409" s="268" t="n">
        <v>-0.0309</v>
      </c>
      <c r="N409" s="8" t="n">
        <v>522.29</v>
      </c>
      <c r="O409" s="8" t="n">
        <v>7231.1</v>
      </c>
      <c r="P409" s="268" t="n">
        <v>0.0722</v>
      </c>
      <c r="Q409" s="8" t="n">
        <v>507</v>
      </c>
      <c r="R409" s="8" t="inlineStr">
        <is>
          <t>4 ↓ -1.39%</t>
        </is>
      </c>
      <c r="S409" s="8" t="inlineStr">
        <is>
          <t>10 ↓ -0.16%</t>
        </is>
      </c>
      <c r="T409" s="8" t="inlineStr">
        <is>
          <t>93 ↓ -0.47%</t>
        </is>
      </c>
      <c r="U409" s="8" t="inlineStr">
        <is>
          <t>185 ↓ -0.76%</t>
        </is>
      </c>
      <c r="V409" s="8" t="inlineStr">
        <is>
          <t>121 ↓ -1.16%</t>
        </is>
      </c>
      <c r="W409" s="8" t="inlineStr">
        <is>
          <t>94 ↓ -2.29%</t>
        </is>
      </c>
    </row>
    <row r="410" ht="28" customHeight="1" s="386">
      <c r="A410" s="308" t="n">
        <v>45656</v>
      </c>
      <c r="B410" s="472" t="n">
        <v>2075.029</v>
      </c>
      <c r="C410" s="8" t="n">
        <v>-6.703</v>
      </c>
      <c r="D410" s="268" t="n">
        <v>-0.0032</v>
      </c>
      <c r="E410" s="8" t="n">
        <v>61.08</v>
      </c>
      <c r="F410" s="8" t="n">
        <v>125.665</v>
      </c>
      <c r="G410" s="8" t="n">
        <v>118.597</v>
      </c>
      <c r="H410" s="8" t="n">
        <v>91.25</v>
      </c>
      <c r="I410" s="8" t="n">
        <v>174.39</v>
      </c>
      <c r="J410" s="8" t="n">
        <v>40.34</v>
      </c>
      <c r="K410" s="268" t="n">
        <v>0.4872</v>
      </c>
      <c r="L410" s="268" t="n">
        <v>0.2987</v>
      </c>
      <c r="M410" s="268" t="n">
        <v>-0.0364</v>
      </c>
      <c r="N410" s="8" t="n">
        <v>604.91</v>
      </c>
      <c r="O410" s="8" t="n">
        <v>7244.63</v>
      </c>
      <c r="P410" s="268" t="n">
        <v>0.0835</v>
      </c>
      <c r="Q410" s="8" t="n">
        <v>507</v>
      </c>
      <c r="R410" s="8" t="inlineStr">
        <is>
          <t>4 ↓ -0.22%</t>
        </is>
      </c>
      <c r="S410" s="8" t="inlineStr">
        <is>
          <t>8 ↓ -0.48%</t>
        </is>
      </c>
      <c r="T410" s="8" t="inlineStr">
        <is>
          <t>83 ↓ -0.24%</t>
        </is>
      </c>
      <c r="U410" s="8" t="inlineStr">
        <is>
          <t>182 ↓ -0.32%</t>
        </is>
      </c>
      <c r="V410" s="8" t="inlineStr">
        <is>
          <t>123 ↓ -0.17%</t>
        </is>
      </c>
      <c r="W410" s="8" t="inlineStr">
        <is>
          <t>107 ↓ -0.56%</t>
        </is>
      </c>
    </row>
    <row r="411" ht="28" customHeight="1" s="386">
      <c r="A411" s="308" t="n">
        <v>45653</v>
      </c>
      <c r="B411" s="472" t="n">
        <v>2081.732</v>
      </c>
      <c r="C411" s="8" t="n">
        <v>7.612</v>
      </c>
      <c r="D411" s="268" t="n">
        <v>0.0037</v>
      </c>
      <c r="E411" s="8" t="n">
        <v>62.73</v>
      </c>
      <c r="F411" s="8" t="n">
        <v>126.078</v>
      </c>
      <c r="G411" s="8" t="n">
        <v>118.883</v>
      </c>
      <c r="H411" s="8" t="n">
        <v>91.91</v>
      </c>
      <c r="I411" s="8" t="n">
        <v>173.98</v>
      </c>
      <c r="J411" s="8" t="n">
        <v>39.51</v>
      </c>
      <c r="K411" s="268" t="n">
        <v>0.479</v>
      </c>
      <c r="L411" s="268" t="n">
        <v>0.2953</v>
      </c>
      <c r="M411" s="268" t="n">
        <v>-0.0401</v>
      </c>
      <c r="N411" s="8" t="n">
        <v>631.08</v>
      </c>
      <c r="O411" s="8" t="n">
        <v>7249</v>
      </c>
      <c r="P411" s="268" t="n">
        <v>0.0871</v>
      </c>
      <c r="Q411" s="8" t="n">
        <v>507</v>
      </c>
      <c r="R411" s="8" t="inlineStr">
        <is>
          <t>4 ↑ +0.80%</t>
        </is>
      </c>
      <c r="S411" s="8" t="inlineStr">
        <is>
          <t>8 ↑ +0.65%</t>
        </is>
      </c>
      <c r="T411" s="8" t="inlineStr">
        <is>
          <t>82 ↑ +0.42%</t>
        </is>
      </c>
      <c r="U411" s="8" t="inlineStr">
        <is>
          <t>178 ↑ +0.54%</t>
        </is>
      </c>
      <c r="V411" s="8" t="inlineStr">
        <is>
          <t>123 ↑ +0.29%</t>
        </is>
      </c>
      <c r="W411" s="8" t="inlineStr">
        <is>
          <t>112 ↑ +0.10%</t>
        </is>
      </c>
    </row>
    <row r="412" ht="28" customHeight="1" s="386">
      <c r="A412" s="308" t="n">
        <v>45652</v>
      </c>
      <c r="B412" s="472" t="n">
        <v>2074.12</v>
      </c>
      <c r="C412" s="8" t="n">
        <v>13.231</v>
      </c>
      <c r="D412" s="268" t="n">
        <v>0.0064</v>
      </c>
      <c r="E412" s="8" t="n">
        <v>59.33</v>
      </c>
      <c r="F412" s="8" t="n">
        <v>125.674</v>
      </c>
      <c r="G412" s="8" t="n">
        <v>118.386</v>
      </c>
      <c r="H412" s="8" t="n">
        <v>90.63</v>
      </c>
      <c r="I412" s="8" t="n">
        <v>174.19</v>
      </c>
      <c r="J412" s="8" t="n">
        <v>40.73</v>
      </c>
      <c r="K412" s="268" t="n">
        <v>0.4851</v>
      </c>
      <c r="L412" s="268" t="n">
        <v>0.298</v>
      </c>
      <c r="M412" s="268" t="n">
        <v>-0.0377</v>
      </c>
      <c r="N412" s="8" t="n">
        <v>695.9299999999999</v>
      </c>
      <c r="O412" s="8" t="n">
        <v>7255.43</v>
      </c>
      <c r="P412" s="268" t="n">
        <v>0.0959</v>
      </c>
      <c r="Q412" s="8" t="n">
        <v>507</v>
      </c>
      <c r="R412" s="8" t="inlineStr">
        <is>
          <t>4 ↑ +0.54%</t>
        </is>
      </c>
      <c r="S412" s="8" t="inlineStr">
        <is>
          <t>12 ↑ +0.29%</t>
        </is>
      </c>
      <c r="T412" s="8" t="inlineStr">
        <is>
          <t>85 ↑ +0.23%</t>
        </is>
      </c>
      <c r="U412" s="8" t="inlineStr">
        <is>
          <t>181 ↑ +0.26%</t>
        </is>
      </c>
      <c r="V412" s="8" t="inlineStr">
        <is>
          <t>117 ↑ +0.72%</t>
        </is>
      </c>
      <c r="W412" s="8" t="inlineStr">
        <is>
          <t>108 ↑ +1.57%</t>
        </is>
      </c>
    </row>
    <row r="413" ht="28" customHeight="1" s="386">
      <c r="A413" s="308" t="n">
        <v>45651</v>
      </c>
      <c r="B413" s="472" t="n">
        <v>2060.889</v>
      </c>
      <c r="C413" s="8" t="n">
        <v>-11.669</v>
      </c>
      <c r="D413" s="268" t="n">
        <v>-0.0056</v>
      </c>
      <c r="E413" s="8" t="n">
        <v>57.91</v>
      </c>
      <c r="F413" s="8" t="n">
        <v>124.759</v>
      </c>
      <c r="G413" s="8" t="n">
        <v>117.84</v>
      </c>
      <c r="H413" s="8" t="n">
        <v>90.19</v>
      </c>
      <c r="I413" s="8" t="n">
        <v>174.03</v>
      </c>
      <c r="J413" s="8" t="n">
        <v>42.36</v>
      </c>
      <c r="K413" s="268" t="n">
        <v>0.4927</v>
      </c>
      <c r="L413" s="268" t="n">
        <v>0.3044</v>
      </c>
      <c r="M413" s="268" t="n">
        <v>-0.0343</v>
      </c>
      <c r="N413" s="8" t="n">
        <v>633.25</v>
      </c>
      <c r="O413" s="8" t="n">
        <v>7274.71</v>
      </c>
      <c r="P413" s="268" t="n">
        <v>0.08699999999999999</v>
      </c>
      <c r="Q413" s="8" t="n">
        <v>508</v>
      </c>
      <c r="R413" s="8" t="inlineStr">
        <is>
          <t>5 ↓ -1.63%</t>
        </is>
      </c>
      <c r="S413" s="8" t="inlineStr">
        <is>
          <t>10 ↓ -0.91%</t>
        </is>
      </c>
      <c r="T413" s="8" t="inlineStr">
        <is>
          <t>91 ↓ -0.47%</t>
        </is>
      </c>
      <c r="U413" s="8" t="inlineStr">
        <is>
          <t>185 ↓ -0.57%</t>
        </is>
      </c>
      <c r="V413" s="8" t="inlineStr">
        <is>
          <t>121 ↓ -0.48%</t>
        </is>
      </c>
      <c r="W413" s="8" t="inlineStr">
        <is>
          <t>96 ↓ -0.66%</t>
        </is>
      </c>
    </row>
    <row r="414" ht="28" customHeight="1" s="386">
      <c r="A414" s="308" t="n">
        <v>45650</v>
      </c>
      <c r="B414" s="472" t="n">
        <v>2072.558</v>
      </c>
      <c r="C414" s="8" t="n">
        <v>8.997</v>
      </c>
      <c r="D414" s="268" t="n">
        <v>0.0044</v>
      </c>
      <c r="E414" s="8" t="n">
        <v>59.8</v>
      </c>
      <c r="F414" s="8" t="n">
        <v>125.553</v>
      </c>
      <c r="G414" s="8" t="n">
        <v>118.989</v>
      </c>
      <c r="H414" s="8" t="n">
        <v>91.55</v>
      </c>
      <c r="I414" s="8" t="n">
        <v>172.89</v>
      </c>
      <c r="J414" s="8" t="n">
        <v>37.63</v>
      </c>
      <c r="K414" s="268" t="n">
        <v>0.4733</v>
      </c>
      <c r="L414" s="268" t="n">
        <v>0.2897</v>
      </c>
      <c r="M414" s="268" t="n">
        <v>-0.0356</v>
      </c>
      <c r="N414" s="8" t="n">
        <v>695.59</v>
      </c>
      <c r="O414" s="8" t="n">
        <v>7280.8</v>
      </c>
      <c r="P414" s="268" t="n">
        <v>0.0955</v>
      </c>
      <c r="Q414" s="8" t="n">
        <v>508</v>
      </c>
      <c r="R414" s="8" t="inlineStr">
        <is>
          <t>4 ↑ +0.52%</t>
        </is>
      </c>
      <c r="S414" s="8" t="inlineStr">
        <is>
          <t>9 ↑ +0.00%</t>
        </is>
      </c>
      <c r="T414" s="8" t="inlineStr">
        <is>
          <t>86 ↑ +0.22%</t>
        </is>
      </c>
      <c r="U414" s="8" t="inlineStr">
        <is>
          <t>182 ↑ +0.33%</t>
        </is>
      </c>
      <c r="V414" s="8" t="inlineStr">
        <is>
          <t>129 ↑ +0.66%</t>
        </is>
      </c>
      <c r="W414" s="8" t="inlineStr">
        <is>
          <t>98 ↑ +0.57%</t>
        </is>
      </c>
    </row>
    <row r="415" ht="28" customHeight="1" s="386">
      <c r="A415" s="308" t="n">
        <v>45649</v>
      </c>
      <c r="B415" s="472" t="n">
        <v>2063.561</v>
      </c>
      <c r="C415" s="8" t="n">
        <v>-23.226</v>
      </c>
      <c r="D415" s="268" t="n">
        <v>-0.0111</v>
      </c>
      <c r="E415" s="8" t="n">
        <v>57.78</v>
      </c>
      <c r="F415" s="8" t="n">
        <v>125.058</v>
      </c>
      <c r="G415" s="8" t="n">
        <v>118.254</v>
      </c>
      <c r="H415" s="8" t="n">
        <v>91</v>
      </c>
      <c r="I415" s="8" t="n">
        <v>173.31</v>
      </c>
      <c r="J415" s="8" t="n">
        <v>40.73</v>
      </c>
      <c r="K415" s="268" t="n">
        <v>0.4825</v>
      </c>
      <c r="L415" s="268" t="n">
        <v>0.2992</v>
      </c>
      <c r="M415" s="268" t="n">
        <v>-0.0327</v>
      </c>
      <c r="N415" s="8" t="n">
        <v>642.54</v>
      </c>
      <c r="O415" s="8" t="n">
        <v>7285.93</v>
      </c>
      <c r="P415" s="268" t="n">
        <v>0.0882</v>
      </c>
      <c r="Q415" s="8" t="n">
        <v>509</v>
      </c>
      <c r="R415" s="8" t="inlineStr">
        <is>
          <t>4 ↓ -0.77%</t>
        </is>
      </c>
      <c r="S415" s="8" t="inlineStr">
        <is>
          <t>10 ↓ -1.72%</t>
        </is>
      </c>
      <c r="T415" s="8" t="inlineStr">
        <is>
          <t>88 ↓ -0.87%</t>
        </is>
      </c>
      <c r="U415" s="8" t="inlineStr">
        <is>
          <t>193 ↓ -0.96%</t>
        </is>
      </c>
      <c r="V415" s="8" t="inlineStr">
        <is>
          <t>124 ↓ -1.25%</t>
        </is>
      </c>
      <c r="W415" s="8" t="inlineStr">
        <is>
          <t>90 ↓ -1.43%</t>
        </is>
      </c>
    </row>
    <row r="416" ht="28" customHeight="1" s="386">
      <c r="A416" s="308" t="n">
        <v>45646</v>
      </c>
      <c r="B416" s="472" t="n">
        <v>2086.787</v>
      </c>
      <c r="C416" s="8" t="n">
        <v>16.747</v>
      </c>
      <c r="D416" s="268" t="n">
        <v>0.0081</v>
      </c>
      <c r="E416" s="8" t="n">
        <v>64.2</v>
      </c>
      <c r="F416" s="8" t="n">
        <v>126.618</v>
      </c>
      <c r="G416" s="8" t="n">
        <v>119.456</v>
      </c>
      <c r="H416" s="8" t="n">
        <v>93.75</v>
      </c>
      <c r="I416" s="8" t="n">
        <v>170.86</v>
      </c>
      <c r="J416" s="8" t="n">
        <v>30.95</v>
      </c>
      <c r="K416" s="268" t="n">
        <v>0.4424</v>
      </c>
      <c r="L416" s="268" t="n">
        <v>0.2707</v>
      </c>
      <c r="M416" s="268" t="n">
        <v>-0.039</v>
      </c>
      <c r="N416" s="8" t="n">
        <v>721.35</v>
      </c>
      <c r="O416" s="8" t="n">
        <v>7290.43</v>
      </c>
      <c r="P416" s="268" t="n">
        <v>0.0989</v>
      </c>
      <c r="Q416" s="8" t="n">
        <v>512</v>
      </c>
      <c r="R416" s="8" t="inlineStr">
        <is>
          <t>3 ↑ +1.85%</t>
        </is>
      </c>
      <c r="S416" s="8" t="inlineStr">
        <is>
          <t>9 ↑ +0.79%</t>
        </is>
      </c>
      <c r="T416" s="8" t="inlineStr">
        <is>
          <t>81 ↑ +0.52%</t>
        </is>
      </c>
      <c r="U416" s="8" t="inlineStr">
        <is>
          <t>173 ↑ +0.65%</t>
        </is>
      </c>
      <c r="V416" s="8" t="inlineStr">
        <is>
          <t>134 ↑ +0.62%</t>
        </is>
      </c>
      <c r="W416" s="8" t="inlineStr">
        <is>
          <t>112 ↑ +1.47%</t>
        </is>
      </c>
    </row>
    <row r="417" ht="28" customHeight="1" s="386">
      <c r="A417" s="308" t="n">
        <v>45645</v>
      </c>
      <c r="B417" s="472" t="n">
        <v>2070.04</v>
      </c>
      <c r="C417" s="8" t="n">
        <v>-2.072</v>
      </c>
      <c r="D417" s="268" t="n">
        <v>-0.001</v>
      </c>
      <c r="E417" s="8" t="n">
        <v>59.64</v>
      </c>
      <c r="F417" s="8" t="n">
        <v>125.558</v>
      </c>
      <c r="G417" s="8" t="n">
        <v>118.72</v>
      </c>
      <c r="H417" s="8" t="n">
        <v>93.34999999999999</v>
      </c>
      <c r="I417" s="8" t="n">
        <v>170.19</v>
      </c>
      <c r="J417" s="8" t="n">
        <v>31.57</v>
      </c>
      <c r="K417" s="268" t="n">
        <v>0.4463</v>
      </c>
      <c r="L417" s="268" t="n">
        <v>0.2722</v>
      </c>
      <c r="M417" s="268" t="n">
        <v>-0.0361</v>
      </c>
      <c r="N417" s="8" t="n">
        <v>688.5599999999999</v>
      </c>
      <c r="O417" s="8" t="n">
        <v>7289.55</v>
      </c>
      <c r="P417" s="268" t="n">
        <v>0.0945</v>
      </c>
      <c r="Q417" s="8" t="n">
        <v>511</v>
      </c>
      <c r="R417" s="8" t="inlineStr">
        <is>
          <t>3 ↓ -3.60%</t>
        </is>
      </c>
      <c r="S417" s="8" t="inlineStr">
        <is>
          <t>10 ↓ -0.45%</t>
        </is>
      </c>
      <c r="T417" s="8" t="inlineStr">
        <is>
          <t>84 ↓ -0.39%</t>
        </is>
      </c>
      <c r="U417" s="8" t="inlineStr">
        <is>
          <t>184 ↓ -0.16%</t>
        </is>
      </c>
      <c r="V417" s="8" t="inlineStr">
        <is>
          <t>127 ↓ -0.08%</t>
        </is>
      </c>
      <c r="W417" s="8" t="inlineStr">
        <is>
          <t>103 ↑ +0.36%</t>
        </is>
      </c>
    </row>
    <row r="418" ht="28" customHeight="1" s="386">
      <c r="A418" s="308" t="n">
        <v>45644</v>
      </c>
      <c r="B418" s="472" t="n">
        <v>2072.112</v>
      </c>
      <c r="C418" s="8" t="n">
        <v>13.934</v>
      </c>
      <c r="D418" s="268" t="n">
        <v>0.0068</v>
      </c>
      <c r="E418" s="8" t="n">
        <v>60.93</v>
      </c>
      <c r="F418" s="8" t="n">
        <v>125.736</v>
      </c>
      <c r="G418" s="8" t="n">
        <v>118.793</v>
      </c>
      <c r="H418" s="8" t="n">
        <v>93.41</v>
      </c>
      <c r="I418" s="8" t="n">
        <v>170.44</v>
      </c>
      <c r="J418" s="8" t="n">
        <v>32.73</v>
      </c>
      <c r="K418" s="268" t="n">
        <v>0.447</v>
      </c>
      <c r="L418" s="268" t="n">
        <v>0.2716</v>
      </c>
      <c r="M418" s="268" t="n">
        <v>-0.0365</v>
      </c>
      <c r="N418" s="8" t="n">
        <v>743.22</v>
      </c>
      <c r="O418" s="8" t="n">
        <v>7299.65</v>
      </c>
      <c r="P418" s="268" t="n">
        <v>0.1018</v>
      </c>
      <c r="Q418" s="8" t="n">
        <v>511</v>
      </c>
      <c r="R418" s="8" t="inlineStr">
        <is>
          <t>3 ↓ -2.39%</t>
        </is>
      </c>
      <c r="S418" s="8" t="inlineStr">
        <is>
          <t>10 ↑ +0.56%</t>
        </is>
      </c>
      <c r="T418" s="8" t="inlineStr">
        <is>
          <t>86 ↑ +0.28%</t>
        </is>
      </c>
      <c r="U418" s="8" t="inlineStr">
        <is>
          <t>175 ↑ +0.39%</t>
        </is>
      </c>
      <c r="V418" s="8" t="inlineStr">
        <is>
          <t>139 ↑ +0.65%</t>
        </is>
      </c>
      <c r="W418" s="8" t="inlineStr">
        <is>
          <t>98 ↑ +1.68%</t>
        </is>
      </c>
    </row>
    <row r="419" ht="28" customHeight="1" s="386">
      <c r="A419" s="308" t="n">
        <v>45643</v>
      </c>
      <c r="B419" s="472" t="n">
        <v>2058.178</v>
      </c>
      <c r="C419" s="8" t="n">
        <v>-24.956</v>
      </c>
      <c r="D419" s="268" t="n">
        <v>-0.012</v>
      </c>
      <c r="E419" s="8" t="n">
        <v>56.72</v>
      </c>
      <c r="F419" s="8" t="n">
        <v>124.758</v>
      </c>
      <c r="G419" s="8" t="n">
        <v>118.315</v>
      </c>
      <c r="H419" s="8" t="n">
        <v>93.06</v>
      </c>
      <c r="I419" s="8" t="n">
        <v>169.5</v>
      </c>
      <c r="J419" s="8" t="n">
        <v>31.62</v>
      </c>
      <c r="K419" s="268" t="n">
        <v>0.4474</v>
      </c>
      <c r="L419" s="268" t="n">
        <v>0.266</v>
      </c>
      <c r="M419" s="268" t="n">
        <v>-0.0334</v>
      </c>
      <c r="N419" s="8" t="n">
        <v>604.09</v>
      </c>
      <c r="O419" s="8" t="n">
        <v>7306.81</v>
      </c>
      <c r="P419" s="268" t="n">
        <v>0.0827</v>
      </c>
      <c r="Q419" s="8" t="n">
        <v>512</v>
      </c>
      <c r="R419" s="8" t="inlineStr">
        <is>
          <t>3 ↓ -3.23%</t>
        </is>
      </c>
      <c r="S419" s="8" t="inlineStr">
        <is>
          <t>10 ↓ -1.97%</t>
        </is>
      </c>
      <c r="T419" s="8" t="inlineStr">
        <is>
          <t>91 ↓ -1.19%</t>
        </is>
      </c>
      <c r="U419" s="8" t="inlineStr">
        <is>
          <t>185 ↓ -1.03%</t>
        </is>
      </c>
      <c r="V419" s="8" t="inlineStr">
        <is>
          <t>131 ↓ -1.19%</t>
        </is>
      </c>
      <c r="W419" s="8" t="inlineStr">
        <is>
          <t>92 ↓ -1.40%</t>
        </is>
      </c>
    </row>
    <row r="420" ht="28" customHeight="1" s="386">
      <c r="A420" s="308" t="n">
        <v>45642</v>
      </c>
      <c r="B420" s="472" t="n">
        <v>2083.134</v>
      </c>
      <c r="C420" s="8" t="n">
        <v>-21.977</v>
      </c>
      <c r="D420" s="268" t="n">
        <v>-0.0104</v>
      </c>
      <c r="E420" s="8" t="n">
        <v>63.19</v>
      </c>
      <c r="F420" s="8" t="n">
        <v>126.395</v>
      </c>
      <c r="G420" s="8" t="n">
        <v>119.739</v>
      </c>
      <c r="H420" s="8" t="n">
        <v>96.05</v>
      </c>
      <c r="I420" s="8" t="n">
        <v>168.69</v>
      </c>
      <c r="J420" s="8" t="n">
        <v>26.13</v>
      </c>
      <c r="K420" s="268" t="n">
        <v>0.423</v>
      </c>
      <c r="L420" s="268" t="n">
        <v>0.2499</v>
      </c>
      <c r="M420" s="268" t="n">
        <v>-0.0407</v>
      </c>
      <c r="N420" s="8" t="n">
        <v>624.11</v>
      </c>
      <c r="O420" s="8" t="n">
        <v>7317.97</v>
      </c>
      <c r="P420" s="268" t="n">
        <v>0.0853</v>
      </c>
      <c r="Q420" s="8" t="n">
        <v>513</v>
      </c>
      <c r="R420" s="8" t="inlineStr">
        <is>
          <t>1 ↓ -4.32%</t>
        </is>
      </c>
      <c r="S420" s="8" t="inlineStr">
        <is>
          <t>7 ↓ -2.19%</t>
        </is>
      </c>
      <c r="T420" s="8" t="inlineStr">
        <is>
          <t>69 ↓ -1.16%</t>
        </is>
      </c>
      <c r="U420" s="8" t="inlineStr">
        <is>
          <t>186 ↓ -1.17%</t>
        </is>
      </c>
      <c r="V420" s="8" t="inlineStr">
        <is>
          <t>144 ↓ -1.05%</t>
        </is>
      </c>
      <c r="W420" s="8" t="inlineStr">
        <is>
          <t>106 ↓ -0.63%</t>
        </is>
      </c>
    </row>
    <row r="421" ht="28" customHeight="1" s="386">
      <c r="A421" s="308" t="n">
        <v>45639</v>
      </c>
      <c r="B421" s="472" t="n">
        <v>2105.111</v>
      </c>
      <c r="C421" s="8" t="n">
        <v>-15.822</v>
      </c>
      <c r="D421" s="268" t="n">
        <v>-0.0075</v>
      </c>
      <c r="E421" s="8" t="n">
        <v>69.19</v>
      </c>
      <c r="F421" s="8" t="n">
        <v>127.845</v>
      </c>
      <c r="G421" s="8" t="n">
        <v>121.131</v>
      </c>
      <c r="H421" s="8" t="n">
        <v>96.39</v>
      </c>
      <c r="I421" s="8" t="n">
        <v>170.64</v>
      </c>
      <c r="J421" s="8" t="n">
        <v>27.99</v>
      </c>
      <c r="K421" s="268" t="n">
        <v>0.428</v>
      </c>
      <c r="L421" s="268" t="n">
        <v>0.255</v>
      </c>
      <c r="M421" s="268" t="n">
        <v>-0.045</v>
      </c>
      <c r="N421" s="8" t="n">
        <v>624.22</v>
      </c>
      <c r="O421" s="8" t="n">
        <v>7321.72</v>
      </c>
      <c r="P421" s="268" t="n">
        <v>0.0853</v>
      </c>
      <c r="Q421" s="8" t="n">
        <v>516</v>
      </c>
      <c r="R421" s="8" t="inlineStr">
        <is>
          <t>1 ↓ -1.03%</t>
        </is>
      </c>
      <c r="S421" s="8" t="inlineStr">
        <is>
          <t>5 ↓ -0.97%</t>
        </is>
      </c>
      <c r="T421" s="8" t="inlineStr">
        <is>
          <t>62 ↓ -0.46%</t>
        </is>
      </c>
      <c r="U421" s="8" t="inlineStr">
        <is>
          <t>169 ↓ -0.59%</t>
        </is>
      </c>
      <c r="V421" s="8" t="inlineStr">
        <is>
          <t>150 ↓ -0.85%</t>
        </is>
      </c>
      <c r="W421" s="8" t="inlineStr">
        <is>
          <t>129 ↓ -0.96%</t>
        </is>
      </c>
    </row>
    <row r="422" ht="28" customHeight="1" s="386">
      <c r="A422" s="308" t="n">
        <v>45638</v>
      </c>
      <c r="B422" s="472" t="n">
        <v>2120.933</v>
      </c>
      <c r="C422" s="8" t="n">
        <v>19.022</v>
      </c>
      <c r="D422" s="268" t="n">
        <v>0.0091</v>
      </c>
      <c r="E422" s="8" t="n">
        <v>72.09999999999999</v>
      </c>
      <c r="F422" s="8" t="n">
        <v>128.902</v>
      </c>
      <c r="G422" s="8" t="n">
        <v>122.116</v>
      </c>
      <c r="H422" s="8" t="n">
        <v>98.09999999999999</v>
      </c>
      <c r="I422" s="8" t="n">
        <v>169.44</v>
      </c>
      <c r="J422" s="8" t="n">
        <v>22.45</v>
      </c>
      <c r="K422" s="268" t="n">
        <v>0.4054</v>
      </c>
      <c r="L422" s="268" t="n">
        <v>0.2368</v>
      </c>
      <c r="M422" s="268" t="n">
        <v>-0.0493</v>
      </c>
      <c r="N422" s="8" t="n">
        <v>729.33</v>
      </c>
      <c r="O422" s="8" t="n">
        <v>7330.98</v>
      </c>
      <c r="P422" s="268" t="n">
        <v>0.09950000000000001</v>
      </c>
      <c r="Q422" s="8" t="n">
        <v>519</v>
      </c>
      <c r="R422" s="8" t="inlineStr">
        <is>
          <t>1 ↑ +0.58%</t>
        </is>
      </c>
      <c r="S422" s="8" t="inlineStr">
        <is>
          <t>4 ↑ +2.25%</t>
        </is>
      </c>
      <c r="T422" s="8" t="inlineStr">
        <is>
          <t>56 ↑ +1.01%</t>
        </is>
      </c>
      <c r="U422" s="8" t="inlineStr">
        <is>
          <t>173 ↑ +0.79%</t>
        </is>
      </c>
      <c r="V422" s="8" t="inlineStr">
        <is>
          <t>133 ↑ +0.88%</t>
        </is>
      </c>
      <c r="W422" s="8" t="inlineStr">
        <is>
          <t>152 ↑ +0.98%</t>
        </is>
      </c>
    </row>
    <row r="423" ht="28" customHeight="1" s="386">
      <c r="A423" s="308" t="n">
        <v>45637</v>
      </c>
      <c r="B423" s="472" t="n">
        <v>2101.911</v>
      </c>
      <c r="C423" s="8" t="n">
        <v>23.198</v>
      </c>
      <c r="D423" s="268" t="n">
        <v>0.0112</v>
      </c>
      <c r="E423" s="8" t="n">
        <v>70.05</v>
      </c>
      <c r="F423" s="8" t="n">
        <v>127.943</v>
      </c>
      <c r="G423" s="8" t="n">
        <v>120.862</v>
      </c>
      <c r="H423" s="8" t="n">
        <v>97.43000000000001</v>
      </c>
      <c r="I423" s="8" t="n">
        <v>169.03</v>
      </c>
      <c r="J423" s="8" t="n">
        <v>23.63</v>
      </c>
      <c r="K423" s="268" t="n">
        <v>0.4109</v>
      </c>
      <c r="L423" s="268" t="n">
        <v>0.2373</v>
      </c>
      <c r="M423" s="268" t="n">
        <v>-0.0458</v>
      </c>
      <c r="N423" s="8" t="n">
        <v>781.87</v>
      </c>
      <c r="O423" s="8" t="n">
        <v>7344.43</v>
      </c>
      <c r="P423" s="268" t="n">
        <v>0.1065</v>
      </c>
      <c r="Q423" s="8" t="n">
        <v>520</v>
      </c>
      <c r="R423" s="8" t="inlineStr">
        <is>
          <t>1 ↑ +0.64%</t>
        </is>
      </c>
      <c r="S423" s="8" t="inlineStr">
        <is>
          <t>8 ↑ +2.13%</t>
        </is>
      </c>
      <c r="T423" s="8" t="inlineStr">
        <is>
          <t>64 ↑ +1.21%</t>
        </is>
      </c>
      <c r="U423" s="8" t="inlineStr">
        <is>
          <t>174 ↑ +1.04%</t>
        </is>
      </c>
      <c r="V423" s="8" t="inlineStr">
        <is>
          <t>141 ↑ +0.96%</t>
        </is>
      </c>
      <c r="W423" s="8" t="inlineStr">
        <is>
          <t>132 ↑ +1.28%</t>
        </is>
      </c>
    </row>
    <row r="424" ht="28" customHeight="1" s="386">
      <c r="A424" s="308" t="n">
        <v>45636</v>
      </c>
      <c r="B424" s="472" t="n">
        <v>2078.713</v>
      </c>
      <c r="C424" s="8" t="n">
        <v>13.937</v>
      </c>
      <c r="D424" s="268" t="n">
        <v>0.0068</v>
      </c>
      <c r="E424" s="8" t="n">
        <v>63.41</v>
      </c>
      <c r="F424" s="8" t="n">
        <v>126.518</v>
      </c>
      <c r="G424" s="8" t="n">
        <v>119.65</v>
      </c>
      <c r="H424" s="8" t="n">
        <v>96.44</v>
      </c>
      <c r="I424" s="8" t="n">
        <v>167.63</v>
      </c>
      <c r="J424" s="8" t="n">
        <v>23.44</v>
      </c>
      <c r="K424" s="268" t="n">
        <v>0.4111</v>
      </c>
      <c r="L424" s="268" t="n">
        <v>0.2348</v>
      </c>
      <c r="M424" s="268" t="n">
        <v>-0.0406</v>
      </c>
      <c r="N424" s="8" t="n">
        <v>903.34</v>
      </c>
      <c r="O424" s="8" t="n">
        <v>7354.83</v>
      </c>
      <c r="P424" s="268" t="n">
        <v>0.1228</v>
      </c>
      <c r="Q424" s="8" t="n">
        <v>521</v>
      </c>
      <c r="R424" s="8" t="inlineStr">
        <is>
          <t>2 ↓ -0.27%</t>
        </is>
      </c>
      <c r="S424" s="8" t="inlineStr">
        <is>
          <t>10 ↑ +0.38%</t>
        </is>
      </c>
      <c r="T424" s="8" t="inlineStr">
        <is>
          <t>75 ↑ +0.88%</t>
        </is>
      </c>
      <c r="U424" s="8" t="inlineStr">
        <is>
          <t>181 ↑ +0.84%</t>
        </is>
      </c>
      <c r="V424" s="8" t="inlineStr">
        <is>
          <t>138 ↑ +0.62%</t>
        </is>
      </c>
      <c r="W424" s="8" t="inlineStr">
        <is>
          <t>115 ↑ +0.39%</t>
        </is>
      </c>
    </row>
    <row r="425" ht="28" customHeight="1" s="386">
      <c r="A425" s="308" t="n">
        <v>45635</v>
      </c>
      <c r="B425" s="472" t="n">
        <v>2064.776</v>
      </c>
      <c r="C425" s="8" t="n">
        <v>3.051</v>
      </c>
      <c r="D425" s="268" t="n">
        <v>0.0015</v>
      </c>
      <c r="E425" s="8" t="n">
        <v>59.64</v>
      </c>
      <c r="F425" s="8" t="n">
        <v>125.747</v>
      </c>
      <c r="G425" s="8" t="n">
        <v>119.046</v>
      </c>
      <c r="H425" s="8" t="n">
        <v>95.87</v>
      </c>
      <c r="I425" s="8" t="n">
        <v>166.78</v>
      </c>
      <c r="J425" s="8" t="n">
        <v>22.93</v>
      </c>
      <c r="K425" s="268" t="n">
        <v>0.4104</v>
      </c>
      <c r="L425" s="268" t="n">
        <v>0.2363</v>
      </c>
      <c r="M425" s="268" t="n">
        <v>-0.0378</v>
      </c>
      <c r="N425" s="8" t="n">
        <v>712.3</v>
      </c>
      <c r="O425" s="8" t="n">
        <v>7363.57</v>
      </c>
      <c r="P425" s="268" t="n">
        <v>0.09669999999999999</v>
      </c>
      <c r="Q425" s="8" t="n">
        <v>522</v>
      </c>
      <c r="R425" s="8" t="inlineStr">
        <is>
          <t>2 ↑ +1.61%</t>
        </is>
      </c>
      <c r="S425" s="8" t="inlineStr">
        <is>
          <t>14 ↑ +0.39%</t>
        </is>
      </c>
      <c r="T425" s="8" t="inlineStr">
        <is>
          <t>84 ↑ +0.01%</t>
        </is>
      </c>
      <c r="U425" s="8" t="inlineStr">
        <is>
          <t>181 ↑ +0.07%</t>
        </is>
      </c>
      <c r="V425" s="8" t="inlineStr">
        <is>
          <t>127 ↑ +0.02%</t>
        </is>
      </c>
      <c r="W425" s="8" t="inlineStr">
        <is>
          <t>114 ↑ +0.46%</t>
        </is>
      </c>
    </row>
    <row r="426" ht="28" customHeight="1" s="386">
      <c r="A426" s="308" t="n">
        <v>45632</v>
      </c>
      <c r="B426" s="472" t="n">
        <v>2061.725</v>
      </c>
      <c r="C426" s="8" t="n">
        <v>11.277</v>
      </c>
      <c r="D426" s="268" t="n">
        <v>0.0055</v>
      </c>
      <c r="E426" s="8" t="n">
        <v>59.17</v>
      </c>
      <c r="F426" s="8" t="n">
        <v>125.58</v>
      </c>
      <c r="G426" s="8" t="n">
        <v>118.891</v>
      </c>
      <c r="H426" s="8" t="n">
        <v>95.53</v>
      </c>
      <c r="I426" s="8" t="n">
        <v>167.01</v>
      </c>
      <c r="J426" s="8" t="n">
        <v>23.38</v>
      </c>
      <c r="K426" s="268" t="n">
        <v>0.4143</v>
      </c>
      <c r="L426" s="268" t="n">
        <v>0.239</v>
      </c>
      <c r="M426" s="268" t="n">
        <v>-0.0366</v>
      </c>
      <c r="N426" s="8" t="n">
        <v>747.55</v>
      </c>
      <c r="O426" s="8" t="n">
        <v>7348.87</v>
      </c>
      <c r="P426" s="268" t="n">
        <v>0.1017</v>
      </c>
      <c r="Q426" s="8" t="n">
        <v>522</v>
      </c>
      <c r="R426" s="8" t="inlineStr">
        <is>
          <t>2 ↑ +1.16%</t>
        </is>
      </c>
      <c r="S426" s="8" t="inlineStr">
        <is>
          <t>14 ↑ +0.76%</t>
        </is>
      </c>
      <c r="T426" s="8" t="inlineStr">
        <is>
          <t>84 ↑ +0.45%</t>
        </is>
      </c>
      <c r="U426" s="8" t="inlineStr">
        <is>
          <t>184 ↑ +0.54%</t>
        </is>
      </c>
      <c r="V426" s="8" t="inlineStr">
        <is>
          <t>126 ↑ +0.48%</t>
        </is>
      </c>
      <c r="W426" s="8" t="inlineStr">
        <is>
          <t>112 ↑ +0.69%</t>
        </is>
      </c>
    </row>
    <row r="427" ht="28" customHeight="1" s="386">
      <c r="A427" s="308" t="n">
        <v>45631</v>
      </c>
      <c r="B427" s="472" t="n">
        <v>2050.448</v>
      </c>
      <c r="C427" s="8" t="n">
        <v>13.91</v>
      </c>
      <c r="D427" s="268" t="n">
        <v>0.0068</v>
      </c>
      <c r="E427" s="8" t="n">
        <v>57.66</v>
      </c>
      <c r="F427" s="8" t="n">
        <v>124.938</v>
      </c>
      <c r="G427" s="8" t="n">
        <v>118.451</v>
      </c>
      <c r="H427" s="8" t="n">
        <v>94.45999999999999</v>
      </c>
      <c r="I427" s="8" t="n">
        <v>166.73</v>
      </c>
      <c r="J427" s="8" t="n">
        <v>23.68</v>
      </c>
      <c r="K427" s="268" t="n">
        <v>0.4179</v>
      </c>
      <c r="L427" s="268" t="n">
        <v>0.2432</v>
      </c>
      <c r="M427" s="268" t="n">
        <v>-0.034</v>
      </c>
      <c r="N427" s="8" t="n">
        <v>781.59</v>
      </c>
      <c r="O427" s="8" t="n">
        <v>7355.72</v>
      </c>
      <c r="P427" s="268" t="n">
        <v>0.1063</v>
      </c>
      <c r="Q427" s="8" t="n">
        <v>523</v>
      </c>
      <c r="R427" s="8" t="inlineStr">
        <is>
          <t>2 ↑ +1.68%</t>
        </is>
      </c>
      <c r="S427" s="8" t="inlineStr">
        <is>
          <t>16 ↑ +0.82%</t>
        </is>
      </c>
      <c r="T427" s="8" t="inlineStr">
        <is>
          <t>91 ↑ +0.43%</t>
        </is>
      </c>
      <c r="U427" s="8" t="inlineStr">
        <is>
          <t>178 ↑ +0.40%</t>
        </is>
      </c>
      <c r="V427" s="8" t="inlineStr">
        <is>
          <t>131 ↑ +0.71%</t>
        </is>
      </c>
      <c r="W427" s="8" t="inlineStr">
        <is>
          <t>105 ↑ +1.31%</t>
        </is>
      </c>
    </row>
    <row r="428" ht="28" customHeight="1" s="386">
      <c r="A428" s="308" t="n">
        <v>45630</v>
      </c>
      <c r="B428" s="472" t="n">
        <v>2036.538</v>
      </c>
      <c r="C428" s="8" t="n">
        <v>-14.666</v>
      </c>
      <c r="D428" s="268" t="n">
        <v>-0.0071</v>
      </c>
      <c r="E428" s="8" t="n">
        <v>54.79</v>
      </c>
      <c r="F428" s="8" t="n">
        <v>124.081</v>
      </c>
      <c r="G428" s="8" t="n">
        <v>117.703</v>
      </c>
      <c r="H428" s="8" t="n">
        <v>93.95999999999999</v>
      </c>
      <c r="I428" s="8" t="n">
        <v>166.5</v>
      </c>
      <c r="J428" s="8" t="n">
        <v>24.68</v>
      </c>
      <c r="K428" s="268" t="n">
        <v>0.4241</v>
      </c>
      <c r="L428" s="268" t="n">
        <v>0.2407</v>
      </c>
      <c r="M428" s="268" t="n">
        <v>-0.0312</v>
      </c>
      <c r="N428" s="8" t="n">
        <v>805.1799999999999</v>
      </c>
      <c r="O428" s="8" t="n">
        <v>7355.71</v>
      </c>
      <c r="P428" s="268" t="n">
        <v>0.1095</v>
      </c>
      <c r="Q428" s="8" t="n">
        <v>522</v>
      </c>
      <c r="R428" s="8" t="inlineStr">
        <is>
          <t>4 ↓ -1.13%</t>
        </is>
      </c>
      <c r="S428" s="8" t="inlineStr">
        <is>
          <t>14 ↓ -1.28%</t>
        </is>
      </c>
      <c r="T428" s="8" t="inlineStr">
        <is>
          <t>99 ↓ -0.56%</t>
        </is>
      </c>
      <c r="U428" s="8" t="inlineStr">
        <is>
          <t>182 ↓ -0.74%</t>
        </is>
      </c>
      <c r="V428" s="8" t="inlineStr">
        <is>
          <t>123 ↓ -1.00%</t>
        </is>
      </c>
      <c r="W428" s="8" t="inlineStr">
        <is>
          <t>100 ↓ -0.38%</t>
        </is>
      </c>
    </row>
    <row r="429" ht="28" customHeight="1" s="386">
      <c r="A429" s="308" t="n">
        <v>45629</v>
      </c>
      <c r="B429" s="472" t="n">
        <v>2051.204</v>
      </c>
      <c r="C429" s="8" t="n">
        <v>2.418</v>
      </c>
      <c r="D429" s="268" t="n">
        <v>0.0012</v>
      </c>
      <c r="E429" s="8" t="n">
        <v>58.36</v>
      </c>
      <c r="F429" s="8" t="n">
        <v>125.108</v>
      </c>
      <c r="G429" s="8" t="n">
        <v>118.875</v>
      </c>
      <c r="H429" s="8" t="n">
        <v>95.52</v>
      </c>
      <c r="I429" s="8" t="n">
        <v>166.22</v>
      </c>
      <c r="J429" s="8" t="n">
        <v>23.1</v>
      </c>
      <c r="K429" s="268" t="n">
        <v>0.4111</v>
      </c>
      <c r="L429" s="268" t="n">
        <v>0.2392</v>
      </c>
      <c r="M429" s="268" t="n">
        <v>-0.0342</v>
      </c>
      <c r="N429" s="8" t="n">
        <v>858.6900000000001</v>
      </c>
      <c r="O429" s="8" t="n">
        <v>7364.34</v>
      </c>
      <c r="P429" s="268" t="n">
        <v>0.1166</v>
      </c>
      <c r="Q429" s="8" t="n">
        <v>523</v>
      </c>
      <c r="R429" s="8" t="inlineStr">
        <is>
          <t>3 ↓ -0.51%</t>
        </is>
      </c>
      <c r="S429" s="8" t="inlineStr">
        <is>
          <t>11 ↑ +0.15%</t>
        </is>
      </c>
      <c r="T429" s="8" t="inlineStr">
        <is>
          <t>95 ↑ +0.10%</t>
        </is>
      </c>
      <c r="U429" s="8" t="inlineStr">
        <is>
          <t>175 ↑ +0.13%</t>
        </is>
      </c>
      <c r="V429" s="8" t="inlineStr">
        <is>
          <t>127 ↑ +0.04%</t>
        </is>
      </c>
      <c r="W429" s="8" t="inlineStr">
        <is>
          <t>112 ↑ +0.20%</t>
        </is>
      </c>
    </row>
    <row r="430" ht="28" customHeight="1" s="386">
      <c r="A430" s="308" t="n">
        <v>45628</v>
      </c>
      <c r="B430" s="472" t="n">
        <v>2048.786</v>
      </c>
      <c r="C430" s="8" t="n">
        <v>18.818</v>
      </c>
      <c r="D430" s="268" t="n">
        <v>0.009299999999999999</v>
      </c>
      <c r="E430" s="8" t="n">
        <v>57.46</v>
      </c>
      <c r="F430" s="8" t="n">
        <v>125.028</v>
      </c>
      <c r="G430" s="8" t="n">
        <v>118.211</v>
      </c>
      <c r="H430" s="8" t="n">
        <v>95.76000000000001</v>
      </c>
      <c r="I430" s="8" t="n">
        <v>166.05</v>
      </c>
      <c r="J430" s="8" t="n">
        <v>21.92</v>
      </c>
      <c r="K430" s="268" t="n">
        <v>0.4102</v>
      </c>
      <c r="L430" s="268" t="n">
        <v>0.2352</v>
      </c>
      <c r="M430" s="268" t="n">
        <v>-0.0338</v>
      </c>
      <c r="N430" s="8" t="n">
        <v>861.84</v>
      </c>
      <c r="O430" s="8" t="n">
        <v>7370.38</v>
      </c>
      <c r="P430" s="268" t="n">
        <v>0.1169</v>
      </c>
      <c r="Q430" s="8" t="n">
        <v>525</v>
      </c>
      <c r="R430" s="8" t="inlineStr">
        <is>
          <t>3 ↑ +2.86%</t>
        </is>
      </c>
      <c r="S430" s="8" t="inlineStr">
        <is>
          <t>13 ↑ +1.21%</t>
        </is>
      </c>
      <c r="T430" s="8" t="inlineStr">
        <is>
          <t>94 ↑ +0.86%</t>
        </is>
      </c>
      <c r="U430" s="8" t="inlineStr">
        <is>
          <t>179 ↑ +0.65%</t>
        </is>
      </c>
      <c r="V430" s="8" t="inlineStr">
        <is>
          <t>123 ↑ +0.85%</t>
        </is>
      </c>
      <c r="W430" s="8" t="inlineStr">
        <is>
          <t>113 ↑ +1.41%</t>
        </is>
      </c>
    </row>
    <row r="431" ht="28" customHeight="1" s="386">
      <c r="A431" s="308" t="n">
        <v>45625</v>
      </c>
      <c r="B431" s="472" t="n">
        <v>2029.968</v>
      </c>
      <c r="C431" s="8" t="n">
        <v>18.027</v>
      </c>
      <c r="D431" s="268" t="n">
        <v>0.008999999999999999</v>
      </c>
      <c r="E431" s="8" t="n">
        <v>54.61</v>
      </c>
      <c r="F431" s="8" t="n">
        <v>123.954</v>
      </c>
      <c r="G431" s="8" t="n">
        <v>117.646</v>
      </c>
      <c r="H431" s="8" t="n">
        <v>94.43000000000001</v>
      </c>
      <c r="I431" s="8" t="n">
        <v>166.14</v>
      </c>
      <c r="J431" s="8" t="n">
        <v>23.98</v>
      </c>
      <c r="K431" s="268" t="n">
        <v>0.4218</v>
      </c>
      <c r="L431" s="268" t="n">
        <v>0.2426</v>
      </c>
      <c r="M431" s="268" t="n">
        <v>-0.0296</v>
      </c>
      <c r="N431" s="8" t="n">
        <v>846.61</v>
      </c>
      <c r="O431" s="8" t="n">
        <v>7379.73</v>
      </c>
      <c r="P431" s="268" t="n">
        <v>0.1147</v>
      </c>
      <c r="Q431" s="8" t="n">
        <v>527</v>
      </c>
      <c r="R431" s="8" t="inlineStr">
        <is>
          <t>4 ↑ +0.29%</t>
        </is>
      </c>
      <c r="S431" s="8" t="inlineStr">
        <is>
          <t>17 ↑ +1.38%</t>
        </is>
      </c>
      <c r="T431" s="8" t="inlineStr">
        <is>
          <t>101 ↑ +0.68%</t>
        </is>
      </c>
      <c r="U431" s="8" t="inlineStr">
        <is>
          <t>190 ↑ +0.61%</t>
        </is>
      </c>
      <c r="V431" s="8" t="inlineStr">
        <is>
          <t>113 ↑ +0.77%</t>
        </is>
      </c>
      <c r="W431" s="8" t="inlineStr">
        <is>
          <t>102 ↑ +1.73%</t>
        </is>
      </c>
    </row>
    <row r="432" ht="28" customHeight="1" s="386">
      <c r="A432" s="308" t="n">
        <v>45624</v>
      </c>
      <c r="B432" s="472" t="n">
        <v>2011.941</v>
      </c>
      <c r="C432" s="8" t="n">
        <v>6.258</v>
      </c>
      <c r="D432" s="268" t="n">
        <v>0.0031</v>
      </c>
      <c r="E432" s="8" t="n">
        <v>49.79</v>
      </c>
      <c r="F432" s="8" t="n">
        <v>122.703</v>
      </c>
      <c r="G432" s="8" t="n">
        <v>116.76</v>
      </c>
      <c r="H432" s="8" t="n">
        <v>93.02</v>
      </c>
      <c r="I432" s="8" t="n">
        <v>165.51</v>
      </c>
      <c r="J432" s="8" t="n">
        <v>27.04</v>
      </c>
      <c r="K432" s="268" t="n">
        <v>0.4281</v>
      </c>
      <c r="L432" s="268" t="n">
        <v>0.2439</v>
      </c>
      <c r="M432" s="268" t="n">
        <v>-0.0263</v>
      </c>
      <c r="N432" s="8" t="n">
        <v>757</v>
      </c>
      <c r="O432" s="8" t="n">
        <v>7416.97</v>
      </c>
      <c r="P432" s="268" t="n">
        <v>0.1021</v>
      </c>
      <c r="Q432" s="8" t="n">
        <v>528</v>
      </c>
      <c r="R432" s="8" t="inlineStr">
        <is>
          <t>4 ↑ +0.74%</t>
        </is>
      </c>
      <c r="S432" s="8" t="inlineStr">
        <is>
          <t>21 ↑ +0.82%</t>
        </is>
      </c>
      <c r="T432" s="8" t="inlineStr">
        <is>
          <t>110 ↑ +0.47%</t>
        </is>
      </c>
      <c r="U432" s="8" t="inlineStr">
        <is>
          <t>186 ↑ +0.38%</t>
        </is>
      </c>
      <c r="V432" s="8" t="inlineStr">
        <is>
          <t>118 ↑ +0.11%</t>
        </is>
      </c>
      <c r="W432" s="8" t="inlineStr">
        <is>
          <t>89 ↑ +0.10%</t>
        </is>
      </c>
    </row>
    <row r="433" ht="28" customHeight="1" s="386">
      <c r="A433" s="308" t="n">
        <v>45623</v>
      </c>
      <c r="B433" s="472" t="n">
        <v>2005.683</v>
      </c>
      <c r="C433" s="8" t="n">
        <v>17.516</v>
      </c>
      <c r="D433" s="268" t="n">
        <v>0.008800000000000001</v>
      </c>
      <c r="E433" s="8" t="n">
        <v>46.8</v>
      </c>
      <c r="F433" s="8" t="n">
        <v>122.629</v>
      </c>
      <c r="G433" s="8" t="n">
        <v>116.276</v>
      </c>
      <c r="H433" s="8" t="n">
        <v>92.84</v>
      </c>
      <c r="I433" s="8" t="n">
        <v>164.72</v>
      </c>
      <c r="J433" s="8" t="n">
        <v>24.7</v>
      </c>
      <c r="K433" s="268" t="n">
        <v>0.4209</v>
      </c>
      <c r="L433" s="268" t="n">
        <v>0.2415</v>
      </c>
      <c r="M433" s="268" t="n">
        <v>-0.0259</v>
      </c>
      <c r="N433" s="8" t="n">
        <v>753.84</v>
      </c>
      <c r="O433" s="8" t="n">
        <v>7412.24</v>
      </c>
      <c r="P433" s="268" t="n">
        <v>0.1017</v>
      </c>
      <c r="Q433" s="8" t="n">
        <v>529</v>
      </c>
      <c r="R433" s="8" t="inlineStr">
        <is>
          <t>5 ↓ -0.99%</t>
        </is>
      </c>
      <c r="S433" s="8" t="inlineStr">
        <is>
          <t>22 ↑ +0.39%</t>
        </is>
      </c>
      <c r="T433" s="8" t="inlineStr">
        <is>
          <t>115 ↑ +0.38%</t>
        </is>
      </c>
      <c r="U433" s="8" t="inlineStr">
        <is>
          <t>184 ↑ +0.65%</t>
        </is>
      </c>
      <c r="V433" s="8" t="inlineStr">
        <is>
          <t>109 ↑ +1.06%</t>
        </is>
      </c>
      <c r="W433" s="8" t="inlineStr">
        <is>
          <t>94 ↑ +1.97%</t>
        </is>
      </c>
    </row>
    <row r="434" ht="28" customHeight="1" s="386">
      <c r="A434" s="308" t="n">
        <v>45622</v>
      </c>
      <c r="B434" s="472" t="n">
        <v>1988.167</v>
      </c>
      <c r="C434" s="8" t="n">
        <v>-7.945</v>
      </c>
      <c r="D434" s="268" t="n">
        <v>-0.004</v>
      </c>
      <c r="E434" s="8" t="n">
        <v>43.33</v>
      </c>
      <c r="F434" s="8" t="n">
        <v>121.571</v>
      </c>
      <c r="G434" s="8" t="n">
        <v>115.8</v>
      </c>
      <c r="H434" s="8" t="n">
        <v>92.23999999999999</v>
      </c>
      <c r="I434" s="8" t="n">
        <v>164.88</v>
      </c>
      <c r="J434" s="8" t="n">
        <v>27.46</v>
      </c>
      <c r="K434" s="268" t="n">
        <v>0.4331</v>
      </c>
      <c r="L434" s="268" t="n">
        <v>0.2548</v>
      </c>
      <c r="M434" s="268" t="n">
        <v>-0.0213</v>
      </c>
      <c r="N434" s="8" t="n">
        <v>733.3200000000001</v>
      </c>
      <c r="O434" s="8" t="n">
        <v>7415.56</v>
      </c>
      <c r="P434" s="268" t="n">
        <v>0.0989</v>
      </c>
      <c r="Q434" s="8" t="n">
        <v>529</v>
      </c>
      <c r="R434" s="8" t="inlineStr">
        <is>
          <t>5 ↑ +2.32%</t>
        </is>
      </c>
      <c r="S434" s="8" t="inlineStr">
        <is>
          <t>25 ↓ -0.09%</t>
        </is>
      </c>
      <c r="T434" s="8" t="inlineStr">
        <is>
          <t>129 ↓ -0.13%</t>
        </is>
      </c>
      <c r="U434" s="8" t="inlineStr">
        <is>
          <t>180 ↓ -0.21%</t>
        </is>
      </c>
      <c r="V434" s="8" t="inlineStr">
        <is>
          <t>109 ↓ -0.42%</t>
        </is>
      </c>
      <c r="W434" s="8" t="inlineStr">
        <is>
          <t>81 ↓ -1.46%</t>
        </is>
      </c>
    </row>
    <row r="435" ht="28" customHeight="1" s="386">
      <c r="A435" s="308" t="n">
        <v>45621</v>
      </c>
      <c r="B435" s="472" t="n">
        <v>1996.112</v>
      </c>
      <c r="C435" s="8" t="n">
        <v>5.554</v>
      </c>
      <c r="D435" s="268" t="n">
        <v>0.0028</v>
      </c>
      <c r="E435" s="8" t="n">
        <v>43.33</v>
      </c>
      <c r="F435" s="8" t="n">
        <v>122.295</v>
      </c>
      <c r="G435" s="8" t="n">
        <v>115.935</v>
      </c>
      <c r="H435" s="8" t="n">
        <v>93.5</v>
      </c>
      <c r="I435" s="8" t="n">
        <v>164.49</v>
      </c>
      <c r="J435" s="8" t="n">
        <v>22.32</v>
      </c>
      <c r="K435" s="268" t="n">
        <v>0.4219</v>
      </c>
      <c r="L435" s="268" t="n">
        <v>0.2407</v>
      </c>
      <c r="M435" s="268" t="n">
        <v>-0.0239</v>
      </c>
      <c r="N435" s="8" t="n">
        <v>781.85</v>
      </c>
      <c r="O435" s="8" t="n">
        <v>7421.19</v>
      </c>
      <c r="P435" s="268" t="n">
        <v>0.1054</v>
      </c>
      <c r="Q435" s="8" t="n">
        <v>530</v>
      </c>
      <c r="R435" s="8" t="inlineStr">
        <is>
          <t>5 ↑ +0.45%</t>
        </is>
      </c>
      <c r="S435" s="8" t="inlineStr">
        <is>
          <t>27 ↑ +0.59%</t>
        </is>
      </c>
      <c r="T435" s="8" t="inlineStr">
        <is>
          <t>127 ↑ +0.13%</t>
        </is>
      </c>
      <c r="U435" s="8" t="inlineStr">
        <is>
          <t>177 ↑ +0.05%</t>
        </is>
      </c>
      <c r="V435" s="8" t="inlineStr">
        <is>
          <t>102 ↑ +0.29%</t>
        </is>
      </c>
      <c r="W435" s="8" t="inlineStr">
        <is>
          <t>92 ↑ +0.80%</t>
        </is>
      </c>
    </row>
    <row r="436" ht="28" customHeight="1" s="386">
      <c r="A436" s="308" t="n">
        <v>45618</v>
      </c>
      <c r="B436" s="472" t="n">
        <v>1990.558</v>
      </c>
      <c r="C436" s="8" t="n">
        <v>-23.993</v>
      </c>
      <c r="D436" s="268" t="n">
        <v>-0.0119</v>
      </c>
      <c r="E436" s="8" t="n">
        <v>41.93</v>
      </c>
      <c r="F436" s="8" t="n">
        <v>121.982</v>
      </c>
      <c r="G436" s="8" t="n">
        <v>116.109</v>
      </c>
      <c r="H436" s="8" t="n">
        <v>92.12</v>
      </c>
      <c r="I436" s="8" t="n">
        <v>165.96</v>
      </c>
      <c r="J436" s="8" t="n">
        <v>26.92</v>
      </c>
      <c r="K436" s="268" t="n">
        <v>0.4398</v>
      </c>
      <c r="L436" s="268" t="n">
        <v>0.2551</v>
      </c>
      <c r="M436" s="268" t="n">
        <v>-0.0224</v>
      </c>
      <c r="N436" s="8" t="n">
        <v>827.63</v>
      </c>
      <c r="O436" s="8" t="n">
        <v>7427.59</v>
      </c>
      <c r="P436" s="268" t="n">
        <v>0.1114</v>
      </c>
      <c r="Q436" s="8" t="n">
        <v>533</v>
      </c>
      <c r="R436" s="8" t="inlineStr">
        <is>
          <t>5 ↓ -1.61%</t>
        </is>
      </c>
      <c r="S436" s="8" t="inlineStr">
        <is>
          <t>28 ↓ -0.66%</t>
        </is>
      </c>
      <c r="T436" s="8" t="inlineStr">
        <is>
          <t>126 ↓ -0.75%</t>
        </is>
      </c>
      <c r="U436" s="8" t="inlineStr">
        <is>
          <t>176 ↓ -0.99%</t>
        </is>
      </c>
      <c r="V436" s="8" t="inlineStr">
        <is>
          <t>107 ↓ -1.57%</t>
        </is>
      </c>
      <c r="W436" s="8" t="inlineStr">
        <is>
          <t>91 ↓ -1.89%</t>
        </is>
      </c>
    </row>
    <row r="437" ht="28" customHeight="1" s="386">
      <c r="A437" s="308" t="n">
        <v>45617</v>
      </c>
      <c r="B437" s="472" t="n">
        <v>2014.551</v>
      </c>
      <c r="C437" s="8" t="n">
        <v>0.644</v>
      </c>
      <c r="D437" s="268" t="n">
        <v>0.0003</v>
      </c>
      <c r="E437" s="8" t="n">
        <v>47.91</v>
      </c>
      <c r="F437" s="8" t="n">
        <v>123.638</v>
      </c>
      <c r="G437" s="8" t="n">
        <v>117.082</v>
      </c>
      <c r="H437" s="8" t="n">
        <v>95.98</v>
      </c>
      <c r="I437" s="8" t="n">
        <v>163.87</v>
      </c>
      <c r="J437" s="8" t="n">
        <v>18.16</v>
      </c>
      <c r="K437" s="268" t="n">
        <v>0.4023</v>
      </c>
      <c r="L437" s="268" t="n">
        <v>0.2205</v>
      </c>
      <c r="M437" s="268" t="n">
        <v>-0.0271</v>
      </c>
      <c r="N437" s="8" t="n">
        <v>843.13</v>
      </c>
      <c r="O437" s="8" t="n">
        <v>7434.01</v>
      </c>
      <c r="P437" s="268" t="n">
        <v>0.1134</v>
      </c>
      <c r="Q437" s="8" t="n">
        <v>533</v>
      </c>
      <c r="R437" s="8" t="inlineStr">
        <is>
          <t>4 ↑ +0.93%</t>
        </is>
      </c>
      <c r="S437" s="8" t="inlineStr">
        <is>
          <t>26 ↑ +0.55%</t>
        </is>
      </c>
      <c r="T437" s="8" t="inlineStr">
        <is>
          <t>114 ↑ +0.26%</t>
        </is>
      </c>
      <c r="U437" s="8" t="inlineStr">
        <is>
          <t>176 ↑ +0.05%</t>
        </is>
      </c>
      <c r="V437" s="8" t="inlineStr">
        <is>
          <t>109 ↑ +0.08%</t>
        </is>
      </c>
      <c r="W437" s="8" t="inlineStr">
        <is>
          <t>104 ↓ -0.46%</t>
        </is>
      </c>
    </row>
    <row r="438" ht="28" customHeight="1" s="386">
      <c r="A438" s="308" t="n">
        <v>45616</v>
      </c>
      <c r="B438" s="472" t="n">
        <v>2013.907</v>
      </c>
      <c r="C438" s="8" t="n">
        <v>22.129</v>
      </c>
      <c r="D438" s="268" t="n">
        <v>0.0111</v>
      </c>
      <c r="E438" s="8" t="n">
        <v>48.22</v>
      </c>
      <c r="F438" s="8" t="n">
        <v>123.692</v>
      </c>
      <c r="G438" s="8" t="n">
        <v>117.165</v>
      </c>
      <c r="H438" s="8" t="n">
        <v>95.87</v>
      </c>
      <c r="I438" s="8" t="n">
        <v>164.17</v>
      </c>
      <c r="J438" s="8" t="n">
        <v>17.85</v>
      </c>
      <c r="K438" s="268" t="n">
        <v>0.4048</v>
      </c>
      <c r="L438" s="268" t="n">
        <v>0.2198</v>
      </c>
      <c r="M438" s="268" t="n">
        <v>-0.0263</v>
      </c>
      <c r="N438" s="8" t="n">
        <v>929.11</v>
      </c>
      <c r="O438" s="8" t="n">
        <v>7448.12</v>
      </c>
      <c r="P438" s="268" t="n">
        <v>0.1247</v>
      </c>
      <c r="Q438" s="8" t="n">
        <v>533</v>
      </c>
      <c r="R438" s="8" t="inlineStr">
        <is>
          <t>6 ↑ +2.53%</t>
        </is>
      </c>
      <c r="S438" s="8" t="inlineStr">
        <is>
          <t>29 ↑ +1.10%</t>
        </is>
      </c>
      <c r="T438" s="8" t="inlineStr">
        <is>
          <t>111 ↑ +0.76%</t>
        </is>
      </c>
      <c r="U438" s="8" t="inlineStr">
        <is>
          <t>179 ↑ +0.84%</t>
        </is>
      </c>
      <c r="V438" s="8" t="inlineStr">
        <is>
          <t>103 ↑ +1.04%</t>
        </is>
      </c>
      <c r="W438" s="8" t="inlineStr">
        <is>
          <t>105 ↑ +1.94%</t>
        </is>
      </c>
    </row>
    <row r="439" ht="28" customHeight="1" s="386">
      <c r="A439" s="308" t="n">
        <v>45615</v>
      </c>
      <c r="B439" s="472" t="n">
        <v>1991.778</v>
      </c>
      <c r="C439" s="8" t="n">
        <v>21.359</v>
      </c>
      <c r="D439" s="268" t="n">
        <v>0.0108</v>
      </c>
      <c r="E439" s="8" t="n">
        <v>42.38</v>
      </c>
      <c r="F439" s="8" t="n">
        <v>122.378</v>
      </c>
      <c r="G439" s="8" t="n">
        <v>116.229</v>
      </c>
      <c r="H439" s="8" t="n">
        <v>94.33</v>
      </c>
      <c r="I439" s="8" t="n">
        <v>164.21</v>
      </c>
      <c r="J439" s="8" t="n">
        <v>21.68</v>
      </c>
      <c r="K439" s="268" t="n">
        <v>0.4183</v>
      </c>
      <c r="L439" s="268" t="n">
        <v>0.2314</v>
      </c>
      <c r="M439" s="268" t="n">
        <v>-0.0215</v>
      </c>
      <c r="N439" s="8" t="n">
        <v>848.09</v>
      </c>
      <c r="O439" s="8" t="n">
        <v>7402.27</v>
      </c>
      <c r="P439" s="268" t="n">
        <v>0.1146</v>
      </c>
      <c r="Q439" s="8" t="n">
        <v>531</v>
      </c>
      <c r="R439" s="8" t="inlineStr">
        <is>
          <t>7 ↓ -0.87%</t>
        </is>
      </c>
      <c r="S439" s="8" t="inlineStr">
        <is>
          <t>32 ↑ +0.03%</t>
        </is>
      </c>
      <c r="T439" s="8" t="inlineStr">
        <is>
          <t>118 ↑ +0.62%</t>
        </is>
      </c>
      <c r="U439" s="8" t="inlineStr">
        <is>
          <t>176 ↑ +1.00%</t>
        </is>
      </c>
      <c r="V439" s="8" t="inlineStr">
        <is>
          <t>107 ↑ +1.40%</t>
        </is>
      </c>
      <c r="W439" s="8" t="inlineStr">
        <is>
          <t>91 ↑ +2.01%</t>
        </is>
      </c>
    </row>
    <row r="440" ht="28" customHeight="1" s="386">
      <c r="A440" s="308" t="n">
        <v>45614</v>
      </c>
      <c r="B440" s="472" t="n">
        <v>1970.419</v>
      </c>
      <c r="C440" s="8" t="n">
        <v>-22.218</v>
      </c>
      <c r="D440" s="268" t="n">
        <v>-0.0111</v>
      </c>
      <c r="E440" s="8" t="n">
        <v>37.49</v>
      </c>
      <c r="F440" s="8" t="n">
        <v>121.038</v>
      </c>
      <c r="G440" s="8" t="n">
        <v>114.995</v>
      </c>
      <c r="H440" s="8" t="n">
        <v>91.42</v>
      </c>
      <c r="I440" s="8" t="n">
        <v>165.16</v>
      </c>
      <c r="J440" s="8" t="n">
        <v>26.96</v>
      </c>
      <c r="K440" s="268" t="n">
        <v>0.4413</v>
      </c>
      <c r="L440" s="268" t="n">
        <v>0.251</v>
      </c>
      <c r="M440" s="268" t="n">
        <v>-0.0172</v>
      </c>
      <c r="N440" s="8" t="n">
        <v>882.85</v>
      </c>
      <c r="O440" s="8" t="n">
        <v>7412.27</v>
      </c>
      <c r="P440" s="268" t="n">
        <v>0.1191</v>
      </c>
      <c r="Q440" s="8" t="n">
        <v>532</v>
      </c>
      <c r="R440" s="8" t="inlineStr">
        <is>
          <t>7 ↓ -2.44%</t>
        </is>
      </c>
      <c r="S440" s="8" t="inlineStr">
        <is>
          <t>31 ↓ -1.20%</t>
        </is>
      </c>
      <c r="T440" s="8" t="inlineStr">
        <is>
          <t>132 ↓ -0.90%</t>
        </is>
      </c>
      <c r="U440" s="8" t="inlineStr">
        <is>
          <t>185 ↓ -0.89%</t>
        </is>
      </c>
      <c r="V440" s="8" t="inlineStr">
        <is>
          <t>94 ↓ -1.43%</t>
        </is>
      </c>
      <c r="W440" s="8" t="inlineStr">
        <is>
          <t>83 ↓ -1.47%</t>
        </is>
      </c>
    </row>
    <row r="441" ht="28" customHeight="1" s="386">
      <c r="A441" s="308" t="n">
        <v>45611</v>
      </c>
      <c r="B441" s="472" t="n">
        <v>1992.637</v>
      </c>
      <c r="C441" s="8" t="n">
        <v>-14.694</v>
      </c>
      <c r="D441" s="268" t="n">
        <v>-0.0073</v>
      </c>
      <c r="E441" s="8" t="n">
        <v>42.02</v>
      </c>
      <c r="F441" s="8" t="n">
        <v>122.502</v>
      </c>
      <c r="G441" s="8" t="n">
        <v>115.775</v>
      </c>
      <c r="H441" s="8" t="n">
        <v>92.98999999999999</v>
      </c>
      <c r="I441" s="8" t="n">
        <v>164.87</v>
      </c>
      <c r="J441" s="8" t="n">
        <v>22.92</v>
      </c>
      <c r="K441" s="268" t="n">
        <v>0.4236</v>
      </c>
      <c r="L441" s="268" t="n">
        <v>0.2453</v>
      </c>
      <c r="M441" s="268" t="n">
        <v>-0.0216</v>
      </c>
      <c r="N441" s="8" t="n">
        <v>912.65</v>
      </c>
      <c r="O441" s="8" t="n">
        <v>7414.05</v>
      </c>
      <c r="P441" s="268" t="n">
        <v>0.1231</v>
      </c>
      <c r="Q441" s="8" t="n">
        <v>533</v>
      </c>
      <c r="R441" s="8" t="inlineStr">
        <is>
          <t>7 ↑ +0.66%</t>
        </is>
      </c>
      <c r="S441" s="8" t="inlineStr">
        <is>
          <t>26 ↓ -0.74%</t>
        </is>
      </c>
      <c r="T441" s="8" t="inlineStr">
        <is>
          <t>123 ↓ -0.43%</t>
        </is>
      </c>
      <c r="U441" s="8" t="inlineStr">
        <is>
          <t>186 ↓ -0.78%</t>
        </is>
      </c>
      <c r="V441" s="8" t="inlineStr">
        <is>
          <t>95 ↓ -0.69%</t>
        </is>
      </c>
      <c r="W441" s="8" t="inlineStr">
        <is>
          <t>96 ↓ -1.17%</t>
        </is>
      </c>
    </row>
    <row r="442" ht="28" customHeight="1" s="386">
      <c r="A442" s="308" t="n">
        <v>45610</v>
      </c>
      <c r="B442" s="472" t="n">
        <v>2007.331</v>
      </c>
      <c r="C442" s="8" t="n">
        <v>-26.192</v>
      </c>
      <c r="D442" s="268" t="n">
        <v>-0.0129</v>
      </c>
      <c r="E442" s="8" t="n">
        <v>46.24</v>
      </c>
      <c r="F442" s="8" t="n">
        <v>123.553</v>
      </c>
      <c r="G442" s="8" t="n">
        <v>116.773</v>
      </c>
      <c r="H442" s="8" t="n">
        <v>95.48</v>
      </c>
      <c r="I442" s="8" t="n">
        <v>164.07</v>
      </c>
      <c r="J442" s="8" t="n">
        <v>19.75</v>
      </c>
      <c r="K442" s="268" t="n">
        <v>0.4052</v>
      </c>
      <c r="L442" s="268" t="n">
        <v>0.2342</v>
      </c>
      <c r="M442" s="268" t="n">
        <v>-0.0246</v>
      </c>
      <c r="N442" s="8" t="n">
        <v>792.63</v>
      </c>
      <c r="O442" s="8" t="n">
        <v>7420.32</v>
      </c>
      <c r="P442" s="268" t="n">
        <v>0.1068</v>
      </c>
      <c r="Q442" s="8" t="n">
        <v>533</v>
      </c>
      <c r="R442" s="8" t="inlineStr">
        <is>
          <t>6 ↓ -0.79%</t>
        </is>
      </c>
      <c r="S442" s="8" t="inlineStr">
        <is>
          <t>23 ↓ -0.88%</t>
        </is>
      </c>
      <c r="T442" s="8" t="inlineStr">
        <is>
          <t>116 ↓ -0.93%</t>
        </is>
      </c>
      <c r="U442" s="8" t="inlineStr">
        <is>
          <t>178 ↓ -1.22%</t>
        </is>
      </c>
      <c r="V442" s="8" t="inlineStr">
        <is>
          <t>109 ↓ -1.58%</t>
        </is>
      </c>
      <c r="W442" s="8" t="inlineStr">
        <is>
          <t>101 ↓ -1.63%</t>
        </is>
      </c>
    </row>
    <row r="443" ht="28" customHeight="1" s="386">
      <c r="A443" s="308" t="n">
        <v>45609</v>
      </c>
      <c r="B443" s="472" t="n">
        <v>2033.523</v>
      </c>
      <c r="C443" s="8" t="n">
        <v>-0.671</v>
      </c>
      <c r="D443" s="268" t="n">
        <v>-0.0003</v>
      </c>
      <c r="E443" s="8" t="n">
        <v>52.74</v>
      </c>
      <c r="F443" s="8" t="n">
        <v>125.277</v>
      </c>
      <c r="G443" s="8" t="n">
        <v>118.38</v>
      </c>
      <c r="H443" s="8" t="n">
        <v>98.47</v>
      </c>
      <c r="I443" s="8" t="n">
        <v>163.51</v>
      </c>
      <c r="J443" s="8" t="n">
        <v>15.69</v>
      </c>
      <c r="K443" s="268" t="n">
        <v>0.3823</v>
      </c>
      <c r="L443" s="268" t="n">
        <v>0.2166</v>
      </c>
      <c r="M443" s="268" t="n">
        <v>-0.0408</v>
      </c>
      <c r="N443" s="8" t="n">
        <v>816.2</v>
      </c>
      <c r="O443" s="8" t="n">
        <v>7432.47</v>
      </c>
      <c r="P443" s="268" t="n">
        <v>0.1098</v>
      </c>
      <c r="Q443" s="8" t="n">
        <v>533</v>
      </c>
      <c r="R443" s="8" t="inlineStr">
        <is>
          <t>5 ↓ -0.22%</t>
        </is>
      </c>
      <c r="S443" s="8" t="inlineStr">
        <is>
          <t>18 ↓ -0.19%</t>
        </is>
      </c>
      <c r="T443" s="8" t="inlineStr">
        <is>
          <t>105 ↓ -0.18%</t>
        </is>
      </c>
      <c r="U443" s="8" t="inlineStr">
        <is>
          <t>171 ↓ -0.24%</t>
        </is>
      </c>
      <c r="V443" s="8" t="inlineStr">
        <is>
          <t>115 ↓ -0.23%</t>
        </is>
      </c>
      <c r="W443" s="8" t="inlineStr">
        <is>
          <t>119 ↑ +0.62%</t>
        </is>
      </c>
    </row>
    <row r="444" ht="28" customHeight="1" s="386">
      <c r="A444" s="308" t="n">
        <v>45608</v>
      </c>
      <c r="B444" s="472" t="n">
        <v>2034.194</v>
      </c>
      <c r="C444" s="8" t="n">
        <v>-9.565</v>
      </c>
      <c r="D444" s="268" t="n">
        <v>-0.0047</v>
      </c>
      <c r="E444" s="8" t="n">
        <v>54.11</v>
      </c>
      <c r="F444" s="8" t="n">
        <v>125.481</v>
      </c>
      <c r="G444" s="8" t="n">
        <v>118.43</v>
      </c>
      <c r="H444" s="8" t="n">
        <v>98.67</v>
      </c>
      <c r="I444" s="8" t="n">
        <v>163.77</v>
      </c>
      <c r="J444" s="8" t="n">
        <v>15.79</v>
      </c>
      <c r="K444" s="268" t="n">
        <v>0.3829</v>
      </c>
      <c r="L444" s="268" t="n">
        <v>0.2218</v>
      </c>
      <c r="M444" s="268" t="n">
        <v>-0.0413</v>
      </c>
      <c r="N444" s="8" t="n">
        <v>899.03</v>
      </c>
      <c r="O444" s="8" t="n">
        <v>7441.11</v>
      </c>
      <c r="P444" s="268" t="n">
        <v>0.1208</v>
      </c>
      <c r="Q444" s="8" t="n">
        <v>534</v>
      </c>
      <c r="R444" s="8" t="inlineStr">
        <is>
          <t>4 ↓ -0.17%</t>
        </is>
      </c>
      <c r="S444" s="8" t="inlineStr">
        <is>
          <t>21 ↑ +0.26%</t>
        </is>
      </c>
      <c r="T444" s="8" t="inlineStr">
        <is>
          <t>96 ↓ -0.25%</t>
        </is>
      </c>
      <c r="U444" s="8" t="inlineStr">
        <is>
          <t>172 ↓ -0.39%</t>
        </is>
      </c>
      <c r="V444" s="8" t="inlineStr">
        <is>
          <t>118 ↓ -0.84%</t>
        </is>
      </c>
      <c r="W444" s="8" t="inlineStr">
        <is>
          <t>123 ↓ -0.54%</t>
        </is>
      </c>
    </row>
    <row r="445" ht="28" customHeight="1" s="386">
      <c r="A445" s="308" t="n">
        <v>45607</v>
      </c>
      <c r="B445" s="472" t="n">
        <v>2043.759</v>
      </c>
      <c r="C445" s="8" t="n">
        <v>30.481</v>
      </c>
      <c r="D445" s="268" t="n">
        <v>0.0151</v>
      </c>
      <c r="E445" s="8" t="n">
        <v>56.2</v>
      </c>
      <c r="F445" s="8" t="n">
        <v>126.01</v>
      </c>
      <c r="G445" s="8" t="n">
        <v>119.029</v>
      </c>
      <c r="H445" s="8" t="n">
        <v>99.18000000000001</v>
      </c>
      <c r="I445" s="8" t="n">
        <v>164.16</v>
      </c>
      <c r="J445" s="8" t="n">
        <v>14.67</v>
      </c>
      <c r="K445" s="268" t="n">
        <v>0.3815</v>
      </c>
      <c r="L445" s="268" t="n">
        <v>0.2144</v>
      </c>
      <c r="M445" s="268" t="n">
        <v>-0.0429</v>
      </c>
      <c r="N445" s="8" t="n">
        <v>830.02</v>
      </c>
      <c r="O445" s="8" t="n">
        <v>7443.26</v>
      </c>
      <c r="P445" s="268" t="n">
        <v>0.1115</v>
      </c>
      <c r="Q445" s="8" t="n">
        <v>531</v>
      </c>
      <c r="R445" s="8" t="inlineStr">
        <is>
          <t>5 ↑ +1.36%</t>
        </is>
      </c>
      <c r="S445" s="8" t="inlineStr">
        <is>
          <t>21 ↑ +1.02%</t>
        </is>
      </c>
      <c r="T445" s="8" t="inlineStr">
        <is>
          <t>90 ↑ +0.68%</t>
        </is>
      </c>
      <c r="U445" s="8" t="inlineStr">
        <is>
          <t>165 ↑ +1.21%</t>
        </is>
      </c>
      <c r="V445" s="8" t="inlineStr">
        <is>
          <t>119 ↑ +1.71%</t>
        </is>
      </c>
      <c r="W445" s="8" t="inlineStr">
        <is>
          <t>131 ↑ +2.38%</t>
        </is>
      </c>
    </row>
    <row r="446" ht="28" customHeight="1" s="386">
      <c r="A446" s="308" t="n">
        <v>45604</v>
      </c>
      <c r="B446" s="472" t="n">
        <v>2013.278</v>
      </c>
      <c r="C446" s="8" t="n">
        <v>-1.612</v>
      </c>
      <c r="D446" s="268" t="n">
        <v>-0.0008</v>
      </c>
      <c r="E446" s="8" t="n">
        <v>49.52</v>
      </c>
      <c r="F446" s="8" t="n">
        <v>124.165</v>
      </c>
      <c r="G446" s="8" t="n">
        <v>117.328</v>
      </c>
      <c r="H446" s="8" t="n">
        <v>96.98</v>
      </c>
      <c r="I446" s="8" t="n">
        <v>164.4</v>
      </c>
      <c r="J446" s="8" t="n">
        <v>18.52</v>
      </c>
      <c r="K446" s="268" t="n">
        <v>0.4023</v>
      </c>
      <c r="L446" s="268" t="n">
        <v>0.2257</v>
      </c>
      <c r="M446" s="268" t="n">
        <v>-0.0355</v>
      </c>
      <c r="N446" s="8" t="n">
        <v>857.4400000000001</v>
      </c>
      <c r="O446" s="8" t="n">
        <v>7465.26</v>
      </c>
      <c r="P446" s="268" t="n">
        <v>0.1149</v>
      </c>
      <c r="Q446" s="8" t="n">
        <v>531</v>
      </c>
      <c r="R446" s="8" t="inlineStr">
        <is>
          <t>6 ↓ -1.02%</t>
        </is>
      </c>
      <c r="S446" s="8" t="inlineStr">
        <is>
          <t>23 ↓ -0.26%</t>
        </is>
      </c>
      <c r="T446" s="8" t="inlineStr">
        <is>
          <t>98 ↓ -0.24%</t>
        </is>
      </c>
      <c r="U446" s="8" t="inlineStr">
        <is>
          <t>185 ↓ -0.35%</t>
        </is>
      </c>
      <c r="V446" s="8" t="inlineStr">
        <is>
          <t>109 ↓ -0.27%</t>
        </is>
      </c>
      <c r="W446" s="8" t="inlineStr">
        <is>
          <t>110 ↑ +0.79%</t>
        </is>
      </c>
    </row>
    <row r="447" ht="28" customHeight="1" s="386">
      <c r="A447" s="308" t="n">
        <v>45603</v>
      </c>
      <c r="B447" s="472" t="n">
        <v>2014.89</v>
      </c>
      <c r="C447" s="8" t="n">
        <v>20.66</v>
      </c>
      <c r="D447" s="268" t="n">
        <v>0.0104</v>
      </c>
      <c r="E447" s="8" t="n">
        <v>51</v>
      </c>
      <c r="F447" s="8" t="n">
        <v>124.145</v>
      </c>
      <c r="G447" s="8" t="n">
        <v>117.746</v>
      </c>
      <c r="H447" s="8" t="n">
        <v>97.27</v>
      </c>
      <c r="I447" s="8" t="n">
        <v>164.48</v>
      </c>
      <c r="J447" s="8" t="n">
        <v>19.35</v>
      </c>
      <c r="K447" s="268" t="n">
        <v>0.4033</v>
      </c>
      <c r="L447" s="268" t="n">
        <v>0.2241</v>
      </c>
      <c r="M447" s="268" t="n">
        <v>-0.0364</v>
      </c>
      <c r="N447" s="8" t="n">
        <v>850.71</v>
      </c>
      <c r="O447" s="8" t="n">
        <v>7503.97</v>
      </c>
      <c r="P447" s="268" t="n">
        <v>0.1134</v>
      </c>
      <c r="Q447" s="8" t="n">
        <v>532</v>
      </c>
      <c r="R447" s="8" t="inlineStr">
        <is>
          <t>8 ↑ +0.66%</t>
        </is>
      </c>
      <c r="S447" s="8" t="inlineStr">
        <is>
          <t>20 ↑ +0.78%</t>
        </is>
      </c>
      <c r="T447" s="8" t="inlineStr">
        <is>
          <t>100 ↑ +0.86%</t>
        </is>
      </c>
      <c r="U447" s="8" t="inlineStr">
        <is>
          <t>178 ↑ +0.96%</t>
        </is>
      </c>
      <c r="V447" s="8" t="inlineStr">
        <is>
          <t>116 ↑ +0.96%</t>
        </is>
      </c>
      <c r="W447" s="8" t="inlineStr">
        <is>
          <t>110 ↑ +1.47%</t>
        </is>
      </c>
    </row>
    <row r="448" ht="28" customHeight="1" s="386">
      <c r="A448" s="308" t="n">
        <v>45602</v>
      </c>
      <c r="B448" s="472" t="n">
        <v>1994.23</v>
      </c>
      <c r="C448" s="8" t="n">
        <v>3.921</v>
      </c>
      <c r="D448" s="268" t="n">
        <v>0.002</v>
      </c>
      <c r="E448" s="8" t="n">
        <v>46.21</v>
      </c>
      <c r="F448" s="8" t="n">
        <v>122.932</v>
      </c>
      <c r="G448" s="8" t="n">
        <v>116.49</v>
      </c>
      <c r="H448" s="8" t="n">
        <v>94.52</v>
      </c>
      <c r="I448" s="8" t="n">
        <v>165.3</v>
      </c>
      <c r="J448" s="8" t="n">
        <v>22.82</v>
      </c>
      <c r="K448" s="268" t="n">
        <v>0.4237</v>
      </c>
      <c r="L448" s="268" t="n">
        <v>0.2428</v>
      </c>
      <c r="M448" s="268" t="n">
        <v>-0.0323</v>
      </c>
      <c r="N448" s="8" t="n">
        <v>878.55</v>
      </c>
      <c r="O448" s="8" t="n">
        <v>7532.85</v>
      </c>
      <c r="P448" s="268" t="n">
        <v>0.1166</v>
      </c>
      <c r="Q448" s="8" t="n">
        <v>533</v>
      </c>
      <c r="R448" s="8" t="inlineStr">
        <is>
          <t>9 ↓ -0.29%</t>
        </is>
      </c>
      <c r="S448" s="8" t="inlineStr">
        <is>
          <t>21 ↓ -0.11%</t>
        </is>
      </c>
      <c r="T448" s="8" t="inlineStr">
        <is>
          <t>119 ↓ -0.09%</t>
        </is>
      </c>
      <c r="U448" s="8" t="inlineStr">
        <is>
          <t>178 ↑ +0.13%</t>
        </is>
      </c>
      <c r="V448" s="8" t="inlineStr">
        <is>
          <t>108 ↑ +0.07%</t>
        </is>
      </c>
      <c r="W448" s="8" t="inlineStr">
        <is>
          <t>98 ↑ +0.93%</t>
        </is>
      </c>
    </row>
    <row r="449" ht="28" customHeight="1" s="386">
      <c r="A449" s="308" t="n">
        <v>45601</v>
      </c>
      <c r="B449" s="472" t="n">
        <v>1990.309</v>
      </c>
      <c r="C449" s="8" t="n">
        <v>23.464</v>
      </c>
      <c r="D449" s="268" t="n">
        <v>0.0119</v>
      </c>
      <c r="E449" s="8" t="n">
        <v>45.88</v>
      </c>
      <c r="F449" s="8" t="n">
        <v>122.645</v>
      </c>
      <c r="G449" s="8" t="n">
        <v>116.369</v>
      </c>
      <c r="H449" s="8" t="n">
        <v>93.88</v>
      </c>
      <c r="I449" s="8" t="n">
        <v>165.68</v>
      </c>
      <c r="J449" s="8" t="n">
        <v>23.38</v>
      </c>
      <c r="K449" s="268" t="n">
        <v>0.4303</v>
      </c>
      <c r="L449" s="268" t="n">
        <v>0.2483</v>
      </c>
      <c r="M449" s="268" t="n">
        <v>-0.0304</v>
      </c>
      <c r="N449" s="8" t="n">
        <v>806.48</v>
      </c>
      <c r="O449" s="8" t="n">
        <v>7518.17</v>
      </c>
      <c r="P449" s="268" t="n">
        <v>0.1073</v>
      </c>
      <c r="Q449" s="8" t="n">
        <v>532</v>
      </c>
      <c r="R449" s="8" t="inlineStr">
        <is>
          <t>9 ↑ +1.87%</t>
        </is>
      </c>
      <c r="S449" s="8" t="inlineStr">
        <is>
          <t>20 ↑ +0.74%</t>
        </is>
      </c>
      <c r="T449" s="8" t="inlineStr">
        <is>
          <t>121 ↑ +0.78%</t>
        </is>
      </c>
      <c r="U449" s="8" t="inlineStr">
        <is>
          <t>173 ↑ +1.02%</t>
        </is>
      </c>
      <c r="V449" s="8" t="inlineStr">
        <is>
          <t>111 ↑ +1.37%</t>
        </is>
      </c>
      <c r="W449" s="8" t="inlineStr">
        <is>
          <t>98 ↑ +1.83%</t>
        </is>
      </c>
    </row>
    <row r="450" ht="28" customHeight="1" s="386">
      <c r="A450" s="308" t="n">
        <v>45600</v>
      </c>
      <c r="B450" s="472" t="n">
        <v>1966.845</v>
      </c>
      <c r="C450" s="8" t="n">
        <v>17.177</v>
      </c>
      <c r="D450" s="268" t="n">
        <v>0.008800000000000001</v>
      </c>
      <c r="E450" s="8" t="n">
        <v>39.67</v>
      </c>
      <c r="F450" s="8" t="n">
        <v>121.216</v>
      </c>
      <c r="G450" s="8" t="n">
        <v>115.199</v>
      </c>
      <c r="H450" s="8" t="n">
        <v>91.26000000000001</v>
      </c>
      <c r="I450" s="8" t="n">
        <v>166.49</v>
      </c>
      <c r="J450" s="8" t="n">
        <v>27.72</v>
      </c>
      <c r="K450" s="268" t="n">
        <v>0.4527</v>
      </c>
      <c r="L450" s="268" t="n">
        <v>0.2688</v>
      </c>
      <c r="M450" s="268" t="n">
        <v>-0.025</v>
      </c>
      <c r="N450" s="8" t="n">
        <v>647.24</v>
      </c>
      <c r="O450" s="8" t="n">
        <v>7525.33</v>
      </c>
      <c r="P450" s="268" t="n">
        <v>0.08599999999999999</v>
      </c>
      <c r="Q450" s="8" t="n">
        <v>532</v>
      </c>
      <c r="R450" s="8" t="inlineStr">
        <is>
          <t>9 ↑ +1.27%</t>
        </is>
      </c>
      <c r="S450" s="8" t="inlineStr">
        <is>
          <t>25 ↑ +0.39%</t>
        </is>
      </c>
      <c r="T450" s="8" t="inlineStr">
        <is>
          <t>140 ↑ +0.56%</t>
        </is>
      </c>
      <c r="U450" s="8" t="inlineStr">
        <is>
          <t>176 ↑ +0.75%</t>
        </is>
      </c>
      <c r="V450" s="8" t="inlineStr">
        <is>
          <t>100 ↑ +1.31%</t>
        </is>
      </c>
      <c r="W450" s="8" t="inlineStr">
        <is>
          <t>82 ↑ +1.30%</t>
        </is>
      </c>
    </row>
    <row r="451" ht="28" customHeight="1" s="386">
      <c r="A451" s="308" t="n">
        <v>45597</v>
      </c>
      <c r="B451" s="472" t="n">
        <v>1949.668</v>
      </c>
      <c r="C451" s="8" t="n">
        <v>-17.369</v>
      </c>
      <c r="D451" s="268" t="n">
        <v>-0.008800000000000001</v>
      </c>
      <c r="E451" s="8" t="n">
        <v>35.79</v>
      </c>
      <c r="F451" s="8" t="n">
        <v>120.209</v>
      </c>
      <c r="G451" s="8" t="n">
        <v>114.635</v>
      </c>
      <c r="H451" s="8" t="n">
        <v>89.34999999999999</v>
      </c>
      <c r="I451" s="8" t="n">
        <v>167.78</v>
      </c>
      <c r="J451" s="8" t="n">
        <v>33.22</v>
      </c>
      <c r="K451" s="268" t="n">
        <v>0.4757</v>
      </c>
      <c r="L451" s="268" t="n">
        <v>0.2859</v>
      </c>
      <c r="M451" s="268" t="n">
        <v>-0.0206</v>
      </c>
      <c r="N451" s="8" t="n">
        <v>766</v>
      </c>
      <c r="O451" s="8" t="n">
        <v>7526.99</v>
      </c>
      <c r="P451" s="268" t="n">
        <v>0.1018</v>
      </c>
      <c r="Q451" s="8" t="n">
        <v>532</v>
      </c>
      <c r="R451" s="8" t="inlineStr">
        <is>
          <t>9 ↓ -2.10%</t>
        </is>
      </c>
      <c r="S451" s="8" t="inlineStr">
        <is>
          <t>32 ↓ -0.40%</t>
        </is>
      </c>
      <c r="T451" s="8" t="inlineStr">
        <is>
          <t>142 ↓ -0.28%</t>
        </is>
      </c>
      <c r="U451" s="8" t="inlineStr">
        <is>
          <t>182 ↓ -0.67%</t>
        </is>
      </c>
      <c r="V451" s="8" t="inlineStr">
        <is>
          <t>93 ↓ -1.26%</t>
        </is>
      </c>
      <c r="W451" s="8" t="inlineStr">
        <is>
          <t>74 ↓ -2.16%</t>
        </is>
      </c>
    </row>
    <row r="452" ht="28" customHeight="1" s="386">
      <c r="A452" s="308" t="n">
        <v>45596</v>
      </c>
      <c r="B452" s="472" t="n">
        <v>1967.037</v>
      </c>
      <c r="C452" s="8" t="n">
        <v>10.74</v>
      </c>
      <c r="D452" s="268" t="n">
        <v>0.0055</v>
      </c>
      <c r="E452" s="8" t="n">
        <v>39.43</v>
      </c>
      <c r="F452" s="8" t="n">
        <v>121.445</v>
      </c>
      <c r="G452" s="8" t="n">
        <v>115.218</v>
      </c>
      <c r="H452" s="8" t="n">
        <v>91.05</v>
      </c>
      <c r="I452" s="8" t="n">
        <v>166.91</v>
      </c>
      <c r="J452" s="8" t="n">
        <v>27.84</v>
      </c>
      <c r="K452" s="268" t="n">
        <v>0.4546</v>
      </c>
      <c r="L452" s="268" t="n">
        <v>0.2735</v>
      </c>
      <c r="M452" s="268" t="n">
        <v>-0.0316</v>
      </c>
      <c r="N452" s="8" t="n">
        <v>832.26</v>
      </c>
      <c r="O452" s="8" t="n">
        <v>7529.34</v>
      </c>
      <c r="P452" s="268" t="n">
        <v>0.1105</v>
      </c>
      <c r="Q452" s="8" t="n">
        <v>531</v>
      </c>
      <c r="R452" s="8" t="inlineStr">
        <is>
          <t>8 ↑ +3.30%</t>
        </is>
      </c>
      <c r="S452" s="8" t="inlineStr">
        <is>
          <t>30 ↑ +0.75%</t>
        </is>
      </c>
      <c r="T452" s="8" t="inlineStr">
        <is>
          <t>144 ↑ +0.41%</t>
        </is>
      </c>
      <c r="U452" s="8" t="inlineStr">
        <is>
          <t>170 ↑ +0.43%</t>
        </is>
      </c>
      <c r="V452" s="8" t="inlineStr">
        <is>
          <t>90 ↑ +0.51%</t>
        </is>
      </c>
      <c r="W452" s="8" t="inlineStr">
        <is>
          <t>89 ↑ +0.72%</t>
        </is>
      </c>
    </row>
    <row r="453" ht="28" customHeight="1" s="386">
      <c r="A453" s="308" t="n">
        <v>45595</v>
      </c>
      <c r="B453" s="472" t="n">
        <v>1956.297</v>
      </c>
      <c r="C453" s="8" t="n">
        <v>-6.477</v>
      </c>
      <c r="D453" s="268" t="n">
        <v>-0.0033</v>
      </c>
      <c r="E453" s="8" t="n">
        <v>37.29</v>
      </c>
      <c r="F453" s="8" t="n">
        <v>120.854</v>
      </c>
      <c r="G453" s="8" t="n">
        <v>114.906</v>
      </c>
      <c r="H453" s="8" t="n">
        <v>91.55</v>
      </c>
      <c r="I453" s="8" t="n">
        <v>167.35</v>
      </c>
      <c r="J453" s="8" t="n">
        <v>28.39</v>
      </c>
      <c r="K453" s="268" t="n">
        <v>0.4649</v>
      </c>
      <c r="L453" s="268" t="n">
        <v>0.2703</v>
      </c>
      <c r="M453" s="268" t="n">
        <v>-0.0292</v>
      </c>
      <c r="N453" s="8" t="n">
        <v>748.73</v>
      </c>
      <c r="O453" s="8" t="n">
        <v>7534.3</v>
      </c>
      <c r="P453" s="268" t="n">
        <v>0.0994</v>
      </c>
      <c r="Q453" s="8" t="n">
        <v>531</v>
      </c>
      <c r="R453" s="8" t="inlineStr">
        <is>
          <t>8 ↓ -1.02%</t>
        </is>
      </c>
      <c r="S453" s="8" t="inlineStr">
        <is>
          <t>34 ↓ -0.40%</t>
        </is>
      </c>
      <c r="T453" s="8" t="inlineStr">
        <is>
          <t>147 ↓ -0.44%</t>
        </is>
      </c>
      <c r="U453" s="8" t="inlineStr">
        <is>
          <t>167 ↓ -0.45%</t>
        </is>
      </c>
      <c r="V453" s="8" t="inlineStr">
        <is>
          <t>90 ↓ -0.49%</t>
        </is>
      </c>
      <c r="W453" s="8" t="inlineStr">
        <is>
          <t>85 ↑ +0.37%</t>
        </is>
      </c>
    </row>
    <row r="454" ht="28" customHeight="1" s="386">
      <c r="A454" s="308" t="n">
        <v>45594</v>
      </c>
      <c r="B454" s="472" t="n">
        <v>1962.774</v>
      </c>
      <c r="C454" s="8" t="n">
        <v>-26.558</v>
      </c>
      <c r="D454" s="268" t="n">
        <v>-0.0133</v>
      </c>
      <c r="E454" s="8" t="n">
        <v>40.32</v>
      </c>
      <c r="F454" s="8" t="n">
        <v>121.242</v>
      </c>
      <c r="G454" s="8" t="n">
        <v>115.279</v>
      </c>
      <c r="H454" s="8" t="n">
        <v>91.98</v>
      </c>
      <c r="I454" s="8" t="n">
        <v>168.19</v>
      </c>
      <c r="J454" s="8" t="n">
        <v>29.8</v>
      </c>
      <c r="K454" s="268" t="n">
        <v>0.4695</v>
      </c>
      <c r="L454" s="268" t="n">
        <v>0.2773</v>
      </c>
      <c r="M454" s="268" t="n">
        <v>-0.03</v>
      </c>
      <c r="N454" s="8" t="n">
        <v>848.24</v>
      </c>
      <c r="O454" s="8" t="n">
        <v>7571.91</v>
      </c>
      <c r="P454" s="268" t="n">
        <v>0.112</v>
      </c>
      <c r="Q454" s="8" t="n">
        <v>532</v>
      </c>
      <c r="R454" s="8" t="inlineStr">
        <is>
          <t>8 ↓ -3.24%</t>
        </is>
      </c>
      <c r="S454" s="8" t="inlineStr">
        <is>
          <t>32 ↓ -1.44%</t>
        </is>
      </c>
      <c r="T454" s="8" t="inlineStr">
        <is>
          <t>133 ↓ -0.95%</t>
        </is>
      </c>
      <c r="U454" s="8" t="inlineStr">
        <is>
          <t>176 ↓ -1.12%</t>
        </is>
      </c>
      <c r="V454" s="8" t="inlineStr">
        <is>
          <t>96 ↓ -1.52%</t>
        </is>
      </c>
      <c r="W454" s="8" t="inlineStr">
        <is>
          <t>87 ↓ -1.96%</t>
        </is>
      </c>
    </row>
    <row r="455" ht="28" customHeight="1" s="386">
      <c r="A455" s="308" t="n">
        <v>45593</v>
      </c>
      <c r="B455" s="472" t="n">
        <v>1989.332</v>
      </c>
      <c r="C455" s="8" t="n">
        <v>16.297</v>
      </c>
      <c r="D455" s="268" t="n">
        <v>0.0083</v>
      </c>
      <c r="E455" s="8" t="n">
        <v>45.45</v>
      </c>
      <c r="F455" s="8" t="n">
        <v>122.792</v>
      </c>
      <c r="G455" s="8" t="n">
        <v>116.66</v>
      </c>
      <c r="H455" s="8" t="n">
        <v>92.84999999999999</v>
      </c>
      <c r="I455" s="8" t="n">
        <v>168.65</v>
      </c>
      <c r="J455" s="8" t="n">
        <v>26.34</v>
      </c>
      <c r="K455" s="268" t="n">
        <v>0.4586</v>
      </c>
      <c r="L455" s="268" t="n">
        <v>0.2711</v>
      </c>
      <c r="M455" s="268" t="n">
        <v>-0.0357</v>
      </c>
      <c r="N455" s="8" t="n">
        <v>791.1</v>
      </c>
      <c r="O455" s="8" t="n">
        <v>7588.3</v>
      </c>
      <c r="P455" s="268" t="n">
        <v>0.1043</v>
      </c>
      <c r="Q455" s="8" t="n">
        <v>533</v>
      </c>
      <c r="R455" s="8" t="inlineStr">
        <is>
          <t>7 ↑ +3.89%</t>
        </is>
      </c>
      <c r="S455" s="8" t="inlineStr">
        <is>
          <t>23 ↑ +0.91%</t>
        </is>
      </c>
      <c r="T455" s="8" t="inlineStr">
        <is>
          <t>131 ↑ +0.65%</t>
        </is>
      </c>
      <c r="U455" s="8" t="inlineStr">
        <is>
          <t>160 ↑ +0.67%</t>
        </is>
      </c>
      <c r="V455" s="8" t="inlineStr">
        <is>
          <t>114 ↑ +0.69%</t>
        </is>
      </c>
      <c r="W455" s="8" t="inlineStr">
        <is>
          <t>98 ↑ +1.25%</t>
        </is>
      </c>
    </row>
    <row r="456" ht="28" customHeight="1" s="386">
      <c r="A456" s="308" t="n">
        <v>45590</v>
      </c>
      <c r="B456" s="472" t="n">
        <v>1973.035</v>
      </c>
      <c r="C456" s="8" t="n">
        <v>22.085</v>
      </c>
      <c r="D456" s="268" t="n">
        <v>0.0113</v>
      </c>
      <c r="E456" s="8" t="n">
        <v>43.21</v>
      </c>
      <c r="F456" s="8" t="n">
        <v>121.858</v>
      </c>
      <c r="G456" s="8" t="n">
        <v>115.697</v>
      </c>
      <c r="H456" s="8" t="n">
        <v>90.22</v>
      </c>
      <c r="I456" s="8" t="n">
        <v>168.88</v>
      </c>
      <c r="J456" s="8" t="n">
        <v>27.78</v>
      </c>
      <c r="K456" s="268" t="n">
        <v>0.4702</v>
      </c>
      <c r="L456" s="268" t="n">
        <v>0.2817</v>
      </c>
      <c r="M456" s="268" t="n">
        <v>-0.0308</v>
      </c>
      <c r="N456" s="8" t="n">
        <v>846.28</v>
      </c>
      <c r="O456" s="8" t="n">
        <v>7609.99</v>
      </c>
      <c r="P456" s="268" t="n">
        <v>0.1112</v>
      </c>
      <c r="Q456" s="8" t="n">
        <v>534</v>
      </c>
      <c r="R456" s="8" t="inlineStr">
        <is>
          <t>7 ↑ +6.66%</t>
        </is>
      </c>
      <c r="S456" s="8" t="inlineStr">
        <is>
          <t>32 ↑ +1.75%</t>
        </is>
      </c>
      <c r="T456" s="8" t="inlineStr">
        <is>
          <t>131 ↑ +1.06%</t>
        </is>
      </c>
      <c r="U456" s="8" t="inlineStr">
        <is>
          <t>172 ↑ +0.94%</t>
        </is>
      </c>
      <c r="V456" s="8" t="inlineStr">
        <is>
          <t>95 ↑ +1.29%</t>
        </is>
      </c>
      <c r="W456" s="8" t="inlineStr">
        <is>
          <t>97 ↑ +0.81%</t>
        </is>
      </c>
    </row>
    <row r="457" ht="28" customHeight="1" s="386">
      <c r="A457" s="308" t="n">
        <v>45589</v>
      </c>
      <c r="B457" s="472" t="n">
        <v>1950.95</v>
      </c>
      <c r="C457" s="8" t="n">
        <v>-15.615</v>
      </c>
      <c r="D457" s="268" t="n">
        <v>-0.007900000000000001</v>
      </c>
      <c r="E457" s="8" t="n">
        <v>37.6</v>
      </c>
      <c r="F457" s="8" t="n">
        <v>120.447</v>
      </c>
      <c r="G457" s="8" t="n">
        <v>114.7</v>
      </c>
      <c r="H457" s="8" t="n">
        <v>88.47</v>
      </c>
      <c r="I457" s="8" t="n">
        <v>169.37</v>
      </c>
      <c r="J457" s="8" t="n">
        <v>29.52</v>
      </c>
      <c r="K457" s="268" t="n">
        <v>0.4892</v>
      </c>
      <c r="L457" s="268" t="n">
        <v>0.2988</v>
      </c>
      <c r="M457" s="268" t="n">
        <v>-0.0261</v>
      </c>
      <c r="N457" s="8" t="n">
        <v>798.09</v>
      </c>
      <c r="O457" s="8" t="n">
        <v>7626.87</v>
      </c>
      <c r="P457" s="268" t="n">
        <v>0.1046</v>
      </c>
      <c r="Q457" s="8" t="n">
        <v>535</v>
      </c>
      <c r="R457" s="8" t="inlineStr">
        <is>
          <t>9 ↓ -0.55%</t>
        </is>
      </c>
      <c r="S457" s="8" t="inlineStr">
        <is>
          <t>40 ↓ -0.68%</t>
        </is>
      </c>
      <c r="T457" s="8" t="inlineStr">
        <is>
          <t>138 ↓ -0.82%</t>
        </is>
      </c>
      <c r="U457" s="8" t="inlineStr">
        <is>
          <t>178 ↓ -0.84%</t>
        </is>
      </c>
      <c r="V457" s="8" t="inlineStr">
        <is>
          <t>86 ↓ -0.96%</t>
        </is>
      </c>
      <c r="W457" s="8" t="inlineStr">
        <is>
          <t>84 ↓ -0.57%</t>
        </is>
      </c>
    </row>
    <row r="458" ht="28" customHeight="1" s="386">
      <c r="A458" s="308" t="n">
        <v>45588</v>
      </c>
      <c r="B458" s="472" t="n">
        <v>1966.565</v>
      </c>
      <c r="C458" s="8" t="n">
        <v>8.849</v>
      </c>
      <c r="D458" s="268" t="n">
        <v>0.0045</v>
      </c>
      <c r="E458" s="8" t="n">
        <v>41.2</v>
      </c>
      <c r="F458" s="8" t="n">
        <v>121.36</v>
      </c>
      <c r="G458" s="8" t="n">
        <v>115.691</v>
      </c>
      <c r="H458" s="8" t="n">
        <v>89.29000000000001</v>
      </c>
      <c r="I458" s="8" t="n">
        <v>170.7</v>
      </c>
      <c r="J458" s="8" t="n">
        <v>32.31</v>
      </c>
      <c r="K458" s="268" t="n">
        <v>0.4934</v>
      </c>
      <c r="L458" s="268" t="n">
        <v>0.3036</v>
      </c>
      <c r="M458" s="268" t="n">
        <v>-0.0284</v>
      </c>
      <c r="N458" s="8" t="n">
        <v>932.38</v>
      </c>
      <c r="O458" s="8" t="n">
        <v>7637.18</v>
      </c>
      <c r="P458" s="268" t="n">
        <v>0.1221</v>
      </c>
      <c r="Q458" s="8" t="n">
        <v>535</v>
      </c>
      <c r="R458" s="8" t="inlineStr">
        <is>
          <t>10 ↑ +3.13%</t>
        </is>
      </c>
      <c r="S458" s="8" t="inlineStr">
        <is>
          <t>36 ↑ +1.04%</t>
        </is>
      </c>
      <c r="T458" s="8" t="inlineStr">
        <is>
          <t>123 ↑ +0.45%</t>
        </is>
      </c>
      <c r="U458" s="8" t="inlineStr">
        <is>
          <t>175 ↑ +0.47%</t>
        </is>
      </c>
      <c r="V458" s="8" t="inlineStr">
        <is>
          <t>99 ↑ +0.23%</t>
        </is>
      </c>
      <c r="W458" s="8" t="inlineStr">
        <is>
          <t>92 ↑ +0.14%</t>
        </is>
      </c>
    </row>
    <row r="459" ht="28" customHeight="1" s="386">
      <c r="A459" s="308" t="n">
        <v>45587</v>
      </c>
      <c r="B459" s="472" t="n">
        <v>1957.716</v>
      </c>
      <c r="C459" s="8" t="n">
        <v>5.33</v>
      </c>
      <c r="D459" s="268" t="n">
        <v>0.0027</v>
      </c>
      <c r="E459" s="8" t="n">
        <v>40.37</v>
      </c>
      <c r="F459" s="8" t="n">
        <v>120.902</v>
      </c>
      <c r="G459" s="8" t="n">
        <v>115</v>
      </c>
      <c r="H459" s="8" t="n">
        <v>88.40000000000001</v>
      </c>
      <c r="I459" s="8" t="n">
        <v>170.36</v>
      </c>
      <c r="J459" s="8" t="n">
        <v>30.24</v>
      </c>
      <c r="K459" s="268" t="n">
        <v>0.4946</v>
      </c>
      <c r="L459" s="268" t="n">
        <v>0.3039</v>
      </c>
      <c r="M459" s="268" t="n">
        <v>-0.0262</v>
      </c>
      <c r="N459" s="8" t="n">
        <v>840.67</v>
      </c>
      <c r="O459" s="8" t="n">
        <v>7643.54</v>
      </c>
      <c r="P459" s="268" t="n">
        <v>0.11</v>
      </c>
      <c r="Q459" s="8" t="n">
        <v>535</v>
      </c>
      <c r="R459" s="8" t="inlineStr">
        <is>
          <t>11 ↑ +2.13%</t>
        </is>
      </c>
      <c r="S459" s="8" t="inlineStr">
        <is>
          <t>39 ↑ +0.78%</t>
        </is>
      </c>
      <c r="T459" s="8" t="inlineStr">
        <is>
          <t>129 ↑ +0.24%</t>
        </is>
      </c>
      <c r="U459" s="8" t="inlineStr">
        <is>
          <t>175 ↑ +0.20%</t>
        </is>
      </c>
      <c r="V459" s="8" t="inlineStr">
        <is>
          <t>89 ↓ -0.02%</t>
        </is>
      </c>
      <c r="W459" s="8" t="inlineStr">
        <is>
          <t>92 ↑ +0.30%</t>
        </is>
      </c>
    </row>
    <row r="460" ht="28" customHeight="1" s="386">
      <c r="A460" s="308" t="n">
        <v>45586</v>
      </c>
      <c r="B460" s="472" t="n">
        <v>1952.386</v>
      </c>
      <c r="C460" s="8" t="n">
        <v>21.376</v>
      </c>
      <c r="D460" s="268" t="n">
        <v>0.0111</v>
      </c>
      <c r="E460" s="8" t="n">
        <v>39.32</v>
      </c>
      <c r="F460" s="8" t="n">
        <v>120.591</v>
      </c>
      <c r="G460" s="8" t="n">
        <v>114.772</v>
      </c>
      <c r="H460" s="8" t="n">
        <v>87.94</v>
      </c>
      <c r="I460" s="8" t="n">
        <v>171.58</v>
      </c>
      <c r="J460" s="8" t="n">
        <v>33.33</v>
      </c>
      <c r="K460" s="268" t="n">
        <v>0.5099</v>
      </c>
      <c r="L460" s="268" t="n">
        <v>0.3326</v>
      </c>
      <c r="M460" s="268" t="n">
        <v>-0.0268</v>
      </c>
      <c r="N460" s="8" t="n">
        <v>941.86</v>
      </c>
      <c r="O460" s="8" t="n">
        <v>7653.72</v>
      </c>
      <c r="P460" s="268" t="n">
        <v>0.1231</v>
      </c>
      <c r="Q460" s="8" t="n">
        <v>535</v>
      </c>
      <c r="R460" s="8" t="inlineStr">
        <is>
          <t>12 ↑ +3.22%</t>
        </is>
      </c>
      <c r="S460" s="8" t="inlineStr">
        <is>
          <t>44 ↑ +1.35%</t>
        </is>
      </c>
      <c r="T460" s="8" t="inlineStr">
        <is>
          <t>129 ↑ +0.89%</t>
        </is>
      </c>
      <c r="U460" s="8" t="inlineStr">
        <is>
          <t>170 ↑ +0.72%</t>
        </is>
      </c>
      <c r="V460" s="8" t="inlineStr">
        <is>
          <t>88 ↑ +0.71%</t>
        </is>
      </c>
      <c r="W460" s="8" t="inlineStr">
        <is>
          <t>92 ↑ +2.12%</t>
        </is>
      </c>
    </row>
    <row r="461" ht="28" customHeight="1" s="386">
      <c r="A461" s="308" t="n">
        <v>45583</v>
      </c>
      <c r="B461" s="472" t="n">
        <v>1931.01</v>
      </c>
      <c r="C461" s="8" t="n">
        <v>26.586</v>
      </c>
      <c r="D461" s="268" t="n">
        <v>0.014</v>
      </c>
      <c r="E461" s="8" t="n">
        <v>35.13</v>
      </c>
      <c r="F461" s="8" t="n">
        <v>119.221</v>
      </c>
      <c r="G461" s="8" t="n">
        <v>113.985</v>
      </c>
      <c r="H461" s="8" t="n">
        <v>87.02</v>
      </c>
      <c r="I461" s="8" t="n">
        <v>170.97</v>
      </c>
      <c r="J461" s="8" t="n">
        <v>34.03</v>
      </c>
      <c r="K461" s="268" t="n">
        <v>0.5175</v>
      </c>
      <c r="L461" s="268" t="n">
        <v>0.3167</v>
      </c>
      <c r="M461" s="268" t="n">
        <v>-0.0218</v>
      </c>
      <c r="N461" s="8" t="n">
        <v>940.53</v>
      </c>
      <c r="O461" s="8" t="n">
        <v>7665.65</v>
      </c>
      <c r="P461" s="268" t="n">
        <v>0.1227</v>
      </c>
      <c r="Q461" s="8" t="n">
        <v>535</v>
      </c>
      <c r="R461" s="8" t="inlineStr">
        <is>
          <t>14 ↑ +0.95%</t>
        </is>
      </c>
      <c r="S461" s="8" t="inlineStr">
        <is>
          <t>47 ↑ +0.65%</t>
        </is>
      </c>
      <c r="T461" s="8" t="inlineStr">
        <is>
          <t>140 ↑ +1.03%</t>
        </is>
      </c>
      <c r="U461" s="8" t="inlineStr">
        <is>
          <t>160 ↑ +1.20%</t>
        </is>
      </c>
      <c r="V461" s="8" t="inlineStr">
        <is>
          <t>90 ↑ +2.00%</t>
        </is>
      </c>
      <c r="W461" s="8" t="inlineStr">
        <is>
          <t>84 ↑ +2.22%</t>
        </is>
      </c>
    </row>
    <row r="462" ht="28" customHeight="1" s="386">
      <c r="A462" s="308" t="n">
        <v>45582</v>
      </c>
      <c r="B462" s="472" t="n">
        <v>1904.424</v>
      </c>
      <c r="C462" s="8" t="n">
        <v>0.895</v>
      </c>
      <c r="D462" s="268" t="n">
        <v>0.0005</v>
      </c>
      <c r="E462" s="8" t="n">
        <v>28.51</v>
      </c>
      <c r="F462" s="8" t="n">
        <v>117.604</v>
      </c>
      <c r="G462" s="8" t="n">
        <v>112.861</v>
      </c>
      <c r="H462" s="8" t="n">
        <v>84.79000000000001</v>
      </c>
      <c r="I462" s="8" t="n">
        <v>172.64</v>
      </c>
      <c r="J462" s="8" t="n">
        <v>41.23</v>
      </c>
      <c r="K462" s="268" t="n">
        <v>0.5504</v>
      </c>
      <c r="L462" s="268" t="n">
        <v>0.3435</v>
      </c>
      <c r="M462" s="268" t="n">
        <v>-0.0161</v>
      </c>
      <c r="N462" s="8" t="n">
        <v>805.42</v>
      </c>
      <c r="O462" s="8" t="n">
        <v>7668.7</v>
      </c>
      <c r="P462" s="268" t="n">
        <v>0.105</v>
      </c>
      <c r="Q462" s="8" t="n">
        <v>535</v>
      </c>
      <c r="R462" s="8" t="inlineStr">
        <is>
          <t>16 ↑ +0.20%</t>
        </is>
      </c>
      <c r="S462" s="8" t="inlineStr">
        <is>
          <t>50 ↑ +0.05%</t>
        </is>
      </c>
      <c r="T462" s="8" t="inlineStr">
        <is>
          <t>157 ↑ +0.03%</t>
        </is>
      </c>
      <c r="U462" s="8" t="inlineStr">
        <is>
          <t>166 ↓ -0.03%</t>
        </is>
      </c>
      <c r="V462" s="8" t="inlineStr">
        <is>
          <t>77 ↑ +0.22%</t>
        </is>
      </c>
      <c r="W462" s="8" t="inlineStr">
        <is>
          <t>69 ↑ +0.03%</t>
        </is>
      </c>
    </row>
    <row r="463" ht="28" customHeight="1" s="386">
      <c r="A463" s="308" t="n">
        <v>45581</v>
      </c>
      <c r="B463" s="472" t="n">
        <v>1903.529</v>
      </c>
      <c r="C463" s="8" t="n">
        <v>8.169</v>
      </c>
      <c r="D463" s="268" t="n">
        <v>0.0043</v>
      </c>
      <c r="E463" s="8" t="n">
        <v>29.7</v>
      </c>
      <c r="F463" s="8" t="n">
        <v>117.621</v>
      </c>
      <c r="G463" s="8" t="n">
        <v>112.777</v>
      </c>
      <c r="H463" s="8" t="n">
        <v>85.06</v>
      </c>
      <c r="I463" s="8" t="n">
        <v>171.33</v>
      </c>
      <c r="J463" s="8" t="n">
        <v>39.41</v>
      </c>
      <c r="K463" s="268" t="n">
        <v>0.5371</v>
      </c>
      <c r="L463" s="268" t="n">
        <v>0.3336</v>
      </c>
      <c r="M463" s="268" t="n">
        <v>-0.0152</v>
      </c>
      <c r="N463" s="8" t="n">
        <v>903.29</v>
      </c>
      <c r="O463" s="8" t="n">
        <v>7677.22</v>
      </c>
      <c r="P463" s="268" t="n">
        <v>0.1177</v>
      </c>
      <c r="Q463" s="8" t="n">
        <v>535</v>
      </c>
      <c r="R463" s="8" t="inlineStr">
        <is>
          <t>16 ↑ +0.82%</t>
        </is>
      </c>
      <c r="S463" s="8" t="inlineStr">
        <is>
          <t>53 ↑ +0.41%</t>
        </is>
      </c>
      <c r="T463" s="8" t="inlineStr">
        <is>
          <t>156 ↑ +0.41%</t>
        </is>
      </c>
      <c r="U463" s="8" t="inlineStr">
        <is>
          <t>167 ↑ +0.43%</t>
        </is>
      </c>
      <c r="V463" s="8" t="inlineStr">
        <is>
          <t>73 ↑ +0.46%</t>
        </is>
      </c>
      <c r="W463" s="8" t="inlineStr">
        <is>
          <t>70 ↑ +0.38%</t>
        </is>
      </c>
    </row>
    <row r="464" ht="28" customHeight="1" s="386">
      <c r="A464" s="308" t="n">
        <v>45580</v>
      </c>
      <c r="B464" s="472" t="n">
        <v>1895.36</v>
      </c>
      <c r="C464" s="8" t="n">
        <v>-1.233</v>
      </c>
      <c r="D464" s="268" t="n">
        <v>-0.0007</v>
      </c>
      <c r="E464" s="8" t="n">
        <v>27</v>
      </c>
      <c r="F464" s="8" t="n">
        <v>117.16</v>
      </c>
      <c r="G464" s="8" t="n">
        <v>112.52</v>
      </c>
      <c r="H464" s="8" t="n">
        <v>84.70999999999999</v>
      </c>
      <c r="I464" s="8" t="n">
        <v>170.9</v>
      </c>
      <c r="J464" s="8" t="n">
        <v>37.76</v>
      </c>
      <c r="K464" s="268" t="n">
        <v>0.5374</v>
      </c>
      <c r="L464" s="268" t="n">
        <v>0.3286</v>
      </c>
      <c r="M464" s="268" t="n">
        <v>-0.0132</v>
      </c>
      <c r="N464" s="8" t="n">
        <v>1015.04</v>
      </c>
      <c r="O464" s="8" t="n">
        <v>7683.91</v>
      </c>
      <c r="P464" s="268" t="n">
        <v>0.1321</v>
      </c>
      <c r="Q464" s="8" t="n">
        <v>535</v>
      </c>
      <c r="R464" s="8" t="inlineStr">
        <is>
          <t>18 ↑ +0.58%</t>
        </is>
      </c>
      <c r="S464" s="8" t="inlineStr">
        <is>
          <t>55 ↑ +0.32%</t>
        </is>
      </c>
      <c r="T464" s="8" t="inlineStr">
        <is>
          <t>159 ↓ -0.01%</t>
        </is>
      </c>
      <c r="U464" s="8" t="inlineStr">
        <is>
          <t>169 ↓ -0.12%</t>
        </is>
      </c>
      <c r="V464" s="8" t="inlineStr">
        <is>
          <t>71 ↓ -0.52%</t>
        </is>
      </c>
      <c r="W464" s="8" t="inlineStr">
        <is>
          <t>63 ↓ -0.07%</t>
        </is>
      </c>
    </row>
    <row r="465" ht="28" customHeight="1" s="386">
      <c r="A465" s="308" t="n">
        <v>45579</v>
      </c>
      <c r="B465" s="472" t="n">
        <v>1896.593</v>
      </c>
      <c r="C465" s="8" t="n">
        <v>34.76</v>
      </c>
      <c r="D465" s="268" t="n">
        <v>0.0187</v>
      </c>
      <c r="E465" s="8" t="n">
        <v>27.71</v>
      </c>
      <c r="F465" s="8" t="n">
        <v>117.385</v>
      </c>
      <c r="G465" s="8" t="n">
        <v>112.517</v>
      </c>
      <c r="H465" s="8" t="n">
        <v>85.34999999999999</v>
      </c>
      <c r="I465" s="8" t="n">
        <v>168.32</v>
      </c>
      <c r="J465" s="8" t="n">
        <v>32.31</v>
      </c>
      <c r="K465" s="268" t="n">
        <v>0.5094</v>
      </c>
      <c r="L465" s="268" t="n">
        <v>0.3099</v>
      </c>
      <c r="M465" s="268" t="n">
        <v>-0.0139</v>
      </c>
      <c r="N465" s="8" t="n">
        <v>979.99</v>
      </c>
      <c r="O465" s="8" t="n">
        <v>7696.04</v>
      </c>
      <c r="P465" s="268" t="n">
        <v>0.1273</v>
      </c>
      <c r="Q465" s="8" t="n">
        <v>535</v>
      </c>
      <c r="R465" s="8" t="inlineStr">
        <is>
          <t>20 ↑ +1.67%</t>
        </is>
      </c>
      <c r="S465" s="8" t="inlineStr">
        <is>
          <t>57 ↑ +1.33%</t>
        </is>
      </c>
      <c r="T465" s="8" t="inlineStr">
        <is>
          <t>149 ↑ +1.26%</t>
        </is>
      </c>
      <c r="U465" s="8" t="inlineStr">
        <is>
          <t>167 ↑ +1.76%</t>
        </is>
      </c>
      <c r="V465" s="8" t="inlineStr">
        <is>
          <t>74 ↑ +2.42%</t>
        </is>
      </c>
      <c r="W465" s="8" t="inlineStr">
        <is>
          <t>68 ↑ +3.36%</t>
        </is>
      </c>
    </row>
    <row r="466" ht="28" customHeight="1" s="386">
      <c r="A466" s="308" t="n">
        <v>45576</v>
      </c>
      <c r="B466" s="472" t="n">
        <v>1861.833</v>
      </c>
      <c r="C466" s="8" t="n">
        <v>-32.044</v>
      </c>
      <c r="D466" s="268" t="n">
        <v>-0.0169</v>
      </c>
      <c r="E466" s="8" t="n">
        <v>21.05</v>
      </c>
      <c r="F466" s="8" t="n">
        <v>115.188</v>
      </c>
      <c r="G466" s="8" t="n">
        <v>110.647</v>
      </c>
      <c r="H466" s="8" t="n">
        <v>83.43000000000001</v>
      </c>
      <c r="I466" s="8" t="n">
        <v>168.17</v>
      </c>
      <c r="J466" s="8" t="n">
        <v>35.6</v>
      </c>
      <c r="K466" s="268" t="n">
        <v>0.5298</v>
      </c>
      <c r="L466" s="268" t="n">
        <v>0.321</v>
      </c>
      <c r="M466" s="268" t="n">
        <v>-0.0058</v>
      </c>
      <c r="N466" s="8" t="n">
        <v>928.52</v>
      </c>
      <c r="O466" s="8" t="n">
        <v>7701.18</v>
      </c>
      <c r="P466" s="268" t="n">
        <v>0.1206</v>
      </c>
      <c r="Q466" s="8" t="n">
        <v>535</v>
      </c>
      <c r="R466" s="8" t="inlineStr">
        <is>
          <t>24 ↓ -2.23%</t>
        </is>
      </c>
      <c r="S466" s="8" t="inlineStr">
        <is>
          <t>72 ↓ -1.81%</t>
        </is>
      </c>
      <c r="T466" s="8" t="inlineStr">
        <is>
          <t>157 ↓ -1.32%</t>
        </is>
      </c>
      <c r="U466" s="8" t="inlineStr">
        <is>
          <t>164 ↓ -1.71%</t>
        </is>
      </c>
      <c r="V466" s="8" t="inlineStr">
        <is>
          <t>62 ↓ -2.21%</t>
        </is>
      </c>
      <c r="W466" s="8" t="inlineStr">
        <is>
          <t>56 ↓ -1.72%</t>
        </is>
      </c>
    </row>
    <row r="467" ht="28" customHeight="1" s="386">
      <c r="A467" s="308" t="n">
        <v>45575</v>
      </c>
      <c r="B467" s="472" t="n">
        <v>1893.877</v>
      </c>
      <c r="C467" s="8" t="n">
        <v>2.364</v>
      </c>
      <c r="D467" s="268" t="n">
        <v>0.0013</v>
      </c>
      <c r="E467" s="8" t="n">
        <v>27.22</v>
      </c>
      <c r="F467" s="8" t="n">
        <v>117.157</v>
      </c>
      <c r="G467" s="8" t="n">
        <v>112.496</v>
      </c>
      <c r="H467" s="8" t="n">
        <v>87.16</v>
      </c>
      <c r="I467" s="8" t="n">
        <v>166.14</v>
      </c>
      <c r="J467" s="8" t="n">
        <v>27.8</v>
      </c>
      <c r="K467" s="268" t="n">
        <v>0.4899</v>
      </c>
      <c r="L467" s="268" t="n">
        <v>0.2939</v>
      </c>
      <c r="M467" s="268" t="n">
        <v>-0.0127</v>
      </c>
      <c r="N467" s="8" t="n">
        <v>1058.9</v>
      </c>
      <c r="O467" s="8" t="n">
        <v>7714.53</v>
      </c>
      <c r="P467" s="268" t="n">
        <v>0.1373</v>
      </c>
      <c r="Q467" s="8" t="n">
        <v>535</v>
      </c>
      <c r="R467" s="8" t="inlineStr">
        <is>
          <t>17 ↑ +0.14%</t>
        </is>
      </c>
      <c r="S467" s="8" t="inlineStr">
        <is>
          <t>55 ↑ +0.52%</t>
        </is>
      </c>
      <c r="T467" s="8" t="inlineStr">
        <is>
          <t>154 ↑ +0.08%</t>
        </is>
      </c>
      <c r="U467" s="8" t="inlineStr">
        <is>
          <t>161 ↑ +0.14%</t>
        </is>
      </c>
      <c r="V467" s="8" t="inlineStr">
        <is>
          <t>86 ↑ +0.04%</t>
        </is>
      </c>
      <c r="W467" s="8" t="inlineStr">
        <is>
          <t>62 ↓ -0.04%</t>
        </is>
      </c>
    </row>
    <row r="468" ht="28" customHeight="1" s="386">
      <c r="A468" s="308" t="n">
        <v>45574</v>
      </c>
      <c r="B468" s="472" t="n">
        <v>1891.513</v>
      </c>
      <c r="C468" s="8" t="n">
        <v>-84.96899999999999</v>
      </c>
      <c r="D468" s="268" t="n">
        <v>-0.043</v>
      </c>
      <c r="E468" s="8" t="n">
        <v>26.47</v>
      </c>
      <c r="F468" s="8" t="n">
        <v>116.998</v>
      </c>
      <c r="G468" s="8" t="n">
        <v>112.39</v>
      </c>
      <c r="H468" s="8" t="n">
        <v>86.56</v>
      </c>
      <c r="I468" s="8" t="n">
        <v>166.09</v>
      </c>
      <c r="J468" s="8" t="n">
        <v>29.91</v>
      </c>
      <c r="K468" s="268" t="n">
        <v>0.4909</v>
      </c>
      <c r="L468" s="268" t="n">
        <v>0.2936</v>
      </c>
      <c r="M468" s="268" t="n">
        <v>-0.0123</v>
      </c>
      <c r="N468" s="8" t="n">
        <v>1220.93</v>
      </c>
      <c r="O468" s="8" t="n">
        <v>7723.76</v>
      </c>
      <c r="P468" s="268" t="n">
        <v>0.1581</v>
      </c>
      <c r="Q468" s="8" t="n">
        <v>535</v>
      </c>
      <c r="R468" s="8" t="inlineStr">
        <is>
          <t>18 ↓ -5.20%</t>
        </is>
      </c>
      <c r="S468" s="8" t="inlineStr">
        <is>
          <t>56 ↓ -3.67%</t>
        </is>
      </c>
      <c r="T468" s="8" t="inlineStr">
        <is>
          <t>156 ↓ -3.58%</t>
        </is>
      </c>
      <c r="U468" s="8" t="inlineStr">
        <is>
          <t>160 ↓ -4.42%</t>
        </is>
      </c>
      <c r="V468" s="8" t="inlineStr">
        <is>
          <t>77 ↓ -5.84%</t>
        </is>
      </c>
      <c r="W468" s="8" t="inlineStr">
        <is>
          <t>68 ↓ -4.21%</t>
        </is>
      </c>
    </row>
    <row r="469" ht="28" customHeight="1" s="386">
      <c r="A469" s="308" t="n">
        <v>45573</v>
      </c>
      <c r="B469" s="472" t="n">
        <v>1976.482</v>
      </c>
      <c r="C469" s="8" t="n">
        <v>67.02200000000001</v>
      </c>
      <c r="D469" s="268" t="n">
        <v>0.0351</v>
      </c>
      <c r="E469" s="8" t="n">
        <v>47.03</v>
      </c>
      <c r="F469" s="8" t="n">
        <v>122.298</v>
      </c>
      <c r="G469" s="8" t="n">
        <v>116.957</v>
      </c>
      <c r="H469" s="8" t="n">
        <v>95.13</v>
      </c>
      <c r="I469" s="8" t="n">
        <v>163.29</v>
      </c>
      <c r="J469" s="8" t="n">
        <v>14.48</v>
      </c>
      <c r="K469" s="268" t="n">
        <v>0.4099</v>
      </c>
      <c r="L469" s="268" t="n">
        <v>0.2401</v>
      </c>
      <c r="M469" s="268" t="n">
        <v>-0.031</v>
      </c>
      <c r="N469" s="8" t="n">
        <v>1526.69</v>
      </c>
      <c r="O469" s="8" t="n">
        <v>7754.38</v>
      </c>
      <c r="P469" s="268" t="n">
        <v>0.1969</v>
      </c>
      <c r="Q469" s="8" t="n">
        <v>534</v>
      </c>
      <c r="R469" s="8" t="inlineStr">
        <is>
          <t>13 ↑ +4.55%</t>
        </is>
      </c>
      <c r="S469" s="8" t="inlineStr">
        <is>
          <t>34 ↑ +2.11%</t>
        </is>
      </c>
      <c r="T469" s="8" t="inlineStr">
        <is>
          <t>112 ↑ +2.12%</t>
        </is>
      </c>
      <c r="U469" s="8" t="inlineStr">
        <is>
          <t>152 ↑ +2.60%</t>
        </is>
      </c>
      <c r="V469" s="8" t="inlineStr">
        <is>
          <t>107 ↑ +3.52%</t>
        </is>
      </c>
      <c r="W469" s="8" t="inlineStr">
        <is>
          <t>116 ↑ +6.32%</t>
        </is>
      </c>
    </row>
    <row r="470" ht="28" customHeight="1" s="386">
      <c r="A470" s="308" t="n">
        <v>45565</v>
      </c>
      <c r="B470" s="472" t="n">
        <v>1909.46</v>
      </c>
      <c r="C470" s="8" t="n">
        <v>57.18</v>
      </c>
      <c r="D470" s="268" t="n">
        <v>0.0309</v>
      </c>
      <c r="E470" s="8" t="n">
        <v>34.47</v>
      </c>
      <c r="F470" s="8" t="n">
        <v>118.14</v>
      </c>
      <c r="G470" s="8" t="n">
        <v>113.798</v>
      </c>
      <c r="H470" s="8" t="n">
        <v>87.63</v>
      </c>
      <c r="I470" s="8" t="n">
        <v>165.65</v>
      </c>
      <c r="J470" s="8" t="n">
        <v>25.4</v>
      </c>
      <c r="K470" s="268" t="n">
        <v>0.4751</v>
      </c>
      <c r="L470" s="268" t="n">
        <v>0.2857</v>
      </c>
      <c r="M470" s="268" t="n">
        <v>-0.0152</v>
      </c>
      <c r="N470" s="8" t="n">
        <v>1158.7</v>
      </c>
      <c r="O470" s="8" t="n">
        <v>7783.35</v>
      </c>
      <c r="P470" s="268" t="n">
        <v>0.1489</v>
      </c>
      <c r="Q470" s="8" t="n">
        <v>536</v>
      </c>
      <c r="R470" s="8" t="inlineStr">
        <is>
          <t>15 ↑ +5.38%</t>
        </is>
      </c>
      <c r="S470" s="8" t="inlineStr">
        <is>
          <t>56 ↑ +2.81%</t>
        </is>
      </c>
      <c r="T470" s="8" t="inlineStr">
        <is>
          <t>129 ↑ +2.14%</t>
        </is>
      </c>
      <c r="U470" s="8" t="inlineStr">
        <is>
          <t>166 ↑ +2.68%</t>
        </is>
      </c>
      <c r="V470" s="8" t="inlineStr">
        <is>
          <t>100 ↑ +3.65%</t>
        </is>
      </c>
      <c r="W470" s="8" t="inlineStr">
        <is>
          <t>70 ↑ +4.72%</t>
        </is>
      </c>
    </row>
    <row r="471" ht="28" customHeight="1" s="386">
      <c r="A471" s="308" t="n">
        <v>45562</v>
      </c>
      <c r="B471" s="472" t="n">
        <v>1852.28</v>
      </c>
      <c r="C471" s="8" t="n">
        <v>31.625</v>
      </c>
      <c r="D471" s="268" t="n">
        <v>0.0174</v>
      </c>
      <c r="E471" s="8" t="n">
        <v>22.29</v>
      </c>
      <c r="F471" s="8" t="n">
        <v>114.648</v>
      </c>
      <c r="G471" s="8" t="n">
        <v>110.803</v>
      </c>
      <c r="H471" s="8" t="n">
        <v>79.05</v>
      </c>
      <c r="I471" s="8" t="n">
        <v>174.21</v>
      </c>
      <c r="J471" s="8" t="n">
        <v>50.23</v>
      </c>
      <c r="K471" s="268" t="n">
        <v>0.5956</v>
      </c>
      <c r="L471" s="268" t="n">
        <v>0.3794</v>
      </c>
      <c r="M471" s="268" t="n">
        <v>-0.0021</v>
      </c>
      <c r="N471" s="8" t="n">
        <v>823.4</v>
      </c>
      <c r="O471" s="8" t="n">
        <v>7785.95</v>
      </c>
      <c r="P471" s="268" t="n">
        <v>0.1058</v>
      </c>
      <c r="Q471" s="8" t="n">
        <v>536</v>
      </c>
      <c r="R471" s="8" t="inlineStr">
        <is>
          <t>21 ↑ +3.67%</t>
        </is>
      </c>
      <c r="S471" s="8" t="inlineStr">
        <is>
          <t>73 ↑ +2.18%</t>
        </is>
      </c>
      <c r="T471" s="8" t="inlineStr">
        <is>
          <t>147 ↑ +1.58%</t>
        </is>
      </c>
      <c r="U471" s="8" t="inlineStr">
        <is>
          <t>182 ↑ +1.51%</t>
        </is>
      </c>
      <c r="V471" s="8" t="inlineStr">
        <is>
          <t>63 ↑ +1.48%</t>
        </is>
      </c>
      <c r="W471" s="8" t="inlineStr">
        <is>
          <t>50 ↑ +1.86%</t>
        </is>
      </c>
    </row>
    <row r="472" ht="28" customHeight="1" s="386">
      <c r="A472" s="308" t="n">
        <v>45561</v>
      </c>
      <c r="B472" s="472" t="n">
        <v>1820.655</v>
      </c>
      <c r="C472" s="8" t="n">
        <v>28.301</v>
      </c>
      <c r="D472" s="268" t="n">
        <v>0.0158</v>
      </c>
      <c r="E472" s="8" t="n">
        <v>18.42</v>
      </c>
      <c r="F472" s="8" t="n">
        <v>112.671</v>
      </c>
      <c r="G472" s="8" t="n">
        <v>109.488</v>
      </c>
      <c r="H472" s="8" t="n">
        <v>75.34999999999999</v>
      </c>
      <c r="I472" s="8" t="n">
        <v>177.99</v>
      </c>
      <c r="J472" s="8" t="n">
        <v>63.48</v>
      </c>
      <c r="K472" s="268" t="n">
        <v>0.6532</v>
      </c>
      <c r="L472" s="268" t="n">
        <v>0.4284</v>
      </c>
      <c r="M472" s="268" t="n">
        <v>0.0047</v>
      </c>
      <c r="N472" s="8" t="n">
        <v>517.98</v>
      </c>
      <c r="O472" s="8" t="n">
        <v>7787.68</v>
      </c>
      <c r="P472" s="268" t="n">
        <v>0.0665</v>
      </c>
      <c r="Q472" s="8" t="n">
        <v>536</v>
      </c>
      <c r="R472" s="8" t="inlineStr">
        <is>
          <t>37 ↑ +1.70%</t>
        </is>
      </c>
      <c r="S472" s="8" t="inlineStr">
        <is>
          <t>79 ↑ +1.39%</t>
        </is>
      </c>
      <c r="T472" s="8" t="inlineStr">
        <is>
          <t>162 ↑ +1.33%</t>
        </is>
      </c>
      <c r="U472" s="8" t="inlineStr">
        <is>
          <t>165 ↑ +1.71%</t>
        </is>
      </c>
      <c r="V472" s="8" t="inlineStr">
        <is>
          <t>51 ↑ +1.83%</t>
        </is>
      </c>
      <c r="W472" s="8" t="inlineStr">
        <is>
          <t>42 ↑ +2.00%</t>
        </is>
      </c>
    </row>
    <row r="473" ht="28" customHeight="1" s="386">
      <c r="A473" s="308" t="n">
        <v>45560</v>
      </c>
      <c r="B473" s="472" t="n">
        <v>1792.354</v>
      </c>
      <c r="C473" s="8" t="n">
        <v>9.324999999999999</v>
      </c>
      <c r="D473" s="268" t="n">
        <v>0.0052</v>
      </c>
      <c r="E473" s="8" t="n">
        <v>14.04</v>
      </c>
      <c r="F473" s="8" t="n">
        <v>110.93</v>
      </c>
      <c r="G473" s="8" t="n">
        <v>108.022</v>
      </c>
      <c r="H473" s="8" t="n">
        <v>72.70999999999999</v>
      </c>
      <c r="I473" s="8" t="n">
        <v>180.24</v>
      </c>
      <c r="J473" s="8" t="n">
        <v>71.3</v>
      </c>
      <c r="K473" s="268" t="n">
        <v>0.6931</v>
      </c>
      <c r="L473" s="268" t="n">
        <v>0.458</v>
      </c>
      <c r="M473" s="268" t="n">
        <v>0.0111</v>
      </c>
      <c r="N473" s="8" t="n">
        <v>559.89</v>
      </c>
      <c r="O473" s="8" t="n">
        <v>7831.15</v>
      </c>
      <c r="P473" s="268" t="n">
        <v>0.07149999999999999</v>
      </c>
      <c r="Q473" s="8" t="n">
        <v>536</v>
      </c>
      <c r="R473" s="8" t="inlineStr">
        <is>
          <t>43 ↑ +0.86%</t>
        </is>
      </c>
      <c r="S473" s="8" t="inlineStr">
        <is>
          <t>86 ↑ +0.94%</t>
        </is>
      </c>
      <c r="T473" s="8" t="inlineStr">
        <is>
          <t>186 ↑ +0.39%</t>
        </is>
      </c>
      <c r="U473" s="8" t="inlineStr">
        <is>
          <t>147 ↑ +0.41%</t>
        </is>
      </c>
      <c r="V473" s="8" t="inlineStr">
        <is>
          <t>39 ↑ +0.51%</t>
        </is>
      </c>
      <c r="W473" s="8" t="inlineStr">
        <is>
          <t>35 ↑ +0.27%</t>
        </is>
      </c>
    </row>
    <row r="474" ht="28" customHeight="1" s="386">
      <c r="A474" s="308" t="n">
        <v>45559</v>
      </c>
      <c r="B474" s="472" t="n">
        <v>1783.029</v>
      </c>
      <c r="C474" s="8" t="n">
        <v>38.792</v>
      </c>
      <c r="D474" s="268" t="n">
        <v>0.0222</v>
      </c>
      <c r="E474" s="8" t="n">
        <v>12.41</v>
      </c>
      <c r="F474" s="8" t="n">
        <v>110.434</v>
      </c>
      <c r="G474" s="8" t="n">
        <v>107.655</v>
      </c>
      <c r="H474" s="8" t="n">
        <v>71.66</v>
      </c>
      <c r="I474" s="8" t="n">
        <v>180.62</v>
      </c>
      <c r="J474" s="8" t="n">
        <v>70.89</v>
      </c>
      <c r="K474" s="268" t="n">
        <v>0.7019</v>
      </c>
      <c r="L474" s="268" t="n">
        <v>0.4678</v>
      </c>
      <c r="M474" s="268" t="n">
        <v>0.0129</v>
      </c>
      <c r="N474" s="8" t="n">
        <v>459.94</v>
      </c>
      <c r="O474" s="8" t="n">
        <v>7832.05</v>
      </c>
      <c r="P474" s="268" t="n">
        <v>0.0587</v>
      </c>
      <c r="Q474" s="8" t="n">
        <v>536</v>
      </c>
      <c r="R474" s="8" t="inlineStr">
        <is>
          <t>47 ↑ +2.18%</t>
        </is>
      </c>
      <c r="S474" s="8" t="inlineStr">
        <is>
          <t>89 ↑ +2.04%</t>
        </is>
      </c>
      <c r="T474" s="8" t="inlineStr">
        <is>
          <t>194 ↑ +1.93%</t>
        </is>
      </c>
      <c r="U474" s="8" t="inlineStr">
        <is>
          <t>134 ↑ +2.46%</t>
        </is>
      </c>
      <c r="V474" s="8" t="inlineStr">
        <is>
          <t>36 ↑ +2.91%</t>
        </is>
      </c>
      <c r="W474" s="8" t="inlineStr">
        <is>
          <t>36 ↑ +2.70%</t>
        </is>
      </c>
    </row>
    <row r="475" ht="28" customHeight="1" s="386">
      <c r="A475" s="308" t="n">
        <v>45558</v>
      </c>
      <c r="B475" s="472" t="n">
        <v>1744.237</v>
      </c>
      <c r="C475" s="8" t="n">
        <v>-1.222</v>
      </c>
      <c r="D475" s="268" t="n">
        <v>-0.0007</v>
      </c>
      <c r="E475" s="8" t="n">
        <v>5.88</v>
      </c>
      <c r="F475" s="8" t="n">
        <v>108.05</v>
      </c>
      <c r="G475" s="8" t="n">
        <v>105.688</v>
      </c>
      <c r="H475" s="8" t="n">
        <v>69.13</v>
      </c>
      <c r="I475" s="8" t="n">
        <v>181.63</v>
      </c>
      <c r="J475" s="8" t="n">
        <v>74.47</v>
      </c>
      <c r="K475" s="268" t="n">
        <v>0.7358</v>
      </c>
      <c r="L475" s="268" t="n">
        <v>0.4865</v>
      </c>
      <c r="M475" s="268" t="n">
        <v>0.0215</v>
      </c>
      <c r="N475" s="8" t="n">
        <v>306.28</v>
      </c>
      <c r="O475" s="8" t="n">
        <v>7838.16</v>
      </c>
      <c r="P475" s="268" t="n">
        <v>0.0391</v>
      </c>
      <c r="Q475" s="8" t="n">
        <v>536</v>
      </c>
      <c r="R475" s="8" t="inlineStr">
        <is>
          <t>62 ↓ -0.29%</t>
        </is>
      </c>
      <c r="S475" s="8" t="inlineStr">
        <is>
          <t>103 ↓ -0.23%</t>
        </is>
      </c>
      <c r="T475" s="8" t="inlineStr">
        <is>
          <t>210 ↓ -0.03%</t>
        </is>
      </c>
      <c r="U475" s="8" t="inlineStr">
        <is>
          <t>105 ↑ +0.09%</t>
        </is>
      </c>
      <c r="V475" s="8" t="inlineStr">
        <is>
          <t>26 ↓ -0.06%</t>
        </is>
      </c>
      <c r="W475" s="8" t="inlineStr">
        <is>
          <t>30 ↑ +0.09%</t>
        </is>
      </c>
    </row>
    <row r="476" ht="28" customHeight="1" s="386">
      <c r="A476" s="308" t="n">
        <v>45555</v>
      </c>
      <c r="B476" s="472" t="n">
        <v>1745.459</v>
      </c>
      <c r="C476" s="8" t="n">
        <v>-8.436</v>
      </c>
      <c r="D476" s="268" t="n">
        <v>-0.0048</v>
      </c>
      <c r="E476" s="8" t="n">
        <v>5.7</v>
      </c>
      <c r="F476" s="8" t="n">
        <v>108.145</v>
      </c>
      <c r="G476" s="8" t="n">
        <v>105.78</v>
      </c>
      <c r="H476" s="8" t="n">
        <v>69.31999999999999</v>
      </c>
      <c r="I476" s="8" t="n">
        <v>181.99</v>
      </c>
      <c r="J476" s="8" t="n">
        <v>76.69</v>
      </c>
      <c r="K476" s="268" t="n">
        <v>0.7383999999999999</v>
      </c>
      <c r="L476" s="268" t="n">
        <v>0.4882</v>
      </c>
      <c r="M476" s="268" t="n">
        <v>0.0215</v>
      </c>
      <c r="N476" s="8" t="n">
        <v>381</v>
      </c>
      <c r="O476" s="8" t="n">
        <v>7840.15</v>
      </c>
      <c r="P476" s="268" t="n">
        <v>0.0486</v>
      </c>
      <c r="Q476" s="8" t="n">
        <v>536</v>
      </c>
      <c r="R476" s="8" t="inlineStr">
        <is>
          <t>60 ↓ -0.71%</t>
        </is>
      </c>
      <c r="S476" s="8" t="inlineStr">
        <is>
          <t>102 ↓ -0.62%</t>
        </is>
      </c>
      <c r="T476" s="8" t="inlineStr">
        <is>
          <t>213 ↓ -0.44%</t>
        </is>
      </c>
      <c r="U476" s="8" t="inlineStr">
        <is>
          <t>105 ↓ -0.40%</t>
        </is>
      </c>
      <c r="V476" s="8" t="inlineStr">
        <is>
          <t>26 ↓ -0.03%</t>
        </is>
      </c>
      <c r="W476" s="8" t="inlineStr">
        <is>
          <t>30 ↓ -0.50%</t>
        </is>
      </c>
    </row>
    <row r="477" ht="28" customHeight="1" s="386">
      <c r="A477" s="308" t="n">
        <v>45554</v>
      </c>
      <c r="B477" s="472" t="n">
        <v>1753.895</v>
      </c>
      <c r="C477" s="8" t="n">
        <v>13.833</v>
      </c>
      <c r="D477" s="268" t="n">
        <v>0.008</v>
      </c>
      <c r="E477" s="8" t="n">
        <v>6.9</v>
      </c>
      <c r="F477" s="8" t="n">
        <v>108.601</v>
      </c>
      <c r="G477" s="8" t="n">
        <v>106.2</v>
      </c>
      <c r="H477" s="8" t="n">
        <v>69.52</v>
      </c>
      <c r="I477" s="8" t="n">
        <v>181.9</v>
      </c>
      <c r="J477" s="8" t="n">
        <v>76.93000000000001</v>
      </c>
      <c r="K477" s="268" t="n">
        <v>0.733</v>
      </c>
      <c r="L477" s="268" t="n">
        <v>0.4908</v>
      </c>
      <c r="M477" s="268" t="n">
        <v>0.0198</v>
      </c>
      <c r="N477" s="8" t="n">
        <v>405.93</v>
      </c>
      <c r="O477" s="8" t="n">
        <v>7840.85</v>
      </c>
      <c r="P477" s="268" t="n">
        <v>0.0518</v>
      </c>
      <c r="Q477" s="8" t="n">
        <v>536</v>
      </c>
      <c r="R477" s="8" t="inlineStr">
        <is>
          <t>53 ↑ +0.61%</t>
        </is>
      </c>
      <c r="S477" s="8" t="inlineStr">
        <is>
          <t>103 ↑ +0.67%</t>
        </is>
      </c>
      <c r="T477" s="8" t="inlineStr">
        <is>
          <t>212 ↑ +0.71%</t>
        </is>
      </c>
      <c r="U477" s="8" t="inlineStr">
        <is>
          <t>104 ↑ +0.83%</t>
        </is>
      </c>
      <c r="V477" s="8" t="inlineStr">
        <is>
          <t>32 ↑ +1.20%</t>
        </is>
      </c>
      <c r="W477" s="8" t="inlineStr">
        <is>
          <t>32 ↑ +1.54%</t>
        </is>
      </c>
    </row>
    <row r="478" ht="28" customHeight="1" s="386">
      <c r="A478" s="308" t="n">
        <v>45553</v>
      </c>
      <c r="B478" s="472" t="n">
        <v>1740.062</v>
      </c>
      <c r="C478" s="8" t="n">
        <v>-8.691000000000001</v>
      </c>
      <c r="D478" s="268" t="n">
        <v>-0.005</v>
      </c>
      <c r="E478" s="8" t="n">
        <v>5.23</v>
      </c>
      <c r="F478" s="8" t="n">
        <v>107.718</v>
      </c>
      <c r="G478" s="8" t="n">
        <v>105.423</v>
      </c>
      <c r="H478" s="8" t="n">
        <v>68.22</v>
      </c>
      <c r="I478" s="8" t="n">
        <v>183.86</v>
      </c>
      <c r="J478" s="8" t="n">
        <v>81.33</v>
      </c>
      <c r="K478" s="268" t="n">
        <v>0.7614</v>
      </c>
      <c r="L478" s="268" t="n">
        <v>0.5196</v>
      </c>
      <c r="M478" s="268" t="n">
        <v>0.0228</v>
      </c>
      <c r="N478" s="8" t="n">
        <v>312.71</v>
      </c>
      <c r="O478" s="8" t="n">
        <v>7842.06</v>
      </c>
      <c r="P478" s="268" t="n">
        <v>0.0399</v>
      </c>
      <c r="Q478" s="8" t="n">
        <v>536</v>
      </c>
      <c r="R478" s="8" t="inlineStr">
        <is>
          <t>59 ↓ -1.50%</t>
        </is>
      </c>
      <c r="S478" s="8" t="inlineStr">
        <is>
          <t>105 ↓ -0.72%</t>
        </is>
      </c>
      <c r="T478" s="8" t="inlineStr">
        <is>
          <t>219 ↓ -0.42%</t>
        </is>
      </c>
      <c r="U478" s="8" t="inlineStr">
        <is>
          <t>102 ↓ -0.33%</t>
        </is>
      </c>
      <c r="V478" s="8" t="inlineStr">
        <is>
          <t>22 ↓ -0.45%</t>
        </is>
      </c>
      <c r="W478" s="8" t="inlineStr">
        <is>
          <t>29 ↑ +1.16%</t>
        </is>
      </c>
    </row>
    <row r="479" ht="28" customHeight="1" s="386">
      <c r="A479" s="308" t="n">
        <v>45548</v>
      </c>
      <c r="B479" s="472" t="n">
        <v>1748.753</v>
      </c>
      <c r="C479" s="8" t="n">
        <v>-12.292</v>
      </c>
      <c r="D479" s="268" t="n">
        <v>-0.007</v>
      </c>
      <c r="E479" s="8" t="n">
        <v>5.63</v>
      </c>
      <c r="F479" s="8" t="n">
        <v>108.131</v>
      </c>
      <c r="G479" s="8" t="n">
        <v>105.791</v>
      </c>
      <c r="H479" s="8" t="n">
        <v>68.38</v>
      </c>
      <c r="I479" s="8" t="n">
        <v>183.47</v>
      </c>
      <c r="J479" s="8" t="n">
        <v>81.26000000000001</v>
      </c>
      <c r="K479" s="268" t="n">
        <v>0.7533</v>
      </c>
      <c r="L479" s="268" t="n">
        <v>0.5119</v>
      </c>
      <c r="M479" s="268" t="n">
        <v>0.0211</v>
      </c>
      <c r="N479" s="8" t="n">
        <v>369.59</v>
      </c>
      <c r="O479" s="8" t="n">
        <v>7842.78</v>
      </c>
      <c r="P479" s="268" t="n">
        <v>0.0471</v>
      </c>
      <c r="Q479" s="8" t="n">
        <v>536</v>
      </c>
      <c r="R479" s="8" t="inlineStr">
        <is>
          <t>51 ↓ -0.94%</t>
        </is>
      </c>
      <c r="S479" s="8" t="inlineStr">
        <is>
          <t>102 ↓ -0.57%</t>
        </is>
      </c>
      <c r="T479" s="8" t="inlineStr">
        <is>
          <t>218 ↓ -0.47%</t>
        </is>
      </c>
      <c r="U479" s="8" t="inlineStr">
        <is>
          <t>108 ↓ -0.52%</t>
        </is>
      </c>
      <c r="V479" s="8" t="inlineStr">
        <is>
          <t>29 ↓ -0.90%</t>
        </is>
      </c>
      <c r="W479" s="8" t="inlineStr">
        <is>
          <t>28 ↓ -3.00%</t>
        </is>
      </c>
    </row>
    <row r="480" ht="28" customHeight="1" s="386">
      <c r="A480" s="308" t="n">
        <v>45547</v>
      </c>
      <c r="B480" s="472" t="n">
        <v>1761.045</v>
      </c>
      <c r="C480" s="8" t="n">
        <v>-3.653</v>
      </c>
      <c r="D480" s="268" t="n">
        <v>-0.0021</v>
      </c>
      <c r="E480" s="8" t="n">
        <v>6.97</v>
      </c>
      <c r="F480" s="8" t="n">
        <v>109.032</v>
      </c>
      <c r="G480" s="8" t="n">
        <v>106.294</v>
      </c>
      <c r="H480" s="8" t="n">
        <v>69.34</v>
      </c>
      <c r="I480" s="8" t="n">
        <v>183.01</v>
      </c>
      <c r="J480" s="8" t="n">
        <v>78.19</v>
      </c>
      <c r="K480" s="268" t="n">
        <v>0.7397</v>
      </c>
      <c r="L480" s="268" t="n">
        <v>0.4944</v>
      </c>
      <c r="M480" s="268" t="n">
        <v>0.0183</v>
      </c>
      <c r="N480" s="8" t="n">
        <v>359.12</v>
      </c>
      <c r="O480" s="8" t="n">
        <v>7838.69</v>
      </c>
      <c r="P480" s="268" t="n">
        <v>0.0458</v>
      </c>
      <c r="Q480" s="8" t="n">
        <v>535</v>
      </c>
      <c r="R480" s="8" t="inlineStr">
        <is>
          <t>46 ↓ -0.11%</t>
        </is>
      </c>
      <c r="S480" s="8" t="inlineStr">
        <is>
          <t>101 ↓ -0.24%</t>
        </is>
      </c>
      <c r="T480" s="8" t="inlineStr">
        <is>
          <t>219 ↓ -0.20%</t>
        </is>
      </c>
      <c r="U480" s="8" t="inlineStr">
        <is>
          <t>107 ↓ -0.15%</t>
        </is>
      </c>
      <c r="V480" s="8" t="inlineStr">
        <is>
          <t>30 ↓ -0.58%</t>
        </is>
      </c>
      <c r="W480" s="8" t="inlineStr">
        <is>
          <t>32 ↓ -0.10%</t>
        </is>
      </c>
    </row>
    <row r="481" ht="28" customHeight="1" s="386">
      <c r="A481" s="308" t="n">
        <v>45546</v>
      </c>
      <c r="B481" s="472" t="n">
        <v>1764.698</v>
      </c>
      <c r="C481" s="8" t="n">
        <v>-4.671</v>
      </c>
      <c r="D481" s="268" t="n">
        <v>-0.0026</v>
      </c>
      <c r="E481" s="8" t="n">
        <v>7.19</v>
      </c>
      <c r="F481" s="8" t="n">
        <v>109.246</v>
      </c>
      <c r="G481" s="8" t="n">
        <v>106.472</v>
      </c>
      <c r="H481" s="8" t="n">
        <v>69.66</v>
      </c>
      <c r="I481" s="8" t="n">
        <v>182.93</v>
      </c>
      <c r="J481" s="8" t="n">
        <v>78.98</v>
      </c>
      <c r="K481" s="268" t="n">
        <v>0.7369</v>
      </c>
      <c r="L481" s="268" t="n">
        <v>0.4937</v>
      </c>
      <c r="M481" s="268" t="n">
        <v>0.0175</v>
      </c>
      <c r="N481" s="8" t="n">
        <v>368.44</v>
      </c>
      <c r="O481" s="8" t="n">
        <v>7839.78</v>
      </c>
      <c r="P481" s="268" t="n">
        <v>0.047</v>
      </c>
      <c r="Q481" s="8" t="n">
        <v>535</v>
      </c>
      <c r="R481" s="8" t="inlineStr">
        <is>
          <t>46 ↓ -0.18%</t>
        </is>
      </c>
      <c r="S481" s="8" t="inlineStr">
        <is>
          <t>100 ↓ -0.28%</t>
        </is>
      </c>
      <c r="T481" s="8" t="inlineStr">
        <is>
          <t>209 ↓ -0.15%</t>
        </is>
      </c>
      <c r="U481" s="8" t="inlineStr">
        <is>
          <t>115 ↓ -0.36%</t>
        </is>
      </c>
      <c r="V481" s="8" t="inlineStr">
        <is>
          <t>32 ↓ -0.38%</t>
        </is>
      </c>
      <c r="W481" s="8" t="inlineStr">
        <is>
          <t>33 ↓ -0.61%</t>
        </is>
      </c>
    </row>
    <row r="482" ht="28" customHeight="1" s="386">
      <c r="A482" s="308" t="n">
        <v>45545</v>
      </c>
      <c r="B482" s="472" t="n">
        <v>1769.369</v>
      </c>
      <c r="C482" s="8" t="n">
        <v>-9.462999999999999</v>
      </c>
      <c r="D482" s="268" t="n">
        <v>-0.0053</v>
      </c>
      <c r="E482" s="8" t="n">
        <v>7.45</v>
      </c>
      <c r="F482" s="8" t="n">
        <v>109.489</v>
      </c>
      <c r="G482" s="8" t="n">
        <v>106.541</v>
      </c>
      <c r="H482" s="8" t="n">
        <v>69.52</v>
      </c>
      <c r="I482" s="8" t="n">
        <v>183.31</v>
      </c>
      <c r="J482" s="8" t="n">
        <v>78.04000000000001</v>
      </c>
      <c r="K482" s="268" t="n">
        <v>0.7382</v>
      </c>
      <c r="L482" s="268" t="n">
        <v>0.489</v>
      </c>
      <c r="M482" s="268" t="n">
        <v>0.0162</v>
      </c>
      <c r="N482" s="8" t="n">
        <v>442.58</v>
      </c>
      <c r="O482" s="8" t="n">
        <v>7835.46</v>
      </c>
      <c r="P482" s="268" t="n">
        <v>0.0565</v>
      </c>
      <c r="Q482" s="8" t="n">
        <v>534</v>
      </c>
      <c r="R482" s="8" t="inlineStr">
        <is>
          <t>43 ↓ -1.09%</t>
        </is>
      </c>
      <c r="S482" s="8" t="inlineStr">
        <is>
          <t>99 ↓ -0.70%</t>
        </is>
      </c>
      <c r="T482" s="8" t="inlineStr">
        <is>
          <t>213 ↓ -0.46%</t>
        </is>
      </c>
      <c r="U482" s="8" t="inlineStr">
        <is>
          <t>111 ↓ -0.25%</t>
        </is>
      </c>
      <c r="V482" s="8" t="inlineStr">
        <is>
          <t>34 ↓ -0.05%</t>
        </is>
      </c>
      <c r="W482" s="8" t="inlineStr">
        <is>
          <t>34 ↓ -1.22%</t>
        </is>
      </c>
    </row>
    <row r="483" ht="28" customHeight="1" s="386">
      <c r="A483" s="308" t="n">
        <v>45544</v>
      </c>
      <c r="B483" s="472" t="n">
        <v>1778.832</v>
      </c>
      <c r="C483" s="8" t="n">
        <v>-6.534</v>
      </c>
      <c r="D483" s="268" t="n">
        <v>-0.0037</v>
      </c>
      <c r="E483" s="8" t="n">
        <v>8.41</v>
      </c>
      <c r="F483" s="8" t="n">
        <v>110.192</v>
      </c>
      <c r="G483" s="8" t="n">
        <v>106.679</v>
      </c>
      <c r="H483" s="8" t="n">
        <v>69.38</v>
      </c>
      <c r="I483" s="8" t="n">
        <v>185.57</v>
      </c>
      <c r="J483" s="8" t="n">
        <v>81.41</v>
      </c>
      <c r="K483" s="268" t="n">
        <v>0.7538</v>
      </c>
      <c r="L483" s="268" t="n">
        <v>0.5042</v>
      </c>
      <c r="M483" s="268" t="n">
        <v>0.014</v>
      </c>
      <c r="N483" s="8" t="n">
        <v>337.32</v>
      </c>
      <c r="O483" s="8" t="n">
        <v>7837.95</v>
      </c>
      <c r="P483" s="268" t="n">
        <v>0.043</v>
      </c>
      <c r="Q483" s="8" t="n">
        <v>534</v>
      </c>
      <c r="R483" s="8" t="inlineStr">
        <is>
          <t>41 ↓ -0.58%</t>
        </is>
      </c>
      <c r="S483" s="8" t="inlineStr">
        <is>
          <t>95 ↓ -0.43%</t>
        </is>
      </c>
      <c r="T483" s="8" t="inlineStr">
        <is>
          <t>206 ↓ -0.36%</t>
        </is>
      </c>
      <c r="U483" s="8" t="inlineStr">
        <is>
          <t>121 ↓ -0.35%</t>
        </is>
      </c>
      <c r="V483" s="8" t="inlineStr">
        <is>
          <t>37 ↓ -0.21%</t>
        </is>
      </c>
      <c r="W483" s="8" t="inlineStr">
        <is>
          <t>34 ↓ -0.21%</t>
        </is>
      </c>
    </row>
    <row r="484" ht="28" customHeight="1" s="386">
      <c r="A484" s="308" t="n">
        <v>45541</v>
      </c>
      <c r="B484" s="472" t="n">
        <v>1785.366</v>
      </c>
      <c r="C484" s="8" t="n">
        <v>-9.459</v>
      </c>
      <c r="D484" s="268" t="n">
        <v>-0.0053</v>
      </c>
      <c r="E484" s="8" t="n">
        <v>9.44</v>
      </c>
      <c r="F484" s="8" t="n">
        <v>110.623</v>
      </c>
      <c r="G484" s="8" t="n">
        <v>106.999</v>
      </c>
      <c r="H484" s="8" t="n">
        <v>70.06</v>
      </c>
      <c r="I484" s="8" t="n">
        <v>185.87</v>
      </c>
      <c r="J484" s="8" t="n">
        <v>81.98999999999999</v>
      </c>
      <c r="K484" s="268" t="n">
        <v>0.7524999999999999</v>
      </c>
      <c r="L484" s="268" t="n">
        <v>0.5105</v>
      </c>
      <c r="M484" s="268" t="n">
        <v>0.0131</v>
      </c>
      <c r="N484" s="8" t="n">
        <v>399.15</v>
      </c>
      <c r="O484" s="8" t="n">
        <v>7838.37</v>
      </c>
      <c r="P484" s="268" t="n">
        <v>0.0509</v>
      </c>
      <c r="Q484" s="8" t="n">
        <v>534</v>
      </c>
      <c r="R484" s="8" t="inlineStr">
        <is>
          <t>40 ↓ -0.49%</t>
        </is>
      </c>
      <c r="S484" s="8" t="inlineStr">
        <is>
          <t>93 ↓ -0.41%</t>
        </is>
      </c>
      <c r="T484" s="8" t="inlineStr">
        <is>
          <t>209 ↓ -0.43%</t>
        </is>
      </c>
      <c r="U484" s="8" t="inlineStr">
        <is>
          <t>122 ↓ -0.59%</t>
        </is>
      </c>
      <c r="V484" s="8" t="inlineStr">
        <is>
          <t>34 ↓ -0.96%</t>
        </is>
      </c>
      <c r="W484" s="8" t="inlineStr">
        <is>
          <t>36 ↓ -0.84%</t>
        </is>
      </c>
    </row>
    <row r="485" ht="28" customHeight="1" s="386">
      <c r="A485" s="308" t="n">
        <v>45540</v>
      </c>
      <c r="B485" s="472" t="n">
        <v>1794.825</v>
      </c>
      <c r="C485" s="8" t="n">
        <v>15.233</v>
      </c>
      <c r="D485" s="268" t="n">
        <v>0.0086</v>
      </c>
      <c r="E485" s="8" t="n">
        <v>11.06</v>
      </c>
      <c r="F485" s="8" t="n">
        <v>111.313</v>
      </c>
      <c r="G485" s="8" t="n">
        <v>107.415</v>
      </c>
      <c r="H485" s="8" t="n">
        <v>71.54000000000001</v>
      </c>
      <c r="I485" s="8" t="n">
        <v>183.96</v>
      </c>
      <c r="J485" s="8" t="n">
        <v>77.89</v>
      </c>
      <c r="K485" s="268" t="n">
        <v>0.7265</v>
      </c>
      <c r="L485" s="268" t="n">
        <v>0.4918</v>
      </c>
      <c r="M485" s="268" t="n">
        <v>0.0107</v>
      </c>
      <c r="N485" s="8" t="n">
        <v>409.06</v>
      </c>
      <c r="O485" s="8" t="n">
        <v>7811.9</v>
      </c>
      <c r="P485" s="268" t="n">
        <v>0.0524</v>
      </c>
      <c r="Q485" s="8" t="n">
        <v>533</v>
      </c>
      <c r="R485" s="8" t="inlineStr">
        <is>
          <t>37 ↑ +1.87%</t>
        </is>
      </c>
      <c r="S485" s="8" t="inlineStr">
        <is>
          <t>86 ↑ +1.03%</t>
        </is>
      </c>
      <c r="T485" s="8" t="inlineStr">
        <is>
          <t>203 ↑ +0.77%</t>
        </is>
      </c>
      <c r="U485" s="8" t="inlineStr">
        <is>
          <t>129 ↑ +0.53%</t>
        </is>
      </c>
      <c r="V485" s="8" t="inlineStr">
        <is>
          <t>41 ↑ +0.57%</t>
        </is>
      </c>
      <c r="W485" s="8" t="inlineStr">
        <is>
          <t>37 ↑ +1.36%</t>
        </is>
      </c>
    </row>
    <row r="486" ht="28" customHeight="1" s="386">
      <c r="A486" s="308" t="n">
        <v>45539</v>
      </c>
      <c r="B486" s="472" t="n">
        <v>1779.592</v>
      </c>
      <c r="C486" s="8" t="n">
        <v>2.772</v>
      </c>
      <c r="D486" s="268" t="n">
        <v>0.0016</v>
      </c>
      <c r="E486" s="8" t="n">
        <v>8.630000000000001</v>
      </c>
      <c r="F486" s="8" t="n">
        <v>110.277</v>
      </c>
      <c r="G486" s="8" t="n">
        <v>106.804</v>
      </c>
      <c r="H486" s="8" t="n">
        <v>70.66</v>
      </c>
      <c r="I486" s="8" t="n">
        <v>182.93</v>
      </c>
      <c r="J486" s="8" t="n">
        <v>76.09999999999999</v>
      </c>
      <c r="K486" s="268" t="n">
        <v>0.7265</v>
      </c>
      <c r="L486" s="268" t="n">
        <v>0.48</v>
      </c>
      <c r="M486" s="268" t="n">
        <v>0.0135</v>
      </c>
      <c r="N486" s="8" t="n">
        <v>367.13</v>
      </c>
      <c r="O486" s="8" t="n">
        <v>7812.29</v>
      </c>
      <c r="P486" s="268" t="n">
        <v>0.047</v>
      </c>
      <c r="Q486" s="8" t="n">
        <v>533</v>
      </c>
      <c r="R486" s="8" t="inlineStr">
        <is>
          <t>47 ↑ +0.45%</t>
        </is>
      </c>
      <c r="S486" s="8" t="inlineStr">
        <is>
          <t>93 ↑ +0.24%</t>
        </is>
      </c>
      <c r="T486" s="8" t="inlineStr">
        <is>
          <t>198 ↑ +0.17%</t>
        </is>
      </c>
      <c r="U486" s="8" t="inlineStr">
        <is>
          <t>122 ↓ -0.07%</t>
        </is>
      </c>
      <c r="V486" s="8" t="inlineStr">
        <is>
          <t>36 ↓ -0.35%</t>
        </is>
      </c>
      <c r="W486" s="8" t="inlineStr">
        <is>
          <t>37 ↑ +0.72%</t>
        </is>
      </c>
    </row>
    <row r="487" ht="28" customHeight="1" s="386">
      <c r="A487" s="308" t="n">
        <v>45538</v>
      </c>
      <c r="B487" s="472" t="n">
        <v>1776.82</v>
      </c>
      <c r="C487" s="8" t="n">
        <v>4.661</v>
      </c>
      <c r="D487" s="268" t="n">
        <v>0.0026</v>
      </c>
      <c r="E487" s="8" t="n">
        <v>8.02</v>
      </c>
      <c r="F487" s="8" t="n">
        <v>110.033</v>
      </c>
      <c r="G487" s="8" t="n">
        <v>106.641</v>
      </c>
      <c r="H487" s="8" t="n">
        <v>70.65000000000001</v>
      </c>
      <c r="I487" s="8" t="n">
        <v>181.84</v>
      </c>
      <c r="J487" s="8" t="n">
        <v>74.23</v>
      </c>
      <c r="K487" s="268" t="n">
        <v>0.718</v>
      </c>
      <c r="L487" s="268" t="n">
        <v>0.4905</v>
      </c>
      <c r="M487" s="268" t="n">
        <v>0.0139</v>
      </c>
      <c r="N487" s="8" t="n">
        <v>416.6</v>
      </c>
      <c r="O487" s="8" t="n">
        <v>7803.17</v>
      </c>
      <c r="P487" s="268" t="n">
        <v>0.0534</v>
      </c>
      <c r="Q487" s="8" t="n">
        <v>531</v>
      </c>
      <c r="R487" s="8" t="inlineStr">
        <is>
          <t>47 ↑ +0.37%</t>
        </is>
      </c>
      <c r="S487" s="8" t="inlineStr">
        <is>
          <t>95 ↑ +0.43%</t>
        </is>
      </c>
      <c r="T487" s="8" t="inlineStr">
        <is>
          <t>197 ↑ +0.16%</t>
        </is>
      </c>
      <c r="U487" s="8" t="inlineStr">
        <is>
          <t>121 ↑ +0.30%</t>
        </is>
      </c>
      <c r="V487" s="8" t="inlineStr">
        <is>
          <t>34 ↑ +0.22%</t>
        </is>
      </c>
      <c r="W487" s="8" t="inlineStr">
        <is>
          <t>37 ↑ +0.13%</t>
        </is>
      </c>
    </row>
    <row r="488" ht="28" customHeight="1" s="386">
      <c r="A488" s="308" t="n">
        <v>45537</v>
      </c>
      <c r="B488" s="472" t="n">
        <v>1772.159</v>
      </c>
      <c r="C488" s="8" t="n">
        <v>-14.994</v>
      </c>
      <c r="D488" s="268" t="n">
        <v>-0.008399999999999999</v>
      </c>
      <c r="E488" s="8" t="n">
        <v>6.88</v>
      </c>
      <c r="F488" s="8" t="n">
        <v>109.731</v>
      </c>
      <c r="G488" s="8" t="n">
        <v>106.515</v>
      </c>
      <c r="H488" s="8" t="n">
        <v>69.54000000000001</v>
      </c>
      <c r="I488" s="8" t="n">
        <v>183.19</v>
      </c>
      <c r="J488" s="8" t="n">
        <v>77.12</v>
      </c>
      <c r="K488" s="268" t="n">
        <v>0.7346</v>
      </c>
      <c r="L488" s="268" t="n">
        <v>0.5024</v>
      </c>
      <c r="M488" s="268" t="n">
        <v>0.0149</v>
      </c>
      <c r="N488" s="8" t="n">
        <v>399.92</v>
      </c>
      <c r="O488" s="8" t="n">
        <v>7792.1</v>
      </c>
      <c r="P488" s="268" t="n">
        <v>0.0513</v>
      </c>
      <c r="Q488" s="8" t="n">
        <v>530</v>
      </c>
      <c r="R488" s="8" t="inlineStr">
        <is>
          <t>49 ↓ -0.65%</t>
        </is>
      </c>
      <c r="S488" s="8" t="inlineStr">
        <is>
          <t>97 ↓ -0.68%</t>
        </is>
      </c>
      <c r="T488" s="8" t="inlineStr">
        <is>
          <t>199 ↓ -0.85%</t>
        </is>
      </c>
      <c r="U488" s="8" t="inlineStr">
        <is>
          <t>114 ↓ -1.01%</t>
        </is>
      </c>
      <c r="V488" s="8" t="inlineStr">
        <is>
          <t>35 ↓ -1.01%</t>
        </is>
      </c>
      <c r="W488" s="8" t="inlineStr">
        <is>
          <t>36 ↓ -0.76%</t>
        </is>
      </c>
    </row>
    <row r="489" ht="28" customHeight="1" s="386">
      <c r="A489" s="308" t="n">
        <v>45534</v>
      </c>
      <c r="B489" s="472" t="n">
        <v>1787.153</v>
      </c>
      <c r="C489" s="8" t="n">
        <v>21.087</v>
      </c>
      <c r="D489" s="268" t="n">
        <v>0.0119</v>
      </c>
      <c r="E489" s="8" t="n">
        <v>9.27</v>
      </c>
      <c r="F489" s="8" t="n">
        <v>110.672</v>
      </c>
      <c r="G489" s="8" t="n">
        <v>107.442</v>
      </c>
      <c r="H489" s="8" t="n">
        <v>70.64</v>
      </c>
      <c r="I489" s="8" t="n">
        <v>182.29</v>
      </c>
      <c r="J489" s="8" t="n">
        <v>74.87</v>
      </c>
      <c r="K489" s="268" t="n">
        <v>0.7161999999999999</v>
      </c>
      <c r="L489" s="268" t="n">
        <v>0.4898</v>
      </c>
      <c r="M489" s="268" t="n">
        <v>0.012</v>
      </c>
      <c r="N489" s="8" t="n">
        <v>492.26</v>
      </c>
      <c r="O489" s="8" t="n">
        <v>7792.4</v>
      </c>
      <c r="P489" s="268" t="n">
        <v>0.06320000000000001</v>
      </c>
      <c r="Q489" s="8" t="n">
        <v>530</v>
      </c>
      <c r="R489" s="8" t="inlineStr">
        <is>
          <t>48 ↑ +1.79%</t>
        </is>
      </c>
      <c r="S489" s="8" t="inlineStr">
        <is>
          <t>92 ↑ +1.34%</t>
        </is>
      </c>
      <c r="T489" s="8" t="inlineStr">
        <is>
          <t>179 ↑ +1.02%</t>
        </is>
      </c>
      <c r="U489" s="8" t="inlineStr">
        <is>
          <t>132 ↑ +1.12%</t>
        </is>
      </c>
      <c r="V489" s="8" t="inlineStr">
        <is>
          <t>39 ↑ +1.20%</t>
        </is>
      </c>
      <c r="W489" s="8" t="inlineStr">
        <is>
          <t>40 ↑ +1.13%</t>
        </is>
      </c>
    </row>
    <row r="490" ht="28" customHeight="1" s="386">
      <c r="A490" s="308" t="n">
        <v>45533</v>
      </c>
      <c r="B490" s="472" t="n">
        <v>1766.066</v>
      </c>
      <c r="C490" s="8" t="n">
        <v>18.092</v>
      </c>
      <c r="D490" s="268" t="n">
        <v>0.0103</v>
      </c>
      <c r="E490" s="8" t="n">
        <v>6.79</v>
      </c>
      <c r="F490" s="8" t="n">
        <v>109.419</v>
      </c>
      <c r="G490" s="8" t="n">
        <v>106.368</v>
      </c>
      <c r="H490" s="8" t="n">
        <v>69.78</v>
      </c>
      <c r="I490" s="8" t="n">
        <v>182.03</v>
      </c>
      <c r="J490" s="8" t="n">
        <v>76.56999999999999</v>
      </c>
      <c r="K490" s="268" t="n">
        <v>0.7261</v>
      </c>
      <c r="L490" s="268" t="n">
        <v>0.5006</v>
      </c>
      <c r="M490" s="268" t="n">
        <v>0.016</v>
      </c>
      <c r="N490" s="8" t="n">
        <v>419.16</v>
      </c>
      <c r="O490" s="8" t="n">
        <v>7798.79</v>
      </c>
      <c r="P490" s="268" t="n">
        <v>0.0537</v>
      </c>
      <c r="Q490" s="8" t="n">
        <v>530</v>
      </c>
      <c r="R490" s="8" t="inlineStr">
        <is>
          <t>54 ↑ +1.09%</t>
        </is>
      </c>
      <c r="S490" s="8" t="inlineStr">
        <is>
          <t>97 ↑ +1.03%</t>
        </is>
      </c>
      <c r="T490" s="8" t="inlineStr">
        <is>
          <t>191 ↑ +0.99%</t>
        </is>
      </c>
      <c r="U490" s="8" t="inlineStr">
        <is>
          <t>116 ↑ +1.10%</t>
        </is>
      </c>
      <c r="V490" s="8" t="inlineStr">
        <is>
          <t>36 ↑ +1.36%</t>
        </is>
      </c>
      <c r="W490" s="8" t="inlineStr">
        <is>
          <t>36 ↑ +0.64%</t>
        </is>
      </c>
    </row>
    <row r="491" ht="28" customHeight="1" s="386">
      <c r="A491" s="308" t="n">
        <v>45532</v>
      </c>
      <c r="B491" s="472" t="n">
        <v>1747.974</v>
      </c>
      <c r="C491" s="8" t="n">
        <v>3.646</v>
      </c>
      <c r="D491" s="268" t="n">
        <v>0.0021</v>
      </c>
      <c r="E491" s="8" t="n">
        <v>4.37</v>
      </c>
      <c r="F491" s="8" t="n">
        <v>108.138</v>
      </c>
      <c r="G491" s="8" t="n">
        <v>105.469</v>
      </c>
      <c r="H491" s="8" t="n">
        <v>68.41</v>
      </c>
      <c r="I491" s="8" t="n">
        <v>181.77</v>
      </c>
      <c r="J491" s="8" t="n">
        <v>76.47</v>
      </c>
      <c r="K491" s="268" t="n">
        <v>0.7363</v>
      </c>
      <c r="L491" s="268" t="n">
        <v>0.4946</v>
      </c>
      <c r="M491" s="268" t="n">
        <v>0.02</v>
      </c>
      <c r="N491" s="8" t="n">
        <v>333.3</v>
      </c>
      <c r="O491" s="8" t="n">
        <v>7793.61</v>
      </c>
      <c r="P491" s="268" t="n">
        <v>0.0428</v>
      </c>
      <c r="Q491" s="8" t="n">
        <v>528</v>
      </c>
      <c r="R491" s="8" t="inlineStr">
        <is>
          <t>59 ↓ -0.06%</t>
        </is>
      </c>
      <c r="S491" s="8" t="inlineStr">
        <is>
          <t>103 ↑ +0.33%</t>
        </is>
      </c>
      <c r="T491" s="8" t="inlineStr">
        <is>
          <t>202 ↑ +0.20%</t>
        </is>
      </c>
      <c r="U491" s="8" t="inlineStr">
        <is>
          <t>101 ↑ +0.22%</t>
        </is>
      </c>
      <c r="V491" s="8" t="inlineStr">
        <is>
          <t>32 ↑ +0.38%</t>
        </is>
      </c>
      <c r="W491" s="8" t="inlineStr">
        <is>
          <t>31 ↑ +0.15%</t>
        </is>
      </c>
    </row>
    <row r="492" ht="28" customHeight="1" s="386">
      <c r="A492" s="308" t="n">
        <v>45531</v>
      </c>
      <c r="B492" s="472" t="n">
        <v>1744.328</v>
      </c>
      <c r="C492" s="8" t="n">
        <v>-7.885</v>
      </c>
      <c r="D492" s="268" t="n">
        <v>-0.0045</v>
      </c>
      <c r="E492" s="8" t="n">
        <v>3.88</v>
      </c>
      <c r="F492" s="8" t="n">
        <v>107.928</v>
      </c>
      <c r="G492" s="8" t="n">
        <v>105.3</v>
      </c>
      <c r="H492" s="8" t="n">
        <v>68.04000000000001</v>
      </c>
      <c r="I492" s="8" t="n">
        <v>182.05</v>
      </c>
      <c r="J492" s="8" t="n">
        <v>78.11</v>
      </c>
      <c r="K492" s="268" t="n">
        <v>0.7413</v>
      </c>
      <c r="L492" s="268" t="n">
        <v>0.5006</v>
      </c>
      <c r="M492" s="268" t="n">
        <v>0.0208</v>
      </c>
      <c r="N492" s="8" t="n">
        <v>418.07</v>
      </c>
      <c r="O492" s="8" t="n">
        <v>7793.9</v>
      </c>
      <c r="P492" s="268" t="n">
        <v>0.0536</v>
      </c>
      <c r="Q492" s="8" t="n">
        <v>528</v>
      </c>
      <c r="R492" s="8" t="inlineStr">
        <is>
          <t>59 ↓ -0.12%</t>
        </is>
      </c>
      <c r="S492" s="8" t="inlineStr">
        <is>
          <t>102 ↓ -0.48%</t>
        </is>
      </c>
      <c r="T492" s="8" t="inlineStr">
        <is>
          <t>206 ↓ -0.45%</t>
        </is>
      </c>
      <c r="U492" s="8" t="inlineStr">
        <is>
          <t>98 ↓ -0.64%</t>
        </is>
      </c>
      <c r="V492" s="8" t="inlineStr">
        <is>
          <t>34 ↓ -1.09%</t>
        </is>
      </c>
      <c r="W492" s="8" t="inlineStr">
        <is>
          <t>29 ↑ +0.35%</t>
        </is>
      </c>
    </row>
    <row r="493" ht="28" customHeight="1" s="386">
      <c r="A493" s="308" t="n">
        <v>45530</v>
      </c>
      <c r="B493" s="472" t="n">
        <v>1752.213</v>
      </c>
      <c r="C493" s="8" t="n">
        <v>20.401</v>
      </c>
      <c r="D493" s="268" t="n">
        <v>0.0118</v>
      </c>
      <c r="E493" s="8" t="n">
        <v>4.35</v>
      </c>
      <c r="F493" s="8" t="n">
        <v>108.411</v>
      </c>
      <c r="G493" s="8" t="n">
        <v>105.711</v>
      </c>
      <c r="H493" s="8" t="n">
        <v>68.92</v>
      </c>
      <c r="I493" s="8" t="n">
        <v>180.8</v>
      </c>
      <c r="J493" s="8" t="n">
        <v>74.2</v>
      </c>
      <c r="K493" s="268" t="n">
        <v>0.7239</v>
      </c>
      <c r="L493" s="268" t="n">
        <v>0.4941</v>
      </c>
      <c r="M493" s="268" t="n">
        <v>0.0193</v>
      </c>
      <c r="N493" s="8" t="n">
        <v>454.31</v>
      </c>
      <c r="O493" s="8" t="n">
        <v>7794.48</v>
      </c>
      <c r="P493" s="268" t="n">
        <v>0.0583</v>
      </c>
      <c r="Q493" s="8" t="n">
        <v>528</v>
      </c>
      <c r="R493" s="8" t="inlineStr">
        <is>
          <t>58 ↑ +1.10%</t>
        </is>
      </c>
      <c r="S493" s="8" t="inlineStr">
        <is>
          <t>102 ↑ +1.79%</t>
        </is>
      </c>
      <c r="T493" s="8" t="inlineStr">
        <is>
          <t>200 ↑ +1.27%</t>
        </is>
      </c>
      <c r="U493" s="8" t="inlineStr">
        <is>
          <t>100 ↑ +1.08%</t>
        </is>
      </c>
      <c r="V493" s="8" t="inlineStr">
        <is>
          <t>34 ↑ +0.81%</t>
        </is>
      </c>
      <c r="W493" s="8" t="inlineStr">
        <is>
          <t>34 ↓ -0.38%</t>
        </is>
      </c>
    </row>
    <row r="494" ht="28" customHeight="1" s="386">
      <c r="A494" s="308" t="n">
        <v>45527</v>
      </c>
      <c r="B494" s="472" t="n">
        <v>1731.812</v>
      </c>
      <c r="C494" s="8" t="n">
        <v>2.352</v>
      </c>
      <c r="D494" s="268" t="n">
        <v>0.0014</v>
      </c>
      <c r="E494" s="8" t="n">
        <v>2.48</v>
      </c>
      <c r="F494" s="8" t="n">
        <v>107.263</v>
      </c>
      <c r="G494" s="8" t="n">
        <v>104.287</v>
      </c>
      <c r="H494" s="8" t="n">
        <v>68.34999999999999</v>
      </c>
      <c r="I494" s="8" t="n">
        <v>179.77</v>
      </c>
      <c r="J494" s="8" t="n">
        <v>73.95</v>
      </c>
      <c r="K494" s="268" t="n">
        <v>0.7251</v>
      </c>
      <c r="L494" s="268" t="n">
        <v>0.497</v>
      </c>
      <c r="M494" s="268" t="n">
        <v>0.0231</v>
      </c>
      <c r="N494" s="8" t="n">
        <v>506.21</v>
      </c>
      <c r="O494" s="8" t="n">
        <v>7795.02</v>
      </c>
      <c r="P494" s="268" t="n">
        <v>0.0649</v>
      </c>
      <c r="Q494" s="8" t="n">
        <v>528</v>
      </c>
      <c r="R494" s="8" t="inlineStr">
        <is>
          <t>73 ↓ -0.01%</t>
        </is>
      </c>
      <c r="S494" s="8" t="inlineStr">
        <is>
          <t>109 ↓ -0.00%</t>
        </is>
      </c>
      <c r="T494" s="8" t="inlineStr">
        <is>
          <t>204 ↑ +0.04%</t>
        </is>
      </c>
      <c r="U494" s="8" t="inlineStr">
        <is>
          <t>82 ↑ +0.36%</t>
        </is>
      </c>
      <c r="V494" s="8" t="inlineStr">
        <is>
          <t>28 ↑ +0.50%</t>
        </is>
      </c>
      <c r="W494" s="8" t="inlineStr">
        <is>
          <t>32 ↑ +0.67%</t>
        </is>
      </c>
    </row>
    <row r="495" ht="28" customHeight="1" s="386">
      <c r="A495" s="308" t="n">
        <v>45526</v>
      </c>
      <c r="B495" s="472" t="n">
        <v>1729.46</v>
      </c>
      <c r="C495" s="8" t="n">
        <v>-8.289</v>
      </c>
      <c r="D495" s="268" t="n">
        <v>-0.0048</v>
      </c>
      <c r="E495" s="8" t="n">
        <v>1.97</v>
      </c>
      <c r="F495" s="8" t="n">
        <v>106.981</v>
      </c>
      <c r="G495" s="8" t="n">
        <v>104.085</v>
      </c>
      <c r="H495" s="8" t="n">
        <v>68.53</v>
      </c>
      <c r="I495" s="8" t="n">
        <v>178.21</v>
      </c>
      <c r="J495" s="8" t="n">
        <v>73.67</v>
      </c>
      <c r="K495" s="268" t="n">
        <v>0.7123</v>
      </c>
      <c r="L495" s="268" t="n">
        <v>0.4846</v>
      </c>
      <c r="M495" s="268" t="n">
        <v>0.024</v>
      </c>
      <c r="N495" s="8" t="n">
        <v>443.79</v>
      </c>
      <c r="O495" s="8" t="n">
        <v>7791.48</v>
      </c>
      <c r="P495" s="268" t="n">
        <v>0.057</v>
      </c>
      <c r="Q495" s="8" t="n">
        <v>527</v>
      </c>
      <c r="R495" s="8" t="inlineStr">
        <is>
          <t>73 ↓ -0.69%</t>
        </is>
      </c>
      <c r="S495" s="8" t="inlineStr">
        <is>
          <t>105 ↓ -0.66%</t>
        </is>
      </c>
      <c r="T495" s="8" t="inlineStr">
        <is>
          <t>205 ↓ -0.46%</t>
        </is>
      </c>
      <c r="U495" s="8" t="inlineStr">
        <is>
          <t>89 ↓ -0.52%</t>
        </is>
      </c>
      <c r="V495" s="8" t="inlineStr">
        <is>
          <t>23 ↓ -0.57%</t>
        </is>
      </c>
      <c r="W495" s="8" t="inlineStr">
        <is>
          <t>32 ↑ +0.69%</t>
        </is>
      </c>
    </row>
    <row r="496" ht="28" customHeight="1" s="386">
      <c r="A496" s="308" t="n">
        <v>45525</v>
      </c>
      <c r="B496" s="472" t="n">
        <v>1737.749</v>
      </c>
      <c r="C496" s="8" t="n">
        <v>6.164</v>
      </c>
      <c r="D496" s="268" t="n">
        <v>0.0036</v>
      </c>
      <c r="E496" s="8" t="n">
        <v>2.39</v>
      </c>
      <c r="F496" s="8" t="n">
        <v>107.485</v>
      </c>
      <c r="G496" s="8" t="n">
        <v>104.648</v>
      </c>
      <c r="H496" s="8" t="n">
        <v>69.34999999999999</v>
      </c>
      <c r="I496" s="8" t="n">
        <v>176.62</v>
      </c>
      <c r="J496" s="8" t="n">
        <v>71.29000000000001</v>
      </c>
      <c r="K496" s="268" t="n">
        <v>0.6913</v>
      </c>
      <c r="L496" s="268" t="n">
        <v>0.4739</v>
      </c>
      <c r="M496" s="268" t="n">
        <v>0.0223</v>
      </c>
      <c r="N496" s="8" t="n">
        <v>427.72</v>
      </c>
      <c r="O496" s="8" t="n">
        <v>7792.97</v>
      </c>
      <c r="P496" s="268" t="n">
        <v>0.0549</v>
      </c>
      <c r="Q496" s="8" t="n">
        <v>527</v>
      </c>
      <c r="R496" s="8" t="inlineStr">
        <is>
          <t>70 ↑ +0.41%</t>
        </is>
      </c>
      <c r="S496" s="8" t="inlineStr">
        <is>
          <t>95 ↑ +0.28%</t>
        </is>
      </c>
      <c r="T496" s="8" t="inlineStr">
        <is>
          <t>212 ↑ +0.32%</t>
        </is>
      </c>
      <c r="U496" s="8" t="inlineStr">
        <is>
          <t>89 ↑ +0.14%</t>
        </is>
      </c>
      <c r="V496" s="8" t="inlineStr">
        <is>
          <t>26 ↑ +0.49%</t>
        </is>
      </c>
      <c r="W496" s="8" t="inlineStr">
        <is>
          <t>35 ↑ +1.13%</t>
        </is>
      </c>
    </row>
    <row r="497" ht="28" customHeight="1" s="386">
      <c r="A497" s="308" t="n">
        <v>45524</v>
      </c>
      <c r="B497" s="472" t="n">
        <v>1731.585</v>
      </c>
      <c r="C497" s="8" t="n">
        <v>-21.014</v>
      </c>
      <c r="D497" s="268" t="n">
        <v>-0.012</v>
      </c>
      <c r="E497" s="8" t="n">
        <v>1.73</v>
      </c>
      <c r="F497" s="8" t="n">
        <v>107.126</v>
      </c>
      <c r="G497" s="8" t="n">
        <v>104.326</v>
      </c>
      <c r="H497" s="8" t="n">
        <v>69.58</v>
      </c>
      <c r="I497" s="8" t="n">
        <v>174.78</v>
      </c>
      <c r="J497" s="8" t="n">
        <v>68.93000000000001</v>
      </c>
      <c r="K497" s="268" t="n">
        <v>0.6765</v>
      </c>
      <c r="L497" s="268" t="n">
        <v>0.4626</v>
      </c>
      <c r="M497" s="268" t="n">
        <v>0.0237</v>
      </c>
      <c r="N497" s="8" t="n">
        <v>441.45</v>
      </c>
      <c r="O497" s="8" t="n">
        <v>7799.19</v>
      </c>
      <c r="P497" s="268" t="n">
        <v>0.0566</v>
      </c>
      <c r="Q497" s="8" t="n">
        <v>527</v>
      </c>
      <c r="R497" s="8" t="inlineStr">
        <is>
          <t>71 ↓ -1.06%</t>
        </is>
      </c>
      <c r="S497" s="8" t="inlineStr">
        <is>
          <t>101 ↓ -1.41%</t>
        </is>
      </c>
      <c r="T497" s="8" t="inlineStr">
        <is>
          <t>206 ↓ -1.29%</t>
        </is>
      </c>
      <c r="U497" s="8" t="inlineStr">
        <is>
          <t>92 ↓ -0.99%</t>
        </is>
      </c>
      <c r="V497" s="8" t="inlineStr">
        <is>
          <t>26 ↓ -1.33%</t>
        </is>
      </c>
      <c r="W497" s="8" t="inlineStr">
        <is>
          <t>31 ↓ -0.70%</t>
        </is>
      </c>
    </row>
    <row r="498" ht="28" customHeight="1" s="386">
      <c r="A498" s="308" t="n">
        <v>45523</v>
      </c>
      <c r="B498" s="472" t="n">
        <v>1752.599</v>
      </c>
      <c r="C498" s="8" t="n">
        <v>6.948</v>
      </c>
      <c r="D498" s="268" t="n">
        <v>0.004</v>
      </c>
      <c r="E498" s="8" t="n">
        <v>3.25</v>
      </c>
      <c r="F498" s="8" t="n">
        <v>108.419</v>
      </c>
      <c r="G498" s="8" t="n">
        <v>105.888</v>
      </c>
      <c r="H498" s="8" t="n">
        <v>71.16</v>
      </c>
      <c r="I498" s="8" t="n">
        <v>174.82</v>
      </c>
      <c r="J498" s="8" t="n">
        <v>68.97</v>
      </c>
      <c r="K498" s="268" t="n">
        <v>0.664</v>
      </c>
      <c r="L498" s="268" t="n">
        <v>0.4602</v>
      </c>
      <c r="M498" s="268" t="n">
        <v>0.0194</v>
      </c>
      <c r="N498" s="8" t="n">
        <v>431.04</v>
      </c>
      <c r="O498" s="8" t="n">
        <v>7801.19</v>
      </c>
      <c r="P498" s="268" t="n">
        <v>0.0553</v>
      </c>
      <c r="Q498" s="8" t="n">
        <v>527</v>
      </c>
      <c r="R498" s="8" t="inlineStr">
        <is>
          <t>65 ↑ +0.58%</t>
        </is>
      </c>
      <c r="S498" s="8" t="inlineStr">
        <is>
          <t>86 ↑ +0.28%</t>
        </is>
      </c>
      <c r="T498" s="8" t="inlineStr">
        <is>
          <t>206 ↑ +0.39%</t>
        </is>
      </c>
      <c r="U498" s="8" t="inlineStr">
        <is>
          <t>99 ↑ +0.47%</t>
        </is>
      </c>
      <c r="V498" s="8" t="inlineStr">
        <is>
          <t>36 ↑ +0.39%</t>
        </is>
      </c>
      <c r="W498" s="8" t="inlineStr">
        <is>
          <t>35 ↑ +0.17%</t>
        </is>
      </c>
    </row>
    <row r="499" ht="28" customHeight="1" s="386">
      <c r="A499" s="308" t="n">
        <v>45520</v>
      </c>
      <c r="B499" s="472" t="n">
        <v>1745.651</v>
      </c>
      <c r="C499" s="8" t="n">
        <v>-28.15</v>
      </c>
      <c r="D499" s="268" t="n">
        <v>-0.0159</v>
      </c>
      <c r="E499" s="8" t="n">
        <v>2.38</v>
      </c>
      <c r="F499" s="8" t="n">
        <v>108.016</v>
      </c>
      <c r="G499" s="8" t="n">
        <v>105.398</v>
      </c>
      <c r="H499" s="8" t="n">
        <v>71.47</v>
      </c>
      <c r="I499" s="8" t="n">
        <v>173.26</v>
      </c>
      <c r="J499" s="8" t="n">
        <v>67.11</v>
      </c>
      <c r="K499" s="268" t="n">
        <v>0.6525</v>
      </c>
      <c r="L499" s="268" t="n">
        <v>0.4445</v>
      </c>
      <c r="M499" s="268" t="n">
        <v>0.0211</v>
      </c>
      <c r="N499" s="8" t="n">
        <v>586.67</v>
      </c>
      <c r="O499" s="8" t="n">
        <v>7803.05</v>
      </c>
      <c r="P499" s="268" t="n">
        <v>0.0752</v>
      </c>
      <c r="Q499" s="8" t="n">
        <v>527</v>
      </c>
      <c r="R499" s="8" t="inlineStr">
        <is>
          <t>65 ↓ -2.02%</t>
        </is>
      </c>
      <c r="S499" s="8" t="inlineStr">
        <is>
          <t>89 ↓ -2.22%</t>
        </is>
      </c>
      <c r="T499" s="8" t="inlineStr">
        <is>
          <t>212 ↓ -1.44%</t>
        </is>
      </c>
      <c r="U499" s="8" t="inlineStr">
        <is>
          <t>95 ↓ -1.25%</t>
        </is>
      </c>
      <c r="V499" s="8" t="inlineStr">
        <is>
          <t>32 ↓ -1.40%</t>
        </is>
      </c>
      <c r="W499" s="8" t="inlineStr">
        <is>
          <t>34 ↓ -1.13%</t>
        </is>
      </c>
    </row>
    <row r="500" ht="28" customHeight="1" s="386">
      <c r="A500" s="308" t="n">
        <v>45519</v>
      </c>
      <c r="B500" s="472" t="n">
        <v>1773.801</v>
      </c>
      <c r="C500" s="8" t="n">
        <v>-9.093</v>
      </c>
      <c r="D500" s="268" t="n">
        <v>-0.0051</v>
      </c>
      <c r="E500" s="8" t="n">
        <v>4.49</v>
      </c>
      <c r="F500" s="8" t="n">
        <v>109.697</v>
      </c>
      <c r="G500" s="8" t="n">
        <v>106.624</v>
      </c>
      <c r="H500" s="8" t="n">
        <v>71.56</v>
      </c>
      <c r="I500" s="8" t="n">
        <v>176.7</v>
      </c>
      <c r="J500" s="8" t="n">
        <v>69.75</v>
      </c>
      <c r="K500" s="268" t="n">
        <v>0.67</v>
      </c>
      <c r="L500" s="268" t="n">
        <v>0.4771</v>
      </c>
      <c r="M500" s="268" t="n">
        <v>0.0156</v>
      </c>
      <c r="N500" s="8" t="n">
        <v>502.61</v>
      </c>
      <c r="O500" s="8" t="n">
        <v>7792.19</v>
      </c>
      <c r="P500" s="268" t="n">
        <v>0.0645</v>
      </c>
      <c r="Q500" s="8" t="n">
        <v>525</v>
      </c>
      <c r="R500" s="8" t="inlineStr">
        <is>
          <t>56 ↓ -0.41%</t>
        </is>
      </c>
      <c r="S500" s="8" t="inlineStr">
        <is>
          <t>80 ↓ -0.98%</t>
        </is>
      </c>
      <c r="T500" s="8" t="inlineStr">
        <is>
          <t>197 ↓ -0.53%</t>
        </is>
      </c>
      <c r="U500" s="8" t="inlineStr">
        <is>
          <t>119 ↓ -0.42%</t>
        </is>
      </c>
      <c r="V500" s="8" t="inlineStr">
        <is>
          <t>36 ↓ -0.84%</t>
        </is>
      </c>
      <c r="W500" s="8" t="inlineStr">
        <is>
          <t>37 ↑ +0.48%</t>
        </is>
      </c>
    </row>
    <row r="501" ht="28" customHeight="1" s="386">
      <c r="A501" s="308" t="n">
        <v>45518</v>
      </c>
      <c r="B501" s="472" t="n">
        <v>1782.894</v>
      </c>
      <c r="C501" s="8" t="n">
        <v>-7.448</v>
      </c>
      <c r="D501" s="268" t="n">
        <v>-0.0042</v>
      </c>
      <c r="E501" s="8" t="n">
        <v>5.59</v>
      </c>
      <c r="F501" s="8" t="n">
        <v>110.192</v>
      </c>
      <c r="G501" s="8" t="n">
        <v>107.1</v>
      </c>
      <c r="H501" s="8" t="n">
        <v>71.15000000000001</v>
      </c>
      <c r="I501" s="8" t="n">
        <v>179.26</v>
      </c>
      <c r="J501" s="8" t="n">
        <v>75.39</v>
      </c>
      <c r="K501" s="268" t="n">
        <v>0.6907</v>
      </c>
      <c r="L501" s="268" t="n">
        <v>0.4954</v>
      </c>
      <c r="M501" s="268" t="n">
        <v>0.0139</v>
      </c>
      <c r="N501" s="8" t="n">
        <v>488.7</v>
      </c>
      <c r="O501" s="8" t="n">
        <v>7793.03</v>
      </c>
      <c r="P501" s="268" t="n">
        <v>0.06270000000000001</v>
      </c>
      <c r="Q501" s="8" t="n">
        <v>525</v>
      </c>
      <c r="R501" s="8" t="inlineStr">
        <is>
          <t>51 ↓ -0.43%</t>
        </is>
      </c>
      <c r="S501" s="8" t="inlineStr">
        <is>
          <t>76 ↓ -0.74%</t>
        </is>
      </c>
      <c r="T501" s="8" t="inlineStr">
        <is>
          <t>191 ↓ -0.47%</t>
        </is>
      </c>
      <c r="U501" s="8" t="inlineStr">
        <is>
          <t>130 ↓ -0.44%</t>
        </is>
      </c>
      <c r="V501" s="8" t="inlineStr">
        <is>
          <t>36 ↓ -0.09%</t>
        </is>
      </c>
      <c r="W501" s="8" t="inlineStr">
        <is>
          <t>41 ↑ +0.26%</t>
        </is>
      </c>
    </row>
    <row r="502" ht="28" customHeight="1" s="386">
      <c r="A502" s="308" t="n">
        <v>45517</v>
      </c>
      <c r="B502" s="472" t="n">
        <v>1790.342</v>
      </c>
      <c r="C502" s="8" t="n">
        <v>0.805</v>
      </c>
      <c r="D502" s="268" t="n">
        <v>0.0004</v>
      </c>
      <c r="E502" s="8" t="n">
        <v>6.35</v>
      </c>
      <c r="F502" s="8" t="n">
        <v>110.668</v>
      </c>
      <c r="G502" s="8" t="n">
        <v>107.6</v>
      </c>
      <c r="H502" s="8" t="n">
        <v>71.62</v>
      </c>
      <c r="I502" s="8" t="n">
        <v>179.24</v>
      </c>
      <c r="J502" s="8" t="n">
        <v>75.19</v>
      </c>
      <c r="K502" s="268" t="n">
        <v>0.6858</v>
      </c>
      <c r="L502" s="268" t="n">
        <v>0.4945</v>
      </c>
      <c r="M502" s="268" t="n">
        <v>0.0131</v>
      </c>
      <c r="N502" s="8" t="n">
        <v>380.27</v>
      </c>
      <c r="O502" s="8" t="n">
        <v>7793.46</v>
      </c>
      <c r="P502" s="268" t="n">
        <v>0.0488</v>
      </c>
      <c r="Q502" s="8" t="n">
        <v>525</v>
      </c>
      <c r="R502" s="8" t="inlineStr">
        <is>
          <t>47 ↑ +0.12%</t>
        </is>
      </c>
      <c r="S502" s="8" t="inlineStr">
        <is>
          <t>73 ↓ -0.20%</t>
        </is>
      </c>
      <c r="T502" s="8" t="inlineStr">
        <is>
          <t>189 ↓ -0.05%</t>
        </is>
      </c>
      <c r="U502" s="8" t="inlineStr">
        <is>
          <t>137 ↑ +0.01%</t>
        </is>
      </c>
      <c r="V502" s="8" t="inlineStr">
        <is>
          <t>40 ↑ +0.23%</t>
        </is>
      </c>
      <c r="W502" s="8" t="inlineStr">
        <is>
          <t>39 ↑ +0.81%</t>
        </is>
      </c>
    </row>
    <row r="503" ht="28" customHeight="1" s="386">
      <c r="A503" s="308" t="n">
        <v>45516</v>
      </c>
      <c r="B503" s="472" t="n">
        <v>1789.537</v>
      </c>
      <c r="C503" s="8" t="n">
        <v>-6.718</v>
      </c>
      <c r="D503" s="268" t="n">
        <v>-0.0037</v>
      </c>
      <c r="E503" s="8" t="n">
        <v>6.56</v>
      </c>
      <c r="F503" s="8" t="n">
        <v>110.596</v>
      </c>
      <c r="G503" s="8" t="n">
        <v>107.7</v>
      </c>
      <c r="H503" s="8" t="n">
        <v>70.65000000000001</v>
      </c>
      <c r="I503" s="8" t="n">
        <v>180.55</v>
      </c>
      <c r="J503" s="8" t="n">
        <v>78.68000000000001</v>
      </c>
      <c r="K503" s="268" t="n">
        <v>0.6995</v>
      </c>
      <c r="L503" s="268" t="n">
        <v>0.5125</v>
      </c>
      <c r="M503" s="268" t="n">
        <v>0.0133</v>
      </c>
      <c r="N503" s="8" t="n">
        <v>337.37</v>
      </c>
      <c r="O503" s="8" t="n">
        <v>7793.65</v>
      </c>
      <c r="P503" s="268" t="n">
        <v>0.0433</v>
      </c>
      <c r="Q503" s="8" t="n">
        <v>525</v>
      </c>
      <c r="R503" s="8" t="inlineStr">
        <is>
          <t>46 ↓ -0.13%</t>
        </is>
      </c>
      <c r="S503" s="8" t="inlineStr">
        <is>
          <t>75 ↓ -0.38%</t>
        </is>
      </c>
      <c r="T503" s="8" t="inlineStr">
        <is>
          <t>188 ↓ -0.41%</t>
        </is>
      </c>
      <c r="U503" s="8" t="inlineStr">
        <is>
          <t>139 ↓ -0.47%</t>
        </is>
      </c>
      <c r="V503" s="8" t="inlineStr">
        <is>
          <t>37 ↓ -0.34%</t>
        </is>
      </c>
      <c r="W503" s="8" t="inlineStr">
        <is>
          <t>40 ↓ -0.19%</t>
        </is>
      </c>
    </row>
    <row r="504" ht="28" customHeight="1" s="386">
      <c r="A504" s="308" t="n">
        <v>45513</v>
      </c>
      <c r="B504" s="472" t="n">
        <v>1796.255</v>
      </c>
      <c r="C504" s="8" t="n">
        <v>-1.528</v>
      </c>
      <c r="D504" s="268" t="n">
        <v>-0.0009</v>
      </c>
      <c r="E504" s="8" t="n">
        <v>8.109999999999999</v>
      </c>
      <c r="F504" s="8" t="n">
        <v>110.949</v>
      </c>
      <c r="G504" s="8" t="n">
        <v>108.202</v>
      </c>
      <c r="H504" s="8" t="n">
        <v>70.86</v>
      </c>
      <c r="I504" s="8" t="n">
        <v>180.77</v>
      </c>
      <c r="J504" s="8" t="n">
        <v>78.55</v>
      </c>
      <c r="K504" s="268" t="n">
        <v>0.6982</v>
      </c>
      <c r="L504" s="268" t="n">
        <v>0.4995</v>
      </c>
      <c r="M504" s="268" t="n">
        <v>0.0121</v>
      </c>
      <c r="N504" s="8" t="n">
        <v>396.11</v>
      </c>
      <c r="O504" s="8" t="n">
        <v>7799.91</v>
      </c>
      <c r="P504" s="268" t="n">
        <v>0.0508</v>
      </c>
      <c r="Q504" s="8" t="n">
        <v>526</v>
      </c>
      <c r="R504" s="8" t="inlineStr">
        <is>
          <t>49 ↑ +0.21%</t>
        </is>
      </c>
      <c r="S504" s="8" t="inlineStr">
        <is>
          <t>70 ↓ -0.17%</t>
        </is>
      </c>
      <c r="T504" s="8" t="inlineStr">
        <is>
          <t>180 ↓ -0.14%</t>
        </is>
      </c>
      <c r="U504" s="8" t="inlineStr">
        <is>
          <t>147 ↓ -0.09%</t>
        </is>
      </c>
      <c r="V504" s="8" t="inlineStr">
        <is>
          <t>40 ↓ -0.34%</t>
        </is>
      </c>
      <c r="W504" s="8" t="inlineStr">
        <is>
          <t>40 ↑ +0.23%</t>
        </is>
      </c>
    </row>
    <row r="505" ht="28" customHeight="1" s="386">
      <c r="A505" s="308" t="n">
        <v>45512</v>
      </c>
      <c r="B505" s="472" t="n">
        <v>1797.783</v>
      </c>
      <c r="C505" s="8" t="n">
        <v>-3.657</v>
      </c>
      <c r="D505" s="268" t="n">
        <v>-0.002</v>
      </c>
      <c r="E505" s="8" t="n">
        <v>8.57</v>
      </c>
      <c r="F505" s="8" t="n">
        <v>111.059</v>
      </c>
      <c r="G505" s="8" t="n">
        <v>108.092</v>
      </c>
      <c r="H505" s="8" t="n">
        <v>71.89</v>
      </c>
      <c r="I505" s="8" t="n">
        <v>179.47</v>
      </c>
      <c r="J505" s="8" t="n">
        <v>75.01000000000001</v>
      </c>
      <c r="K505" s="268" t="n">
        <v>0.6841</v>
      </c>
      <c r="L505" s="268" t="n">
        <v>0.4947</v>
      </c>
      <c r="M505" s="268" t="n">
        <v>0.0118</v>
      </c>
      <c r="N505" s="8" t="n">
        <v>483.7</v>
      </c>
      <c r="O505" s="8" t="n">
        <v>7800.36</v>
      </c>
      <c r="P505" s="268" t="n">
        <v>0.062</v>
      </c>
      <c r="Q505" s="8" t="n">
        <v>526</v>
      </c>
      <c r="R505" s="8" t="inlineStr">
        <is>
          <t>46 ↑ +0.20%</t>
        </is>
      </c>
      <c r="S505" s="8" t="inlineStr">
        <is>
          <t>73 ↓ -0.12%</t>
        </is>
      </c>
      <c r="T505" s="8" t="inlineStr">
        <is>
          <t>176 ↓ -0.17%</t>
        </is>
      </c>
      <c r="U505" s="8" t="inlineStr">
        <is>
          <t>150 ↓ -0.28%</t>
        </is>
      </c>
      <c r="V505" s="8" t="inlineStr">
        <is>
          <t>44 ↑ +0.06%</t>
        </is>
      </c>
      <c r="W505" s="8" t="inlineStr">
        <is>
          <t>37 ↓ -1.00%</t>
        </is>
      </c>
    </row>
    <row r="506" ht="28" customHeight="1" s="386">
      <c r="A506" s="308" t="n">
        <v>45511</v>
      </c>
      <c r="B506" s="472" t="n">
        <v>1801.44</v>
      </c>
      <c r="C506" s="8" t="n">
        <v>4.546</v>
      </c>
      <c r="D506" s="268" t="n">
        <v>0.0025</v>
      </c>
      <c r="E506" s="8" t="n">
        <v>8.699999999999999</v>
      </c>
      <c r="F506" s="8" t="n">
        <v>111.363</v>
      </c>
      <c r="G506" s="8" t="n">
        <v>108.406</v>
      </c>
      <c r="H506" s="8" t="n">
        <v>72.14</v>
      </c>
      <c r="I506" s="8" t="n">
        <v>180.09</v>
      </c>
      <c r="J506" s="8" t="n">
        <v>75.73999999999999</v>
      </c>
      <c r="K506" s="268" t="n">
        <v>0.6872</v>
      </c>
      <c r="L506" s="268" t="n">
        <v>0.4897</v>
      </c>
      <c r="M506" s="268" t="n">
        <v>0.0115</v>
      </c>
      <c r="N506" s="8" t="n">
        <v>432.14</v>
      </c>
      <c r="O506" s="8" t="n">
        <v>7803.48</v>
      </c>
      <c r="P506" s="268" t="n">
        <v>0.0554</v>
      </c>
      <c r="Q506" s="8" t="n">
        <v>527</v>
      </c>
      <c r="R506" s="8" t="inlineStr">
        <is>
          <t>44 ↓ -0.47%</t>
        </is>
      </c>
      <c r="S506" s="8" t="inlineStr">
        <is>
          <t>70 ↓ -0.02%</t>
        </is>
      </c>
      <c r="T506" s="8" t="inlineStr">
        <is>
          <t>178 ↑ +0.11%</t>
        </is>
      </c>
      <c r="U506" s="8" t="inlineStr">
        <is>
          <t>149 ↑ +0.30%</t>
        </is>
      </c>
      <c r="V506" s="8" t="inlineStr">
        <is>
          <t>49 ↑ +0.80%</t>
        </is>
      </c>
      <c r="W506" s="8" t="inlineStr">
        <is>
          <t>37 ↑ +1.38%</t>
        </is>
      </c>
    </row>
    <row r="507" ht="28" customHeight="1" s="386">
      <c r="A507" s="308" t="n">
        <v>45510</v>
      </c>
      <c r="B507" s="472" t="n">
        <v>1796.894</v>
      </c>
      <c r="C507" s="8" t="n">
        <v>7.765</v>
      </c>
      <c r="D507" s="268" t="n">
        <v>0.0043</v>
      </c>
      <c r="E507" s="8" t="n">
        <v>7.96</v>
      </c>
      <c r="F507" s="8" t="n">
        <v>110.976</v>
      </c>
      <c r="G507" s="8" t="n">
        <v>108.345</v>
      </c>
      <c r="H507" s="8" t="n">
        <v>71.95999999999999</v>
      </c>
      <c r="I507" s="8" t="n">
        <v>179.32</v>
      </c>
      <c r="J507" s="8" t="n">
        <v>75.73999999999999</v>
      </c>
      <c r="K507" s="268" t="n">
        <v>0.6835</v>
      </c>
      <c r="L507" s="268" t="n">
        <v>0.4962</v>
      </c>
      <c r="M507" s="268" t="n">
        <v>0.0128</v>
      </c>
      <c r="N507" s="8" t="n">
        <v>404.93</v>
      </c>
      <c r="O507" s="8" t="n">
        <v>7805.15</v>
      </c>
      <c r="P507" s="268" t="n">
        <v>0.0519</v>
      </c>
      <c r="Q507" s="8" t="n">
        <v>527</v>
      </c>
      <c r="R507" s="8" t="inlineStr">
        <is>
          <t>44 ↑ +0.41%</t>
        </is>
      </c>
      <c r="S507" s="8" t="inlineStr">
        <is>
          <t>72 ↑ +0.26%</t>
        </is>
      </c>
      <c r="T507" s="8" t="inlineStr">
        <is>
          <t>185 ↑ +0.40%</t>
        </is>
      </c>
      <c r="U507" s="8" t="inlineStr">
        <is>
          <t>147 ↑ +0.50%</t>
        </is>
      </c>
      <c r="V507" s="8" t="inlineStr">
        <is>
          <t>42 ↑ +0.57%</t>
        </is>
      </c>
      <c r="W507" s="8" t="inlineStr">
        <is>
          <t>37 ↑ +0.54%</t>
        </is>
      </c>
    </row>
    <row r="508" ht="28" customHeight="1" s="386">
      <c r="A508" s="308" t="n">
        <v>45509</v>
      </c>
      <c r="B508" s="472" t="n">
        <v>1789.129</v>
      </c>
      <c r="C508" s="8" t="n">
        <v>-22.152</v>
      </c>
      <c r="D508" s="268" t="n">
        <v>-0.0122</v>
      </c>
      <c r="E508" s="8" t="n">
        <v>6.12</v>
      </c>
      <c r="F508" s="8" t="n">
        <v>110.545</v>
      </c>
      <c r="G508" s="8" t="n">
        <v>107.856</v>
      </c>
      <c r="H508" s="8" t="n">
        <v>70.40000000000001</v>
      </c>
      <c r="I508" s="8" t="n">
        <v>183.37</v>
      </c>
      <c r="J508" s="8" t="n">
        <v>80.56999999999999</v>
      </c>
      <c r="K508" s="268" t="n">
        <v>0.7282</v>
      </c>
      <c r="L508" s="268" t="n">
        <v>0.5174</v>
      </c>
      <c r="M508" s="268" t="n">
        <v>0.0149</v>
      </c>
      <c r="N508" s="8" t="n">
        <v>466.17</v>
      </c>
      <c r="O508" s="8" t="n">
        <v>7805.18</v>
      </c>
      <c r="P508" s="268" t="n">
        <v>0.0597</v>
      </c>
      <c r="Q508" s="8" t="n">
        <v>527</v>
      </c>
      <c r="R508" s="8" t="inlineStr">
        <is>
          <t>47 ↓ -1.25%</t>
        </is>
      </c>
      <c r="S508" s="8" t="inlineStr">
        <is>
          <t>71 ↓ -0.98%</t>
        </is>
      </c>
      <c r="T508" s="8" t="inlineStr">
        <is>
          <t>190 ↓ -1.06%</t>
        </is>
      </c>
      <c r="U508" s="8" t="inlineStr">
        <is>
          <t>144 ↓ -1.40%</t>
        </is>
      </c>
      <c r="V508" s="8" t="inlineStr">
        <is>
          <t>37 ↓ -1.31%</t>
        </is>
      </c>
      <c r="W508" s="8" t="inlineStr">
        <is>
          <t>38 ↓ -1.68%</t>
        </is>
      </c>
    </row>
    <row r="509" ht="28" customHeight="1" s="386">
      <c r="A509" s="308" t="n">
        <v>45506</v>
      </c>
      <c r="B509" s="472" t="n">
        <v>1811.281</v>
      </c>
      <c r="C509" s="8" t="n">
        <v>-10.145</v>
      </c>
      <c r="D509" s="268" t="n">
        <v>-0.0056</v>
      </c>
      <c r="E509" s="8" t="n">
        <v>10.47</v>
      </c>
      <c r="F509" s="8" t="n">
        <v>111.944</v>
      </c>
      <c r="G509" s="8" t="n">
        <v>109.095</v>
      </c>
      <c r="H509" s="8" t="n">
        <v>71.76000000000001</v>
      </c>
      <c r="I509" s="8" t="n">
        <v>182.21</v>
      </c>
      <c r="J509" s="8" t="n">
        <v>75.45</v>
      </c>
      <c r="K509" s="268" t="n">
        <v>0.7027</v>
      </c>
      <c r="L509" s="268" t="n">
        <v>0.4895</v>
      </c>
      <c r="M509" s="268" t="n">
        <v>0.0108</v>
      </c>
      <c r="N509" s="8" t="n">
        <v>475.54</v>
      </c>
      <c r="O509" s="8" t="n">
        <v>7802.12</v>
      </c>
      <c r="P509" s="268" t="n">
        <v>0.061</v>
      </c>
      <c r="Q509" s="8" t="n">
        <v>526</v>
      </c>
      <c r="R509" s="8" t="inlineStr">
        <is>
          <t>40 ↓ -0.58%</t>
        </is>
      </c>
      <c r="S509" s="8" t="inlineStr">
        <is>
          <t>71 ↓ -0.63%</t>
        </is>
      </c>
      <c r="T509" s="8" t="inlineStr">
        <is>
          <t>177 ↓ -0.43%</t>
        </is>
      </c>
      <c r="U509" s="8" t="inlineStr">
        <is>
          <t>146 ↓ -0.57%</t>
        </is>
      </c>
      <c r="V509" s="8" t="inlineStr">
        <is>
          <t>54 ↓ -0.99%</t>
        </is>
      </c>
      <c r="W509" s="8" t="inlineStr">
        <is>
          <t>38 ↓ -0.28%</t>
        </is>
      </c>
    </row>
    <row r="510" ht="28" customHeight="1" s="386">
      <c r="A510" s="308" t="n">
        <v>45505</v>
      </c>
      <c r="B510" s="472" t="n">
        <v>1821.426</v>
      </c>
      <c r="C510" s="8" t="n">
        <v>2.074</v>
      </c>
      <c r="D510" s="268" t="n">
        <v>0.0011</v>
      </c>
      <c r="E510" s="8" t="n">
        <v>12.62</v>
      </c>
      <c r="F510" s="8" t="n">
        <v>112.586</v>
      </c>
      <c r="G510" s="8" t="n">
        <v>109.498</v>
      </c>
      <c r="H510" s="8" t="n">
        <v>73.31999999999999</v>
      </c>
      <c r="I510" s="8" t="n">
        <v>181.6</v>
      </c>
      <c r="J510" s="8" t="n">
        <v>73.58</v>
      </c>
      <c r="K510" s="268" t="n">
        <v>0.6901</v>
      </c>
      <c r="L510" s="268" t="n">
        <v>0.4765</v>
      </c>
      <c r="M510" s="268" t="n">
        <v>0.008699999999999999</v>
      </c>
      <c r="N510" s="8" t="n">
        <v>511.83</v>
      </c>
      <c r="O510" s="8" t="n">
        <v>7802.76</v>
      </c>
      <c r="P510" s="268" t="n">
        <v>0.06560000000000001</v>
      </c>
      <c r="Q510" s="8" t="n">
        <v>526</v>
      </c>
      <c r="R510" s="8" t="inlineStr">
        <is>
          <t>38 ↑ +0.30%</t>
        </is>
      </c>
      <c r="S510" s="8" t="inlineStr">
        <is>
          <t>64 ↑ +0.15%</t>
        </is>
      </c>
      <c r="T510" s="8" t="inlineStr">
        <is>
          <t>176 ↑ +0.10%</t>
        </is>
      </c>
      <c r="U510" s="8" t="inlineStr">
        <is>
          <t>150 ↓ -0.03%</t>
        </is>
      </c>
      <c r="V510" s="8" t="inlineStr">
        <is>
          <t>57 ↑ +0.20%</t>
        </is>
      </c>
      <c r="W510" s="8" t="inlineStr">
        <is>
          <t>41 ↑ +0.39%</t>
        </is>
      </c>
    </row>
    <row r="511" ht="28" customHeight="1" s="386">
      <c r="A511" s="308" t="n">
        <v>45504</v>
      </c>
      <c r="B511" s="472" t="n">
        <v>1819.352</v>
      </c>
      <c r="C511" s="8" t="n">
        <v>26.569</v>
      </c>
      <c r="D511" s="268" t="n">
        <v>0.0148</v>
      </c>
      <c r="E511" s="8" t="n">
        <v>11.57</v>
      </c>
      <c r="F511" s="8" t="n">
        <v>112.454</v>
      </c>
      <c r="G511" s="8" t="n">
        <v>109.353</v>
      </c>
      <c r="H511" s="8" t="n">
        <v>73.03</v>
      </c>
      <c r="I511" s="8" t="n">
        <v>180.9</v>
      </c>
      <c r="J511" s="8" t="n">
        <v>72.34999999999999</v>
      </c>
      <c r="K511" s="268" t="n">
        <v>0.6844</v>
      </c>
      <c r="L511" s="268" t="n">
        <v>0.4713</v>
      </c>
      <c r="M511" s="268" t="n">
        <v>0.0094</v>
      </c>
      <c r="N511" s="8" t="n">
        <v>579.84</v>
      </c>
      <c r="O511" s="8" t="n">
        <v>7803.3</v>
      </c>
      <c r="P511" s="268" t="n">
        <v>0.0743</v>
      </c>
      <c r="Q511" s="8" t="n">
        <v>526</v>
      </c>
      <c r="R511" s="8" t="inlineStr">
        <is>
          <t>40 ↑ +1.07%</t>
        </is>
      </c>
      <c r="S511" s="8" t="inlineStr">
        <is>
          <t>62 ↑ +1.41%</t>
        </is>
      </c>
      <c r="T511" s="8" t="inlineStr">
        <is>
          <t>174 ↑ +1.15%</t>
        </is>
      </c>
      <c r="U511" s="8" t="inlineStr">
        <is>
          <t>153 ↑ +1.88%</t>
        </is>
      </c>
      <c r="V511" s="8" t="inlineStr">
        <is>
          <t>56 ↑ +1.76%</t>
        </is>
      </c>
      <c r="W511" s="8" t="inlineStr">
        <is>
          <t>41 ↑ +1.52%</t>
        </is>
      </c>
    </row>
    <row r="512" ht="28" customHeight="1" s="386">
      <c r="A512" s="308" t="n">
        <v>45503</v>
      </c>
      <c r="B512" s="472" t="n">
        <v>1792.783</v>
      </c>
      <c r="C512" s="8" t="n">
        <v>-1.005</v>
      </c>
      <c r="D512" s="268" t="n">
        <v>-0.0005999999999999999</v>
      </c>
      <c r="E512" s="8" t="n">
        <v>6.34</v>
      </c>
      <c r="F512" s="8" t="n">
        <v>110.8</v>
      </c>
      <c r="G512" s="8" t="n">
        <v>107.665</v>
      </c>
      <c r="H512" s="8" t="n">
        <v>70.84</v>
      </c>
      <c r="I512" s="8" t="n">
        <v>183.23</v>
      </c>
      <c r="J512" s="8" t="n">
        <v>78.98</v>
      </c>
      <c r="K512" s="268" t="n">
        <v>0.7243000000000001</v>
      </c>
      <c r="L512" s="268" t="n">
        <v>0.4921</v>
      </c>
      <c r="M512" s="268" t="n">
        <v>0.0146</v>
      </c>
      <c r="N512" s="8" t="n">
        <v>535.63</v>
      </c>
      <c r="O512" s="8" t="n">
        <v>7804.14</v>
      </c>
      <c r="P512" s="268" t="n">
        <v>0.06859999999999999</v>
      </c>
      <c r="Q512" s="8" t="n">
        <v>526</v>
      </c>
      <c r="R512" s="8" t="inlineStr">
        <is>
          <t>49 ↓ -0.08%</t>
        </is>
      </c>
      <c r="S512" s="8" t="inlineStr">
        <is>
          <t>69 ↓ -0.20%</t>
        </is>
      </c>
      <c r="T512" s="8" t="inlineStr">
        <is>
          <t>194 ↓ -0.10%</t>
        </is>
      </c>
      <c r="U512" s="8" t="inlineStr">
        <is>
          <t>132 ↓ -0.19%</t>
        </is>
      </c>
      <c r="V512" s="8" t="inlineStr">
        <is>
          <t>44 ↓ -0.01%</t>
        </is>
      </c>
      <c r="W512" s="8" t="inlineStr">
        <is>
          <t>38 ↑ +0.90%</t>
        </is>
      </c>
    </row>
    <row r="513" ht="28" customHeight="1" s="386">
      <c r="A513" s="308" t="n">
        <v>45502</v>
      </c>
      <c r="B513" s="472" t="n">
        <v>1793.788</v>
      </c>
      <c r="C513" s="8" t="n">
        <v>-3.145</v>
      </c>
      <c r="D513" s="268" t="n">
        <v>-0.0017</v>
      </c>
      <c r="E513" s="8" t="n">
        <v>6.48</v>
      </c>
      <c r="F513" s="8" t="n">
        <v>110.78</v>
      </c>
      <c r="G513" s="8" t="n">
        <v>108.04</v>
      </c>
      <c r="H513" s="8" t="n">
        <v>70.73</v>
      </c>
      <c r="I513" s="8" t="n">
        <v>184.23</v>
      </c>
      <c r="J513" s="8" t="n">
        <v>81.13</v>
      </c>
      <c r="K513" s="268" t="n">
        <v>0.7345</v>
      </c>
      <c r="L513" s="268" t="n">
        <v>0.4918</v>
      </c>
      <c r="M513" s="268" t="n">
        <v>0.0143</v>
      </c>
      <c r="N513" s="8" t="n">
        <v>567.62</v>
      </c>
      <c r="O513" s="8" t="n">
        <v>7813.64</v>
      </c>
      <c r="P513" s="268" t="n">
        <v>0.0726</v>
      </c>
      <c r="Q513" s="8" t="n">
        <v>526</v>
      </c>
      <c r="R513" s="8" t="inlineStr">
        <is>
          <t>49 ↑ +0.34%</t>
        </is>
      </c>
      <c r="S513" s="8" t="inlineStr">
        <is>
          <t>68 ↓ -0.24%</t>
        </is>
      </c>
      <c r="T513" s="8" t="inlineStr">
        <is>
          <t>187 ↓ -0.29%</t>
        </is>
      </c>
      <c r="U513" s="8" t="inlineStr">
        <is>
          <t>141 ↓ -0.27%</t>
        </is>
      </c>
      <c r="V513" s="8" t="inlineStr">
        <is>
          <t>45 ↑ +0.17%</t>
        </is>
      </c>
      <c r="W513" s="8" t="inlineStr">
        <is>
          <t>36 ↓ -0.21%</t>
        </is>
      </c>
    </row>
    <row r="514" ht="28" customHeight="1" s="386">
      <c r="A514" s="308" t="n">
        <v>45499</v>
      </c>
      <c r="B514" s="472" t="n">
        <v>1796.933</v>
      </c>
      <c r="C514" s="8" t="n">
        <v>26.329</v>
      </c>
      <c r="D514" s="268" t="n">
        <v>0.0149</v>
      </c>
      <c r="E514" s="8" t="n">
        <v>6.94</v>
      </c>
      <c r="F514" s="8" t="n">
        <v>111.012</v>
      </c>
      <c r="G514" s="8" t="n">
        <v>108.58</v>
      </c>
      <c r="H514" s="8" t="n">
        <v>70.90000000000001</v>
      </c>
      <c r="I514" s="8" t="n">
        <v>184.06</v>
      </c>
      <c r="J514" s="8" t="n">
        <v>80.43000000000001</v>
      </c>
      <c r="K514" s="268" t="n">
        <v>0.7305</v>
      </c>
      <c r="L514" s="268" t="n">
        <v>0.5076000000000001</v>
      </c>
      <c r="M514" s="268" t="n">
        <v>0.0141</v>
      </c>
      <c r="N514" s="8" t="n">
        <v>646.9400000000001</v>
      </c>
      <c r="O514" s="8" t="n">
        <v>7803.5</v>
      </c>
      <c r="P514" s="268" t="n">
        <v>0.0829</v>
      </c>
      <c r="Q514" s="8" t="n">
        <v>524</v>
      </c>
      <c r="R514" s="8" t="inlineStr">
        <is>
          <t>50 ↑ +0.79%</t>
        </is>
      </c>
      <c r="S514" s="8" t="inlineStr">
        <is>
          <t>64 ↑ +1.58%</t>
        </is>
      </c>
      <c r="T514" s="8" t="inlineStr">
        <is>
          <t>183 ↑ +1.31%</t>
        </is>
      </c>
      <c r="U514" s="8" t="inlineStr">
        <is>
          <t>148 ↑ +1.76%</t>
        </is>
      </c>
      <c r="V514" s="8" t="inlineStr">
        <is>
          <t>44 ↑ +2.05%</t>
        </is>
      </c>
      <c r="W514" s="8" t="inlineStr">
        <is>
          <t>35 ↑ +1.40%</t>
        </is>
      </c>
    </row>
    <row r="515" ht="28" customHeight="1" s="386">
      <c r="A515" s="308" t="n">
        <v>45498</v>
      </c>
      <c r="B515" s="472" t="n">
        <v>1770.604</v>
      </c>
      <c r="C515" s="8" t="n">
        <v>2.122</v>
      </c>
      <c r="D515" s="268" t="n">
        <v>0.0012</v>
      </c>
      <c r="E515" s="8" t="n">
        <v>3.48</v>
      </c>
      <c r="F515" s="8" t="n">
        <v>109.399</v>
      </c>
      <c r="G515" s="8" t="n">
        <v>107.17</v>
      </c>
      <c r="H515" s="8" t="n">
        <v>69.47</v>
      </c>
      <c r="I515" s="8" t="n">
        <v>182.6</v>
      </c>
      <c r="J515" s="8" t="n">
        <v>80</v>
      </c>
      <c r="K515" s="268" t="n">
        <v>0.732</v>
      </c>
      <c r="L515" s="268" t="n">
        <v>0.5215</v>
      </c>
      <c r="M515" s="268" t="n">
        <v>0.0192</v>
      </c>
      <c r="N515" s="8" t="n">
        <v>816.66</v>
      </c>
      <c r="O515" s="8" t="n">
        <v>7806.61</v>
      </c>
      <c r="P515" s="268" t="n">
        <v>0.1046</v>
      </c>
      <c r="Q515" s="8" t="n">
        <v>525</v>
      </c>
      <c r="R515" s="8" t="inlineStr">
        <is>
          <t>55 ↑ +0.32%</t>
        </is>
      </c>
      <c r="S515" s="8" t="inlineStr">
        <is>
          <t>76 ↑ +0.28%</t>
        </is>
      </c>
      <c r="T515" s="8" t="inlineStr">
        <is>
          <t>199 ↑ +0.16%</t>
        </is>
      </c>
      <c r="U515" s="8" t="inlineStr">
        <is>
          <t>128 ↓ -0.00%</t>
        </is>
      </c>
      <c r="V515" s="8" t="inlineStr">
        <is>
          <t>35 ↑ +0.04%</t>
        </is>
      </c>
      <c r="W515" s="8" t="inlineStr">
        <is>
          <t>32 ↓ -0.26%</t>
        </is>
      </c>
    </row>
    <row r="516" ht="28" customHeight="1" s="386">
      <c r="A516" s="308" t="n">
        <v>45497</v>
      </c>
      <c r="B516" s="472" t="n">
        <v>1768.482</v>
      </c>
      <c r="C516" s="8" t="n">
        <v>-24.165</v>
      </c>
      <c r="D516" s="268" t="n">
        <v>-0.0135</v>
      </c>
      <c r="E516" s="8" t="n">
        <v>3.24</v>
      </c>
      <c r="F516" s="8" t="n">
        <v>109.232</v>
      </c>
      <c r="G516" s="8" t="n">
        <v>106.857</v>
      </c>
      <c r="H516" s="8" t="n">
        <v>69.04000000000001</v>
      </c>
      <c r="I516" s="8" t="n">
        <v>183.69</v>
      </c>
      <c r="J516" s="8" t="n">
        <v>81.11</v>
      </c>
      <c r="K516" s="268" t="n">
        <v>0.7446</v>
      </c>
      <c r="L516" s="268" t="n">
        <v>0.5196</v>
      </c>
      <c r="M516" s="268" t="n">
        <v>0.0193</v>
      </c>
      <c r="N516" s="8" t="n">
        <v>763.91</v>
      </c>
      <c r="O516" s="8" t="n">
        <v>7805.77</v>
      </c>
      <c r="P516" s="268" t="n">
        <v>0.0979</v>
      </c>
      <c r="Q516" s="8" t="n">
        <v>524</v>
      </c>
      <c r="R516" s="8" t="inlineStr">
        <is>
          <t>54 ↓ -1.44%</t>
        </is>
      </c>
      <c r="S516" s="8" t="inlineStr">
        <is>
          <t>78 ↓ -1.88%</t>
        </is>
      </c>
      <c r="T516" s="8" t="inlineStr">
        <is>
          <t>202 ↓ -1.35%</t>
        </is>
      </c>
      <c r="U516" s="8" t="inlineStr">
        <is>
          <t>124 ↓ -1.33%</t>
        </is>
      </c>
      <c r="V516" s="8" t="inlineStr">
        <is>
          <t>34 ↓ -1.07%</t>
        </is>
      </c>
      <c r="W516" s="8" t="inlineStr">
        <is>
          <t>32 ↓ -0.27%</t>
        </is>
      </c>
    </row>
    <row r="517" ht="28" customHeight="1" s="386">
      <c r="A517" s="308" t="n">
        <v>45496</v>
      </c>
      <c r="B517" s="472" t="n">
        <v>1792.647</v>
      </c>
      <c r="C517" s="8" t="n">
        <v>-24.827</v>
      </c>
      <c r="D517" s="268" t="n">
        <v>-0.0137</v>
      </c>
      <c r="E517" s="8" t="n">
        <v>5.56</v>
      </c>
      <c r="F517" s="8" t="n">
        <v>110.709</v>
      </c>
      <c r="G517" s="8" t="n">
        <v>108.224</v>
      </c>
      <c r="H517" s="8" t="n">
        <v>70.31</v>
      </c>
      <c r="I517" s="8" t="n">
        <v>185.33</v>
      </c>
      <c r="J517" s="8" t="n">
        <v>80.08</v>
      </c>
      <c r="K517" s="268" t="n">
        <v>0.7462</v>
      </c>
      <c r="L517" s="268" t="n">
        <v>0.5222</v>
      </c>
      <c r="M517" s="268" t="n">
        <v>0.0146</v>
      </c>
      <c r="N517" s="8" t="n">
        <v>749.27</v>
      </c>
      <c r="O517" s="8" t="n">
        <v>7808.14</v>
      </c>
      <c r="P517" s="268" t="n">
        <v>0.096</v>
      </c>
      <c r="Q517" s="8" t="n">
        <v>525</v>
      </c>
      <c r="R517" s="8" t="inlineStr">
        <is>
          <t>46 ↓ -0.95%</t>
        </is>
      </c>
      <c r="S517" s="8" t="inlineStr">
        <is>
          <t>64 ↓ -1.24%</t>
        </is>
      </c>
      <c r="T517" s="8" t="inlineStr">
        <is>
          <t>194 ↓ -1.08%</t>
        </is>
      </c>
      <c r="U517" s="8" t="inlineStr">
        <is>
          <t>145 ↓ -1.38%</t>
        </is>
      </c>
      <c r="V517" s="8" t="inlineStr">
        <is>
          <t>43 ↓ -2.15%</t>
        </is>
      </c>
      <c r="W517" s="8" t="inlineStr">
        <is>
          <t>33 ↓ -2.77%</t>
        </is>
      </c>
    </row>
    <row r="518" ht="28" customHeight="1" s="386">
      <c r="A518" s="308" t="n">
        <v>45495</v>
      </c>
      <c r="B518" s="472" t="n">
        <v>1817.474</v>
      </c>
      <c r="C518" s="8" t="n">
        <v>-8.161</v>
      </c>
      <c r="D518" s="268" t="n">
        <v>-0.0045</v>
      </c>
      <c r="E518" s="8" t="n">
        <v>9</v>
      </c>
      <c r="F518" s="8" t="n">
        <v>112.4</v>
      </c>
      <c r="G518" s="8" t="n">
        <v>109.4</v>
      </c>
      <c r="H518" s="8" t="n">
        <v>72.14</v>
      </c>
      <c r="I518" s="8" t="n">
        <v>185.8</v>
      </c>
      <c r="J518" s="8" t="n">
        <v>78.97</v>
      </c>
      <c r="K518" s="268" t="n">
        <v>0.734</v>
      </c>
      <c r="L518" s="268" t="n">
        <v>0.5074</v>
      </c>
      <c r="M518" s="268" t="n">
        <v>0.01</v>
      </c>
      <c r="N518" s="8" t="n">
        <v>562.23</v>
      </c>
      <c r="O518" s="8" t="n">
        <v>7809.73</v>
      </c>
      <c r="P518" s="268" t="n">
        <v>0.07199999999999999</v>
      </c>
      <c r="Q518" s="8" t="n">
        <v>525</v>
      </c>
      <c r="R518" s="8" t="inlineStr">
        <is>
          <t>40 ↑ +0.45%</t>
        </is>
      </c>
      <c r="S518" s="8" t="inlineStr">
        <is>
          <t>63 ↑ +0.01%</t>
        </is>
      </c>
      <c r="T518" s="8" t="inlineStr">
        <is>
          <t>175 ↓ -0.47%</t>
        </is>
      </c>
      <c r="U518" s="8" t="inlineStr">
        <is>
          <t>154 ↓ -0.53%</t>
        </is>
      </c>
      <c r="V518" s="8" t="inlineStr">
        <is>
          <t>51 ↓ -0.89%</t>
        </is>
      </c>
      <c r="W518" s="8" t="inlineStr">
        <is>
          <t>42 ↓ -1.04%</t>
        </is>
      </c>
    </row>
    <row r="519" ht="28" customHeight="1" s="386">
      <c r="A519" s="308" t="n">
        <v>45492</v>
      </c>
      <c r="B519" s="472" t="n">
        <v>1825.635</v>
      </c>
      <c r="C519" s="8" t="n">
        <v>3.535</v>
      </c>
      <c r="D519" s="268" t="n">
        <v>0.0019</v>
      </c>
      <c r="E519" s="8" t="n">
        <v>11.06</v>
      </c>
      <c r="F519" s="8" t="n">
        <v>113.019</v>
      </c>
      <c r="G519" s="8" t="n">
        <v>109.904</v>
      </c>
      <c r="H519" s="8" t="n">
        <v>71.66</v>
      </c>
      <c r="I519" s="8" t="n">
        <v>187.89</v>
      </c>
      <c r="J519" s="8" t="n">
        <v>82.44</v>
      </c>
      <c r="K519" s="268" t="n">
        <v>0.7488</v>
      </c>
      <c r="L519" s="268" t="n">
        <v>0.5165</v>
      </c>
      <c r="M519" s="268" t="n">
        <v>0.008399999999999999</v>
      </c>
      <c r="N519" s="8" t="n">
        <v>654.73</v>
      </c>
      <c r="O519" s="8" t="n">
        <v>7805.81</v>
      </c>
      <c r="P519" s="268" t="n">
        <v>0.0839</v>
      </c>
      <c r="Q519" s="8" t="n">
        <v>524</v>
      </c>
      <c r="R519" s="8" t="inlineStr">
        <is>
          <t>39 ↓ -0.47%</t>
        </is>
      </c>
      <c r="S519" s="8" t="inlineStr">
        <is>
          <t>60 ↑ +0.50%</t>
        </is>
      </c>
      <c r="T519" s="8" t="inlineStr">
        <is>
          <t>166 ↑ +0.28%</t>
        </is>
      </c>
      <c r="U519" s="8" t="inlineStr">
        <is>
          <t>158 ↑ +0.30%</t>
        </is>
      </c>
      <c r="V519" s="8" t="inlineStr">
        <is>
          <t>59 ↑ +0.02%</t>
        </is>
      </c>
      <c r="W519" s="8" t="inlineStr">
        <is>
          <t>42 ↓ -0.08%</t>
        </is>
      </c>
    </row>
    <row r="520" ht="28" customHeight="1" s="386">
      <c r="A520" s="308" t="n">
        <v>45491</v>
      </c>
      <c r="B520" s="472" t="n">
        <v>1822.1</v>
      </c>
      <c r="C520" s="8" t="n">
        <v>-3.78</v>
      </c>
      <c r="D520" s="268" t="n">
        <v>-0.0021</v>
      </c>
      <c r="E520" s="8" t="n">
        <v>9.52</v>
      </c>
      <c r="F520" s="8" t="n">
        <v>112.908</v>
      </c>
      <c r="G520" s="8" t="n">
        <v>109.562</v>
      </c>
      <c r="H520" s="8" t="n">
        <v>71.26000000000001</v>
      </c>
      <c r="I520" s="8" t="n">
        <v>188.98</v>
      </c>
      <c r="J520" s="8" t="n">
        <v>82.01000000000001</v>
      </c>
      <c r="K520" s="268" t="n">
        <v>0.7607</v>
      </c>
      <c r="L520" s="268" t="n">
        <v>0.5265</v>
      </c>
      <c r="M520" s="268" t="n">
        <v>0.009299999999999999</v>
      </c>
      <c r="N520" s="8" t="n">
        <v>652.27</v>
      </c>
      <c r="O520" s="8" t="n">
        <v>7807.84</v>
      </c>
      <c r="P520" s="268" t="n">
        <v>0.0835</v>
      </c>
      <c r="Q520" s="8" t="n">
        <v>524</v>
      </c>
      <c r="R520" s="8" t="inlineStr">
        <is>
          <t>42 ↓ -1.45%</t>
        </is>
      </c>
      <c r="S520" s="8" t="inlineStr">
        <is>
          <t>60 ↓ -0.52%</t>
        </is>
      </c>
      <c r="T520" s="8" t="inlineStr">
        <is>
          <t>174 ↓ -0.18%</t>
        </is>
      </c>
      <c r="U520" s="8" t="inlineStr">
        <is>
          <t>147 ↓ -0.02%</t>
        </is>
      </c>
      <c r="V520" s="8" t="inlineStr">
        <is>
          <t>57 ↑ +0.01%</t>
        </is>
      </c>
      <c r="W520" s="8" t="inlineStr">
        <is>
          <t>44 ↑ +0.39%</t>
        </is>
      </c>
    </row>
    <row r="521" ht="28" customHeight="1" s="386">
      <c r="A521" s="308" t="n">
        <v>45490</v>
      </c>
      <c r="B521" s="472" t="n">
        <v>1825.88</v>
      </c>
      <c r="C521" s="8" t="n">
        <v>-15.783</v>
      </c>
      <c r="D521" s="268" t="n">
        <v>-0.0086</v>
      </c>
      <c r="E521" s="8" t="n">
        <v>9.470000000000001</v>
      </c>
      <c r="F521" s="8" t="n">
        <v>113.075</v>
      </c>
      <c r="G521" s="8" t="n">
        <v>109.564</v>
      </c>
      <c r="H521" s="8" t="n">
        <v>71.12</v>
      </c>
      <c r="I521" s="8" t="n">
        <v>189.12</v>
      </c>
      <c r="J521" s="8" t="n">
        <v>83.56999999999999</v>
      </c>
      <c r="K521" s="268" t="n">
        <v>0.7605</v>
      </c>
      <c r="L521" s="268" t="n">
        <v>0.5198</v>
      </c>
      <c r="M521" s="268" t="n">
        <v>0.008800000000000001</v>
      </c>
      <c r="N521" s="8" t="n">
        <v>628.74</v>
      </c>
      <c r="O521" s="8" t="n">
        <v>7837.3</v>
      </c>
      <c r="P521" s="268" t="n">
        <v>0.08019999999999999</v>
      </c>
      <c r="Q521" s="8" t="n">
        <v>525</v>
      </c>
      <c r="R521" s="8" t="inlineStr">
        <is>
          <t>39 ↓ -1.92%</t>
        </is>
      </c>
      <c r="S521" s="8" t="inlineStr">
        <is>
          <t>58 ↓ -0.95%</t>
        </is>
      </c>
      <c r="T521" s="8" t="inlineStr">
        <is>
          <t>179 ↓ -0.64%</t>
        </is>
      </c>
      <c r="U521" s="8" t="inlineStr">
        <is>
          <t>149 ↓ -0.91%</t>
        </is>
      </c>
      <c r="V521" s="8" t="inlineStr">
        <is>
          <t>59 ↓ -0.97%</t>
        </is>
      </c>
      <c r="W521" s="8" t="inlineStr">
        <is>
          <t>41 ↓ -0.32%</t>
        </is>
      </c>
    </row>
    <row r="522" ht="28" customHeight="1" s="386">
      <c r="A522" s="308" t="n">
        <v>45489</v>
      </c>
      <c r="B522" s="472" t="n">
        <v>1841.663</v>
      </c>
      <c r="C522" s="8" t="n">
        <v>-1.087</v>
      </c>
      <c r="D522" s="268" t="n">
        <v>-0.0005999999999999999</v>
      </c>
      <c r="E522" s="8" t="n">
        <v>12.58</v>
      </c>
      <c r="F522" s="8" t="n">
        <v>114.008</v>
      </c>
      <c r="G522" s="8" t="n">
        <v>110.289</v>
      </c>
      <c r="H522" s="8" t="n">
        <v>72.06</v>
      </c>
      <c r="I522" s="8" t="n">
        <v>189.29</v>
      </c>
      <c r="J522" s="8" t="n">
        <v>81.41</v>
      </c>
      <c r="K522" s="268" t="n">
        <v>0.7528</v>
      </c>
      <c r="L522" s="268" t="n">
        <v>0.517</v>
      </c>
      <c r="M522" s="268" t="n">
        <v>0.0061</v>
      </c>
      <c r="N522" s="8" t="n">
        <v>649.23</v>
      </c>
      <c r="O522" s="8" t="n">
        <v>7839.81</v>
      </c>
      <c r="P522" s="268" t="n">
        <v>0.0828</v>
      </c>
      <c r="Q522" s="8" t="n">
        <v>526</v>
      </c>
      <c r="R522" s="8" t="inlineStr">
        <is>
          <t>37 ↓ -0.30%</t>
        </is>
      </c>
      <c r="S522" s="8" t="inlineStr">
        <is>
          <t>55 ↓ -0.06%</t>
        </is>
      </c>
      <c r="T522" s="8" t="inlineStr">
        <is>
          <t>164 ↓ -0.21%</t>
        </is>
      </c>
      <c r="U522" s="8" t="inlineStr">
        <is>
          <t>159 ↓ -0.07%</t>
        </is>
      </c>
      <c r="V522" s="8" t="inlineStr">
        <is>
          <t>64 ↑ +0.09%</t>
        </is>
      </c>
      <c r="W522" s="8" t="inlineStr">
        <is>
          <t>47 ↑ +0.49%</t>
        </is>
      </c>
    </row>
    <row r="523" ht="28" customHeight="1" s="386">
      <c r="A523" s="308" t="n">
        <v>45488</v>
      </c>
      <c r="B523" s="472" t="n">
        <v>1842.75</v>
      </c>
      <c r="C523" s="8" t="n">
        <v>-13.869</v>
      </c>
      <c r="D523" s="268" t="n">
        <v>-0.0075</v>
      </c>
      <c r="E523" s="8" t="n">
        <v>13.22</v>
      </c>
      <c r="F523" s="8" t="n">
        <v>114.118</v>
      </c>
      <c r="G523" s="8" t="n">
        <v>110.319</v>
      </c>
      <c r="H523" s="8" t="n">
        <v>72.01000000000001</v>
      </c>
      <c r="I523" s="8" t="n">
        <v>189.64</v>
      </c>
      <c r="J523" s="8" t="n">
        <v>83.97</v>
      </c>
      <c r="K523" s="268" t="n">
        <v>0.7552</v>
      </c>
      <c r="L523" s="268" t="n">
        <v>0.5173</v>
      </c>
      <c r="M523" s="268" t="n">
        <v>0.0063</v>
      </c>
      <c r="N523" s="8" t="n">
        <v>694.97</v>
      </c>
      <c r="O523" s="8" t="n">
        <v>7844.02</v>
      </c>
      <c r="P523" s="268" t="n">
        <v>0.0886</v>
      </c>
      <c r="Q523" s="8" t="n">
        <v>528</v>
      </c>
      <c r="R523" s="8" t="inlineStr">
        <is>
          <t>32 ↓ -1.60%</t>
        </is>
      </c>
      <c r="S523" s="8" t="inlineStr">
        <is>
          <t>55 ↓ -0.59%</t>
        </is>
      </c>
      <c r="T523" s="8" t="inlineStr">
        <is>
          <t>167 ↓ -0.73%</t>
        </is>
      </c>
      <c r="U523" s="8" t="inlineStr">
        <is>
          <t>158 ↓ -0.94%</t>
        </is>
      </c>
      <c r="V523" s="8" t="inlineStr">
        <is>
          <t>71 ↓ -0.91%</t>
        </is>
      </c>
      <c r="W523" s="8" t="inlineStr">
        <is>
          <t>45 ↑ +0.53%</t>
        </is>
      </c>
    </row>
    <row r="524" ht="28" customHeight="1" s="386">
      <c r="A524" s="308" t="n">
        <v>45485</v>
      </c>
      <c r="B524" s="472" t="n">
        <v>1856.619</v>
      </c>
      <c r="C524" s="8" t="n">
        <v>-8.898999999999999</v>
      </c>
      <c r="D524" s="268" t="n">
        <v>-0.0048</v>
      </c>
      <c r="E524" s="8" t="n">
        <v>17.05</v>
      </c>
      <c r="F524" s="8" t="n">
        <v>114.834</v>
      </c>
      <c r="G524" s="8" t="n">
        <v>111.311</v>
      </c>
      <c r="H524" s="8" t="n">
        <v>72.09</v>
      </c>
      <c r="I524" s="8" t="n">
        <v>188.91</v>
      </c>
      <c r="J524" s="8" t="n">
        <v>80.92</v>
      </c>
      <c r="K524" s="268" t="n">
        <v>0.7407</v>
      </c>
      <c r="L524" s="268" t="n">
        <v>0.5094</v>
      </c>
      <c r="M524" s="268" t="n">
        <v>0.0038</v>
      </c>
      <c r="N524" s="8" t="n">
        <v>747.23</v>
      </c>
      <c r="O524" s="8" t="n">
        <v>7845.56</v>
      </c>
      <c r="P524" s="268" t="n">
        <v>0.09520000000000001</v>
      </c>
      <c r="Q524" s="8" t="n">
        <v>528</v>
      </c>
      <c r="R524" s="8" t="inlineStr">
        <is>
          <t>33 ↓ -0.82%</t>
        </is>
      </c>
      <c r="S524" s="8" t="inlineStr">
        <is>
          <t>49 ↓ -0.40%</t>
        </is>
      </c>
      <c r="T524" s="8" t="inlineStr">
        <is>
          <t>152 ↓ -0.22%</t>
        </is>
      </c>
      <c r="U524" s="8" t="inlineStr">
        <is>
          <t>172 ↓ -0.40%</t>
        </is>
      </c>
      <c r="V524" s="8" t="inlineStr">
        <is>
          <t>66 ↓ -0.47%</t>
        </is>
      </c>
      <c r="W524" s="8" t="inlineStr">
        <is>
          <t>56 ↓ -1.27%</t>
        </is>
      </c>
    </row>
    <row r="525" ht="28" customHeight="1" s="386">
      <c r="A525" s="308" t="n">
        <v>45484</v>
      </c>
      <c r="B525" s="472" t="n">
        <v>1865.518</v>
      </c>
      <c r="C525" s="8" t="n">
        <v>21.173</v>
      </c>
      <c r="D525" s="268" t="n">
        <v>0.0115</v>
      </c>
      <c r="E525" s="8" t="n">
        <v>18.18</v>
      </c>
      <c r="F525" s="8" t="n">
        <v>115.497</v>
      </c>
      <c r="G525" s="8" t="n">
        <v>111.5</v>
      </c>
      <c r="H525" s="8" t="n">
        <v>72.44</v>
      </c>
      <c r="I525" s="8" t="n">
        <v>190.03</v>
      </c>
      <c r="J525" s="8" t="n">
        <v>81</v>
      </c>
      <c r="K525" s="268" t="n">
        <v>0.7453</v>
      </c>
      <c r="L525" s="268" t="n">
        <v>0.5077</v>
      </c>
      <c r="M525" s="268" t="n">
        <v>0.0024</v>
      </c>
      <c r="N525" s="8" t="n">
        <v>800.15</v>
      </c>
      <c r="O525" s="8" t="n">
        <v>7847.82</v>
      </c>
      <c r="P525" s="268" t="n">
        <v>0.102</v>
      </c>
      <c r="Q525" s="8" t="n">
        <v>529</v>
      </c>
      <c r="R525" s="8" t="inlineStr">
        <is>
          <t>32 ↑ +4.73%</t>
        </is>
      </c>
      <c r="S525" s="8" t="inlineStr">
        <is>
          <t>52 ↑ +1.05%</t>
        </is>
      </c>
      <c r="T525" s="8" t="inlineStr">
        <is>
          <t>147 ↑ +0.57%</t>
        </is>
      </c>
      <c r="U525" s="8" t="inlineStr">
        <is>
          <t>167 ↑ +0.92%</t>
        </is>
      </c>
      <c r="V525" s="8" t="inlineStr">
        <is>
          <t>73 ↑ +1.32%</t>
        </is>
      </c>
      <c r="W525" s="8" t="inlineStr">
        <is>
          <t>58 ↑ +1.16%</t>
        </is>
      </c>
    </row>
    <row r="526" ht="28" customHeight="1" s="386">
      <c r="A526" s="308" t="n">
        <v>45483</v>
      </c>
      <c r="B526" s="472" t="n">
        <v>1844.345</v>
      </c>
      <c r="C526" s="8" t="n">
        <v>-5.717</v>
      </c>
      <c r="D526" s="268" t="n">
        <v>-0.0031</v>
      </c>
      <c r="E526" s="8" t="n">
        <v>13.77</v>
      </c>
      <c r="F526" s="8" t="n">
        <v>114.348</v>
      </c>
      <c r="G526" s="8" t="n">
        <v>110.46</v>
      </c>
      <c r="H526" s="8" t="n">
        <v>70.31999999999999</v>
      </c>
      <c r="I526" s="8" t="n">
        <v>192.53</v>
      </c>
      <c r="J526" s="8" t="n">
        <v>85.64</v>
      </c>
      <c r="K526" s="268" t="n">
        <v>0.7818000000000001</v>
      </c>
      <c r="L526" s="268" t="n">
        <v>0.5457</v>
      </c>
      <c r="M526" s="268" t="n">
        <v>0.0071</v>
      </c>
      <c r="N526" s="8" t="n">
        <v>838.6</v>
      </c>
      <c r="O526" s="8" t="n">
        <v>7822.5</v>
      </c>
      <c r="P526" s="268" t="n">
        <v>0.1072</v>
      </c>
      <c r="Q526" s="8" t="n">
        <v>528</v>
      </c>
      <c r="R526" s="8" t="inlineStr">
        <is>
          <t>36 ↓ -1.30%</t>
        </is>
      </c>
      <c r="S526" s="8" t="inlineStr">
        <is>
          <t>52 ↓ -0.22%</t>
        </is>
      </c>
      <c r="T526" s="8" t="inlineStr">
        <is>
          <t>164 ↓ -0.18%</t>
        </is>
      </c>
      <c r="U526" s="8" t="inlineStr">
        <is>
          <t>161 ↓ -0.15%</t>
        </is>
      </c>
      <c r="V526" s="8" t="inlineStr">
        <is>
          <t>65 ↓ -0.43%</t>
        </is>
      </c>
      <c r="W526" s="8" t="inlineStr">
        <is>
          <t>50 ↓ -0.49%</t>
        </is>
      </c>
    </row>
    <row r="527" ht="28" customHeight="1" s="386">
      <c r="A527" s="308" t="n">
        <v>45482</v>
      </c>
      <c r="B527" s="472" t="n">
        <v>1850.062</v>
      </c>
      <c r="C527" s="8" t="n">
        <v>16.938</v>
      </c>
      <c r="D527" s="268" t="n">
        <v>0.0092</v>
      </c>
      <c r="E527" s="8" t="n">
        <v>13.78</v>
      </c>
      <c r="F527" s="8" t="n">
        <v>114.771</v>
      </c>
      <c r="G527" s="8" t="n">
        <v>110.5</v>
      </c>
      <c r="H527" s="8" t="n">
        <v>70.38</v>
      </c>
      <c r="I527" s="8" t="n">
        <v>192.68</v>
      </c>
      <c r="J527" s="8" t="n">
        <v>84.88</v>
      </c>
      <c r="K527" s="268" t="n">
        <v>0.7791</v>
      </c>
      <c r="L527" s="268" t="n">
        <v>0.5386</v>
      </c>
      <c r="M527" s="268" t="n">
        <v>0.0062</v>
      </c>
      <c r="N527" s="8" t="n">
        <v>695.15</v>
      </c>
      <c r="O527" s="8" t="n">
        <v>7820.77</v>
      </c>
      <c r="P527" s="268" t="n">
        <v>0.08890000000000001</v>
      </c>
      <c r="Q527" s="8" t="n">
        <v>527</v>
      </c>
      <c r="R527" s="8" t="inlineStr">
        <is>
          <t>32 ↓ -1.10%</t>
        </is>
      </c>
      <c r="S527" s="8" t="inlineStr">
        <is>
          <t>50 ↑ +0.33%</t>
        </is>
      </c>
      <c r="T527" s="8" t="inlineStr">
        <is>
          <t>170 ↑ +0.57%</t>
        </is>
      </c>
      <c r="U527" s="8" t="inlineStr">
        <is>
          <t>155 ↑ +1.04%</t>
        </is>
      </c>
      <c r="V527" s="8" t="inlineStr">
        <is>
          <t>70 ↑ +1.69%</t>
        </is>
      </c>
      <c r="W527" s="8" t="inlineStr">
        <is>
          <t>50 ↑ +2.57%</t>
        </is>
      </c>
    </row>
    <row r="528" ht="28" customHeight="1" s="386">
      <c r="A528" s="308" t="n">
        <v>45481</v>
      </c>
      <c r="B528" s="472" t="n">
        <v>1833.124</v>
      </c>
      <c r="C528" s="8" t="n">
        <v>-24.408</v>
      </c>
      <c r="D528" s="268" t="n">
        <v>-0.0131</v>
      </c>
      <c r="E528" s="8" t="n">
        <v>10.93</v>
      </c>
      <c r="F528" s="8" t="n">
        <v>113.648</v>
      </c>
      <c r="G528" s="8" t="n">
        <v>109.889</v>
      </c>
      <c r="H528" s="8" t="n">
        <v>68.72</v>
      </c>
      <c r="I528" s="8" t="n">
        <v>193.29</v>
      </c>
      <c r="J528" s="8" t="n">
        <v>87.90000000000001</v>
      </c>
      <c r="K528" s="268" t="n">
        <v>0.7964</v>
      </c>
      <c r="L528" s="268" t="n">
        <v>0.5669</v>
      </c>
      <c r="M528" s="268" t="n">
        <v>0.0134</v>
      </c>
      <c r="N528" s="8" t="n">
        <v>470.11</v>
      </c>
      <c r="O528" s="8" t="n">
        <v>7824.03</v>
      </c>
      <c r="P528" s="268" t="n">
        <v>0.0601</v>
      </c>
      <c r="Q528" s="8" t="n">
        <v>528</v>
      </c>
      <c r="R528" s="8" t="inlineStr">
        <is>
          <t>34 ↓ -3.02%</t>
        </is>
      </c>
      <c r="S528" s="8" t="inlineStr">
        <is>
          <t>48 ↓ -1.35%</t>
        </is>
      </c>
      <c r="T528" s="8" t="inlineStr">
        <is>
          <t>188 ↓ -1.10%</t>
        </is>
      </c>
      <c r="U528" s="8" t="inlineStr">
        <is>
          <t>152 ↓ -1.46%</t>
        </is>
      </c>
      <c r="V528" s="8" t="inlineStr">
        <is>
          <t>66 ↓ -1.29%</t>
        </is>
      </c>
      <c r="W528" s="8" t="inlineStr">
        <is>
          <t>40 ↓ -0.30%</t>
        </is>
      </c>
    </row>
    <row r="529" ht="28" customHeight="1" s="386">
      <c r="A529" s="308" t="n">
        <v>45478</v>
      </c>
      <c r="B529" s="472" t="n">
        <v>1857.532</v>
      </c>
      <c r="C529" s="8" t="n">
        <v>8.561</v>
      </c>
      <c r="D529" s="268" t="n">
        <v>0.0046</v>
      </c>
      <c r="E529" s="8" t="n">
        <v>15.27</v>
      </c>
      <c r="F529" s="8" t="n">
        <v>115.142</v>
      </c>
      <c r="G529" s="8" t="n">
        <v>111.142</v>
      </c>
      <c r="H529" s="8" t="n">
        <v>70.47</v>
      </c>
      <c r="I529" s="8" t="n">
        <v>192.33</v>
      </c>
      <c r="J529" s="8" t="n">
        <v>86.66</v>
      </c>
      <c r="K529" s="268" t="n">
        <v>0.7719</v>
      </c>
      <c r="L529" s="268" t="n">
        <v>0.5508999999999999</v>
      </c>
      <c r="M529" s="268" t="n">
        <v>0.0083</v>
      </c>
      <c r="N529" s="8" t="n">
        <v>619.35</v>
      </c>
      <c r="O529" s="8" t="n">
        <v>7819</v>
      </c>
      <c r="P529" s="268" t="n">
        <v>0.07920000000000001</v>
      </c>
      <c r="Q529" s="8" t="n">
        <v>527</v>
      </c>
      <c r="R529" s="8" t="inlineStr">
        <is>
          <t>29 ↓ -0.01%</t>
        </is>
      </c>
      <c r="S529" s="8" t="inlineStr">
        <is>
          <t>49 ↑ +0.33%</t>
        </is>
      </c>
      <c r="T529" s="8" t="inlineStr">
        <is>
          <t>155 ↑ +0.46%</t>
        </is>
      </c>
      <c r="U529" s="8" t="inlineStr">
        <is>
          <t>170 ↑ +0.63%</t>
        </is>
      </c>
      <c r="V529" s="8" t="inlineStr">
        <is>
          <t>79 ↑ +0.53%</t>
        </is>
      </c>
      <c r="W529" s="8" t="inlineStr">
        <is>
          <t>45 ↑ +0.18%</t>
        </is>
      </c>
    </row>
    <row r="530" ht="28" customHeight="1" s="386">
      <c r="A530" s="308" t="n">
        <v>45477</v>
      </c>
      <c r="B530" s="472" t="n">
        <v>1848.971</v>
      </c>
      <c r="C530" s="8" t="n">
        <v>-19.96</v>
      </c>
      <c r="D530" s="268" t="n">
        <v>-0.0107</v>
      </c>
      <c r="E530" s="8" t="n">
        <v>12.62</v>
      </c>
      <c r="F530" s="8" t="n">
        <v>114.679</v>
      </c>
      <c r="G530" s="8" t="n">
        <v>110.6</v>
      </c>
      <c r="H530" s="8" t="n">
        <v>70.8</v>
      </c>
      <c r="I530" s="8" t="n">
        <v>193.13</v>
      </c>
      <c r="J530" s="8" t="n">
        <v>86.95999999999999</v>
      </c>
      <c r="K530" s="268" t="n">
        <v>0.7845</v>
      </c>
      <c r="L530" s="268" t="n">
        <v>0.5675</v>
      </c>
      <c r="M530" s="268" t="n">
        <v>0.01</v>
      </c>
      <c r="N530" s="8" t="n">
        <v>691.04</v>
      </c>
      <c r="O530" s="8" t="n">
        <v>7820.62</v>
      </c>
      <c r="P530" s="268" t="n">
        <v>0.08840000000000001</v>
      </c>
      <c r="Q530" s="8" t="n">
        <v>527</v>
      </c>
      <c r="R530" s="8" t="inlineStr">
        <is>
          <t>30 ↓ -2.81%</t>
        </is>
      </c>
      <c r="S530" s="8" t="inlineStr">
        <is>
          <t>50 ↓ -1.40%</t>
        </is>
      </c>
      <c r="T530" s="8" t="inlineStr">
        <is>
          <t>162 ↓ -0.93%</t>
        </is>
      </c>
      <c r="U530" s="8" t="inlineStr">
        <is>
          <t>171 ↓ -1.00%</t>
        </is>
      </c>
      <c r="V530" s="8" t="inlineStr">
        <is>
          <t>71 ↓ -1.09%</t>
        </is>
      </c>
      <c r="W530" s="8" t="inlineStr">
        <is>
          <t>43 ↓ -0.22%</t>
        </is>
      </c>
    </row>
    <row r="531" ht="28" customHeight="1" s="386">
      <c r="A531" s="308" t="n">
        <v>45476</v>
      </c>
      <c r="B531" s="472" t="n">
        <v>1868.931</v>
      </c>
      <c r="C531" s="8" t="n">
        <v>-12.19</v>
      </c>
      <c r="D531" s="268" t="n">
        <v>-0.0065</v>
      </c>
      <c r="E531" s="8" t="n">
        <v>16.83</v>
      </c>
      <c r="F531" s="8" t="n">
        <v>115.868</v>
      </c>
      <c r="G531" s="8" t="n">
        <v>111.68</v>
      </c>
      <c r="H531" s="8" t="n">
        <v>72.31999999999999</v>
      </c>
      <c r="I531" s="8" t="n">
        <v>191.77</v>
      </c>
      <c r="J531" s="8" t="n">
        <v>83.33</v>
      </c>
      <c r="K531" s="268" t="n">
        <v>0.7591</v>
      </c>
      <c r="L531" s="268" t="n">
        <v>0.5419</v>
      </c>
      <c r="M531" s="268" t="n">
        <v>0.0059</v>
      </c>
      <c r="N531" s="8" t="n">
        <v>648.95</v>
      </c>
      <c r="O531" s="8" t="n">
        <v>7821.64</v>
      </c>
      <c r="P531" s="268" t="n">
        <v>0.083</v>
      </c>
      <c r="Q531" s="8" t="n">
        <v>527</v>
      </c>
      <c r="R531" s="8" t="inlineStr">
        <is>
          <t>25 ↓ -0.30%</t>
        </is>
      </c>
      <c r="S531" s="8" t="inlineStr">
        <is>
          <t>51 ↓ -0.17%</t>
        </is>
      </c>
      <c r="T531" s="8" t="inlineStr">
        <is>
          <t>147 ↓ -0.56%</t>
        </is>
      </c>
      <c r="U531" s="8" t="inlineStr">
        <is>
          <t>180 ↓ -0.82%</t>
        </is>
      </c>
      <c r="V531" s="8" t="inlineStr">
        <is>
          <t>80 ↓ -1.11%</t>
        </is>
      </c>
      <c r="W531" s="8" t="inlineStr">
        <is>
          <t>44 ↓ -0.13%</t>
        </is>
      </c>
    </row>
    <row r="532" ht="28" customHeight="1" s="386">
      <c r="A532" s="308" t="n">
        <v>45475</v>
      </c>
      <c r="B532" s="472" t="n">
        <v>1881.121</v>
      </c>
      <c r="C532" s="8" t="n">
        <v>5.533</v>
      </c>
      <c r="D532" s="268" t="n">
        <v>0.0029</v>
      </c>
      <c r="E532" s="8" t="n">
        <v>20.17</v>
      </c>
      <c r="F532" s="8" t="n">
        <v>116.671</v>
      </c>
      <c r="G532" s="8" t="n">
        <v>112.302</v>
      </c>
      <c r="H532" s="8" t="n">
        <v>72.70999999999999</v>
      </c>
      <c r="I532" s="8" t="n">
        <v>191.38</v>
      </c>
      <c r="J532" s="8" t="n">
        <v>83.19</v>
      </c>
      <c r="K532" s="268" t="n">
        <v>0.7471</v>
      </c>
      <c r="L532" s="268" t="n">
        <v>0.5328000000000001</v>
      </c>
      <c r="M532" s="268" t="n">
        <v>0.0032</v>
      </c>
      <c r="N532" s="8" t="n">
        <v>590.8099999999999</v>
      </c>
      <c r="O532" s="8" t="n">
        <v>7858.22</v>
      </c>
      <c r="P532" s="268" t="n">
        <v>0.0752</v>
      </c>
      <c r="Q532" s="8" t="n">
        <v>529</v>
      </c>
      <c r="R532" s="8" t="inlineStr">
        <is>
          <t>21 ↑ +7.90%</t>
        </is>
      </c>
      <c r="S532" s="8" t="inlineStr">
        <is>
          <t>52 ↑ +1.51%</t>
        </is>
      </c>
      <c r="T532" s="8" t="inlineStr">
        <is>
          <t>138 ↑ +0.04%</t>
        </is>
      </c>
      <c r="U532" s="8" t="inlineStr">
        <is>
          <t>177 ↓ -0.35%</t>
        </is>
      </c>
      <c r="V532" s="8" t="inlineStr">
        <is>
          <t>88 ↓ -0.09%</t>
        </is>
      </c>
      <c r="W532" s="8" t="inlineStr">
        <is>
          <t>53 ↓ -0.43%</t>
        </is>
      </c>
    </row>
    <row r="533" ht="28" customHeight="1" s="386">
      <c r="A533" s="308" t="n">
        <v>45474</v>
      </c>
      <c r="B533" s="472" t="n">
        <v>1875.588</v>
      </c>
      <c r="C533" s="8" t="n">
        <v>9.016</v>
      </c>
      <c r="D533" s="268" t="n">
        <v>0.0048</v>
      </c>
      <c r="E533" s="8" t="n">
        <v>21.34</v>
      </c>
      <c r="F533" s="8" t="n">
        <v>116.556</v>
      </c>
      <c r="G533" s="8" t="n">
        <v>112.829</v>
      </c>
      <c r="H533" s="8" t="n">
        <v>72.95999999999999</v>
      </c>
      <c r="I533" s="8" t="n">
        <v>189.96</v>
      </c>
      <c r="J533" s="8" t="n">
        <v>82.2</v>
      </c>
      <c r="K533" s="268" t="n">
        <v>0.734</v>
      </c>
      <c r="L533" s="268" t="n">
        <v>0.5234</v>
      </c>
      <c r="M533" s="268" t="n">
        <v>0.0071</v>
      </c>
      <c r="N533" s="8" t="n">
        <v>494.13</v>
      </c>
      <c r="O533" s="8" t="n">
        <v>7861.43</v>
      </c>
      <c r="P533" s="268" t="n">
        <v>0.0629</v>
      </c>
      <c r="Q533" s="8" t="n">
        <v>529</v>
      </c>
      <c r="R533" s="8" t="inlineStr">
        <is>
          <t>29 ↑ +2.01%</t>
        </is>
      </c>
      <c r="S533" s="8" t="inlineStr">
        <is>
          <t>46 ↑ +0.33%</t>
        </is>
      </c>
      <c r="T533" s="8" t="inlineStr">
        <is>
          <t>133 ↑ +0.37%</t>
        </is>
      </c>
      <c r="U533" s="8" t="inlineStr">
        <is>
          <t>177 ↑ +0.26%</t>
        </is>
      </c>
      <c r="V533" s="8" t="inlineStr">
        <is>
          <t>86 ↑ +0.36%</t>
        </is>
      </c>
      <c r="W533" s="8" t="inlineStr">
        <is>
          <t>58 ↑ +0.98%</t>
        </is>
      </c>
    </row>
    <row r="534" ht="28" customHeight="1" s="386">
      <c r="A534" s="308" t="n">
        <v>45471</v>
      </c>
      <c r="B534" s="472" t="n">
        <v>1866.572</v>
      </c>
      <c r="C534" s="8" t="n">
        <v>7.437</v>
      </c>
      <c r="D534" s="268" t="n">
        <v>0.004</v>
      </c>
      <c r="E534" s="8" t="n">
        <v>19.46</v>
      </c>
      <c r="F534" s="8" t="n">
        <v>116.146</v>
      </c>
      <c r="G534" s="8" t="n">
        <v>112.22</v>
      </c>
      <c r="H534" s="8" t="n">
        <v>72.23</v>
      </c>
      <c r="I534" s="8" t="n">
        <v>190.04</v>
      </c>
      <c r="J534" s="8" t="n">
        <v>81.89</v>
      </c>
      <c r="K534" s="268" t="n">
        <v>0.7389</v>
      </c>
      <c r="L534" s="268" t="n">
        <v>0.5306999999999999</v>
      </c>
      <c r="M534" s="268" t="n">
        <v>0.0101</v>
      </c>
      <c r="N534" s="8" t="n">
        <v>618.5599999999999</v>
      </c>
      <c r="O534" s="8" t="n">
        <v>7865.04</v>
      </c>
      <c r="P534" s="268" t="n">
        <v>0.0786</v>
      </c>
      <c r="Q534" s="8" t="n">
        <v>530</v>
      </c>
      <c r="R534" s="8" t="inlineStr">
        <is>
          <t>30 ↑ +0.33%</t>
        </is>
      </c>
      <c r="S534" s="8" t="inlineStr">
        <is>
          <t>48 ↑ +0.48%</t>
        </is>
      </c>
      <c r="T534" s="8" t="inlineStr">
        <is>
          <t>134 ↑ +0.32%</t>
        </is>
      </c>
      <c r="U534" s="8" t="inlineStr">
        <is>
          <t>176 ↑ +0.18%</t>
        </is>
      </c>
      <c r="V534" s="8" t="inlineStr">
        <is>
          <t>83 ↑ +0.85%</t>
        </is>
      </c>
      <c r="W534" s="8" t="inlineStr">
        <is>
          <t>59 ↑ +0.58%</t>
        </is>
      </c>
    </row>
    <row r="535" ht="28" customHeight="1" s="386">
      <c r="A535" s="308" t="n">
        <v>45470</v>
      </c>
      <c r="B535" s="472" t="n">
        <v>1859.135</v>
      </c>
      <c r="C535" s="8" t="n">
        <v>-11.41</v>
      </c>
      <c r="D535" s="268" t="n">
        <v>-0.0061</v>
      </c>
      <c r="E535" s="8" t="n">
        <v>17.77</v>
      </c>
      <c r="F535" s="8" t="n">
        <v>115.684</v>
      </c>
      <c r="G535" s="8" t="n">
        <v>112.022</v>
      </c>
      <c r="H535" s="8" t="n">
        <v>71.91</v>
      </c>
      <c r="I535" s="8" t="n">
        <v>189.54</v>
      </c>
      <c r="J535" s="8" t="n">
        <v>84.3</v>
      </c>
      <c r="K535" s="268" t="n">
        <v>0.7385</v>
      </c>
      <c r="L535" s="268" t="n">
        <v>0.5314</v>
      </c>
      <c r="M535" s="268" t="n">
        <v>0.0114</v>
      </c>
      <c r="N535" s="8" t="n">
        <v>556.83</v>
      </c>
      <c r="O535" s="8" t="n">
        <v>7867.16</v>
      </c>
      <c r="P535" s="268" t="n">
        <v>0.0708</v>
      </c>
      <c r="Q535" s="8" t="n">
        <v>530</v>
      </c>
      <c r="R535" s="8" t="inlineStr">
        <is>
          <t>34 ↓ -0.64%</t>
        </is>
      </c>
      <c r="S535" s="8" t="inlineStr">
        <is>
          <t>47 ↓ -1.13%</t>
        </is>
      </c>
      <c r="T535" s="8" t="inlineStr">
        <is>
          <t>138 ↓ -0.34%</t>
        </is>
      </c>
      <c r="U535" s="8" t="inlineStr">
        <is>
          <t>179 ↓ -0.54%</t>
        </is>
      </c>
      <c r="V535" s="8" t="inlineStr">
        <is>
          <t>81 ↓ -0.47%</t>
        </is>
      </c>
      <c r="W535" s="8" t="inlineStr">
        <is>
          <t>51 ↓ -1.30%</t>
        </is>
      </c>
    </row>
    <row r="536" ht="28" customHeight="1" s="386">
      <c r="A536" s="308" t="n">
        <v>45469</v>
      </c>
      <c r="B536" s="472" t="n">
        <v>1870.545</v>
      </c>
      <c r="C536" s="8" t="n">
        <v>42.484</v>
      </c>
      <c r="D536" s="268" t="n">
        <v>0.0232</v>
      </c>
      <c r="E536" s="8" t="n">
        <v>20.04</v>
      </c>
      <c r="F536" s="8" t="n">
        <v>116.465</v>
      </c>
      <c r="G536" s="8" t="n">
        <v>112.664</v>
      </c>
      <c r="H536" s="8" t="n">
        <v>73.19</v>
      </c>
      <c r="I536" s="8" t="n">
        <v>187.98</v>
      </c>
      <c r="J536" s="8" t="n">
        <v>81.53</v>
      </c>
      <c r="K536" s="268" t="n">
        <v>0.7151</v>
      </c>
      <c r="L536" s="268" t="n">
        <v>0.512</v>
      </c>
      <c r="M536" s="268" t="n">
        <v>0.01</v>
      </c>
      <c r="N536" s="8" t="n">
        <v>647.77</v>
      </c>
      <c r="O536" s="8" t="n">
        <v>7869.55</v>
      </c>
      <c r="P536" s="268" t="n">
        <v>0.0823</v>
      </c>
      <c r="Q536" s="8" t="n">
        <v>530</v>
      </c>
      <c r="R536" s="8" t="inlineStr">
        <is>
          <t>31 ↑ +8.67%</t>
        </is>
      </c>
      <c r="S536" s="8" t="inlineStr">
        <is>
          <t>46 ↑ +4.51%</t>
        </is>
      </c>
      <c r="T536" s="8" t="inlineStr">
        <is>
          <t>137 ↑ +1.90%</t>
        </is>
      </c>
      <c r="U536" s="8" t="inlineStr">
        <is>
          <t>168 ↑ +1.52%</t>
        </is>
      </c>
      <c r="V536" s="8" t="inlineStr">
        <is>
          <t>92 ↑ +1.67%</t>
        </is>
      </c>
      <c r="W536" s="8" t="inlineStr">
        <is>
          <t>56 ↑ +1.54%</t>
        </is>
      </c>
    </row>
    <row r="537" ht="28" customHeight="1" s="386">
      <c r="A537" s="308" t="n">
        <v>45468</v>
      </c>
      <c r="B537" s="472" t="n">
        <v>1828.061</v>
      </c>
      <c r="C537" s="8" t="n">
        <v>11.354</v>
      </c>
      <c r="D537" s="268" t="n">
        <v>0.0063</v>
      </c>
      <c r="E537" s="8" t="n">
        <v>12.86</v>
      </c>
      <c r="F537" s="8" t="n">
        <v>114.123</v>
      </c>
      <c r="G537" s="8" t="n">
        <v>111.109</v>
      </c>
      <c r="H537" s="8" t="n">
        <v>71.41</v>
      </c>
      <c r="I537" s="8" t="n">
        <v>186.81</v>
      </c>
      <c r="J537" s="8" t="n">
        <v>83.06</v>
      </c>
      <c r="K537" s="268" t="n">
        <v>0.7268</v>
      </c>
      <c r="L537" s="268" t="n">
        <v>0.5222</v>
      </c>
      <c r="M537" s="268" t="n">
        <v>0.0227</v>
      </c>
      <c r="N537" s="8" t="n">
        <v>597.2</v>
      </c>
      <c r="O537" s="8" t="n">
        <v>7875.15</v>
      </c>
      <c r="P537" s="268" t="n">
        <v>0.07580000000000001</v>
      </c>
      <c r="Q537" s="8" t="n">
        <v>531</v>
      </c>
      <c r="R537" s="8" t="inlineStr">
        <is>
          <t>45 ↑ +1.71%</t>
        </is>
      </c>
      <c r="S537" s="8" t="inlineStr">
        <is>
          <t>50 ↑ +0.83%</t>
        </is>
      </c>
      <c r="T537" s="8" t="inlineStr">
        <is>
          <t>151 ↑ +0.52%</t>
        </is>
      </c>
      <c r="U537" s="8" t="inlineStr">
        <is>
          <t>163 ↑ +0.67%</t>
        </is>
      </c>
      <c r="V537" s="8" t="inlineStr">
        <is>
          <t>74 ↑ +0.45%</t>
        </is>
      </c>
      <c r="W537" s="8" t="inlineStr">
        <is>
          <t>48 ↓ -0.13%</t>
        </is>
      </c>
    </row>
    <row r="538" ht="28" customHeight="1" s="386">
      <c r="A538" s="308" t="n">
        <v>45467</v>
      </c>
      <c r="B538" s="472" t="n">
        <v>1816.707</v>
      </c>
      <c r="C538" s="8" t="n">
        <v>-40.297</v>
      </c>
      <c r="D538" s="268" t="n">
        <v>-0.0217</v>
      </c>
      <c r="E538" s="8" t="n">
        <v>10.36</v>
      </c>
      <c r="F538" s="8" t="n">
        <v>113.651</v>
      </c>
      <c r="G538" s="8" t="n">
        <v>110.268</v>
      </c>
      <c r="H538" s="8" t="n">
        <v>71.43000000000001</v>
      </c>
      <c r="I538" s="8" t="n">
        <v>185.67</v>
      </c>
      <c r="J538" s="8" t="n">
        <v>80.53</v>
      </c>
      <c r="K538" s="268" t="n">
        <v>0.7202</v>
      </c>
      <c r="L538" s="268" t="n">
        <v>0.5059</v>
      </c>
      <c r="M538" s="268" t="n">
        <v>0.0296</v>
      </c>
      <c r="N538" s="8" t="n">
        <v>602.77</v>
      </c>
      <c r="O538" s="8" t="n">
        <v>7879.27</v>
      </c>
      <c r="P538" s="268" t="n">
        <v>0.0765</v>
      </c>
      <c r="Q538" s="8" t="n">
        <v>531</v>
      </c>
      <c r="R538" s="8" t="inlineStr">
        <is>
          <t>49 ↓ -4.81%</t>
        </is>
      </c>
      <c r="S538" s="8" t="inlineStr">
        <is>
          <t>48 ↓ -2.91%</t>
        </is>
      </c>
      <c r="T538" s="8" t="inlineStr">
        <is>
          <t>161 ↓ -1.79%</t>
        </is>
      </c>
      <c r="U538" s="8" t="inlineStr">
        <is>
          <t>161 ↓ -1.90%</t>
        </is>
      </c>
      <c r="V538" s="8" t="inlineStr">
        <is>
          <t>67 ↓ -1.82%</t>
        </is>
      </c>
      <c r="W538" s="8" t="inlineStr">
        <is>
          <t>45 ↓ -1.37%</t>
        </is>
      </c>
    </row>
    <row r="539" ht="28" customHeight="1" s="386">
      <c r="A539" s="308" t="n">
        <v>45464</v>
      </c>
      <c r="B539" s="472" t="n">
        <v>1857.004</v>
      </c>
      <c r="C539" s="8" t="n">
        <v>-15.618</v>
      </c>
      <c r="D539" s="268" t="n">
        <v>-0.0083</v>
      </c>
      <c r="E539" s="8" t="n">
        <v>18.46</v>
      </c>
      <c r="F539" s="8" t="n">
        <v>116.091</v>
      </c>
      <c r="G539" s="8" t="n">
        <v>112.486</v>
      </c>
      <c r="H539" s="8" t="n">
        <v>74.28</v>
      </c>
      <c r="I539" s="8" t="n">
        <v>185.43</v>
      </c>
      <c r="J539" s="8" t="n">
        <v>77.68000000000001</v>
      </c>
      <c r="K539" s="268" t="n">
        <v>0.6933</v>
      </c>
      <c r="L539" s="268" t="n">
        <v>0.4874</v>
      </c>
      <c r="M539" s="268" t="n">
        <v>0.0159</v>
      </c>
      <c r="N539" s="8" t="n">
        <v>571.66</v>
      </c>
      <c r="O539" s="8" t="n">
        <v>7881.47</v>
      </c>
      <c r="P539" s="268" t="n">
        <v>0.0725</v>
      </c>
      <c r="Q539" s="8" t="n">
        <v>532</v>
      </c>
      <c r="R539" s="8" t="inlineStr">
        <is>
          <t>38 ↓ -4.34%</t>
        </is>
      </c>
      <c r="S539" s="8" t="inlineStr">
        <is>
          <t>39 ↓ -2.01%</t>
        </is>
      </c>
      <c r="T539" s="8" t="inlineStr">
        <is>
          <t>144 ↓ -0.72%</t>
        </is>
      </c>
      <c r="U539" s="8" t="inlineStr">
        <is>
          <t>174 ↓ -0.46%</t>
        </is>
      </c>
      <c r="V539" s="8" t="inlineStr">
        <is>
          <t>77 ↓ -0.20%</t>
        </is>
      </c>
      <c r="W539" s="8" t="inlineStr">
        <is>
          <t>60 ↓ -0.02%</t>
        </is>
      </c>
    </row>
    <row r="540" ht="28" customHeight="1" s="386">
      <c r="A540" s="308" t="n">
        <v>45463</v>
      </c>
      <c r="B540" s="472" t="n">
        <v>1872.622</v>
      </c>
      <c r="C540" s="8" t="n">
        <v>-27.958</v>
      </c>
      <c r="D540" s="268" t="n">
        <v>-0.0147</v>
      </c>
      <c r="E540" s="8" t="n">
        <v>21.63</v>
      </c>
      <c r="F540" s="8" t="n">
        <v>116.922</v>
      </c>
      <c r="G540" s="8" t="n">
        <v>112.894</v>
      </c>
      <c r="H540" s="8" t="n">
        <v>74.26000000000001</v>
      </c>
      <c r="I540" s="8" t="n">
        <v>187.38</v>
      </c>
      <c r="J540" s="8" t="n">
        <v>80.23</v>
      </c>
      <c r="K540" s="268" t="n">
        <v>0.7046</v>
      </c>
      <c r="L540" s="268" t="n">
        <v>0.5004</v>
      </c>
      <c r="M540" s="268" t="n">
        <v>0.008999999999999999</v>
      </c>
      <c r="N540" s="8" t="n">
        <v>614.4299999999999</v>
      </c>
      <c r="O540" s="8" t="n">
        <v>7883.37</v>
      </c>
      <c r="P540" s="268" t="n">
        <v>0.0779</v>
      </c>
      <c r="Q540" s="8" t="n">
        <v>532</v>
      </c>
      <c r="R540" s="8" t="inlineStr">
        <is>
          <t>34 ↓ -4.17%</t>
        </is>
      </c>
      <c r="S540" s="8" t="inlineStr">
        <is>
          <t>31 ↓ -2.42%</t>
        </is>
      </c>
      <c r="T540" s="8" t="inlineStr">
        <is>
          <t>136 ↓ -1.23%</t>
        </is>
      </c>
      <c r="U540" s="8" t="inlineStr">
        <is>
          <t>186 ↓ -1.20%</t>
        </is>
      </c>
      <c r="V540" s="8" t="inlineStr">
        <is>
          <t>85 ↓ -1.48%</t>
        </is>
      </c>
      <c r="W540" s="8" t="inlineStr">
        <is>
          <t>60 ↓ -0.81%</t>
        </is>
      </c>
    </row>
    <row r="541" ht="28" customHeight="1" s="386">
      <c r="A541" s="308" t="n">
        <v>45462</v>
      </c>
      <c r="B541" s="472" t="n">
        <v>1900.58</v>
      </c>
      <c r="C541" s="8" t="n">
        <v>-9.416</v>
      </c>
      <c r="D541" s="268" t="n">
        <v>-0.0049</v>
      </c>
      <c r="E541" s="8" t="n">
        <v>27.83</v>
      </c>
      <c r="F541" s="8" t="n">
        <v>118.474</v>
      </c>
      <c r="G541" s="8" t="n">
        <v>114.02</v>
      </c>
      <c r="H541" s="8" t="n">
        <v>75.62</v>
      </c>
      <c r="I541" s="8" t="n">
        <v>187.44</v>
      </c>
      <c r="J541" s="8" t="n">
        <v>77.90000000000001</v>
      </c>
      <c r="K541" s="268" t="n">
        <v>0.6897</v>
      </c>
      <c r="L541" s="268" t="n">
        <v>0.4843</v>
      </c>
      <c r="M541" s="268" t="n">
        <v>-0.0105</v>
      </c>
      <c r="N541" s="8" t="n">
        <v>566.88</v>
      </c>
      <c r="O541" s="8" t="n">
        <v>7885.08</v>
      </c>
      <c r="P541" s="268" t="n">
        <v>0.07190000000000001</v>
      </c>
      <c r="Q541" s="8" t="n">
        <v>532</v>
      </c>
      <c r="R541" s="8" t="inlineStr">
        <is>
          <t>26 ↓ -0.80%</t>
        </is>
      </c>
      <c r="S541" s="8" t="inlineStr">
        <is>
          <t>33 ↓ -0.89%</t>
        </is>
      </c>
      <c r="T541" s="8" t="inlineStr">
        <is>
          <t>123 ↓ -0.40%</t>
        </is>
      </c>
      <c r="U541" s="8" t="inlineStr">
        <is>
          <t>180 ↓ -0.48%</t>
        </is>
      </c>
      <c r="V541" s="8" t="inlineStr">
        <is>
          <t>102 ↓ -0.55%</t>
        </is>
      </c>
      <c r="W541" s="8" t="inlineStr">
        <is>
          <t>68 ↓ -0.30%</t>
        </is>
      </c>
    </row>
    <row r="542" ht="28" customHeight="1" s="386">
      <c r="A542" s="308" t="n">
        <v>45461</v>
      </c>
      <c r="B542" s="472" t="n">
        <v>1909.996</v>
      </c>
      <c r="C542" s="8" t="n">
        <v>2.213</v>
      </c>
      <c r="D542" s="268" t="n">
        <v>0.0012</v>
      </c>
      <c r="E542" s="8" t="n">
        <v>32.02</v>
      </c>
      <c r="F542" s="8" t="n">
        <v>119.042</v>
      </c>
      <c r="G542" s="8" t="n">
        <v>114.405</v>
      </c>
      <c r="H542" s="8" t="n">
        <v>76.56999999999999</v>
      </c>
      <c r="I542" s="8" t="n">
        <v>187.59</v>
      </c>
      <c r="J542" s="8" t="n">
        <v>77.81</v>
      </c>
      <c r="K542" s="268" t="n">
        <v>0.6855</v>
      </c>
      <c r="L542" s="268" t="n">
        <v>0.484</v>
      </c>
      <c r="M542" s="268" t="n">
        <v>-0.0125</v>
      </c>
      <c r="N542" s="8" t="n">
        <v>581.05</v>
      </c>
      <c r="O542" s="8" t="n">
        <v>7886.65</v>
      </c>
      <c r="P542" s="268" t="n">
        <v>0.0737</v>
      </c>
      <c r="Q542" s="8" t="n">
        <v>532</v>
      </c>
      <c r="R542" s="8" t="inlineStr">
        <is>
          <t>26 ↓ -0.61%</t>
        </is>
      </c>
      <c r="S542" s="8" t="inlineStr">
        <is>
          <t>29 ↓ -0.79%</t>
        </is>
      </c>
      <c r="T542" s="8" t="inlineStr">
        <is>
          <t>124 ↓ -0.00%</t>
        </is>
      </c>
      <c r="U542" s="8" t="inlineStr">
        <is>
          <t>174 ↑ +0.17%</t>
        </is>
      </c>
      <c r="V542" s="8" t="inlineStr">
        <is>
          <t>105 ↑ +0.41%</t>
        </is>
      </c>
      <c r="W542" s="8" t="inlineStr">
        <is>
          <t>74 ↑ +0.40%</t>
        </is>
      </c>
    </row>
    <row r="543" ht="28" customHeight="1" s="386">
      <c r="A543" s="308" t="n">
        <v>45460</v>
      </c>
      <c r="B543" s="472" t="n">
        <v>1907.783</v>
      </c>
      <c r="C543" s="8" t="n">
        <v>-7.893</v>
      </c>
      <c r="D543" s="268" t="n">
        <v>-0.0041</v>
      </c>
      <c r="E543" s="8" t="n">
        <v>30.88</v>
      </c>
      <c r="F543" s="8" t="n">
        <v>118.88</v>
      </c>
      <c r="G543" s="8" t="n">
        <v>114.46</v>
      </c>
      <c r="H543" s="8" t="n">
        <v>76.06999999999999</v>
      </c>
      <c r="I543" s="8" t="n">
        <v>189.4</v>
      </c>
      <c r="J543" s="8" t="n">
        <v>81.15000000000001</v>
      </c>
      <c r="K543" s="268" t="n">
        <v>0.7052</v>
      </c>
      <c r="L543" s="268" t="n">
        <v>0.4969</v>
      </c>
      <c r="M543" s="268" t="n">
        <v>-0.0105</v>
      </c>
      <c r="N543" s="8" t="n">
        <v>631.78</v>
      </c>
      <c r="O543" s="8" t="n">
        <v>7887.91</v>
      </c>
      <c r="P543" s="268" t="n">
        <v>0.0801</v>
      </c>
      <c r="Q543" s="8" t="n">
        <v>532</v>
      </c>
      <c r="R543" s="8" t="inlineStr">
        <is>
          <t>25 ↓ -1.72%</t>
        </is>
      </c>
      <c r="S543" s="8" t="inlineStr">
        <is>
          <t>28 ↓ -1.63%</t>
        </is>
      </c>
      <c r="T543" s="8" t="inlineStr">
        <is>
          <t>127 ↓ -0.37%</t>
        </is>
      </c>
      <c r="U543" s="8" t="inlineStr">
        <is>
          <t>178 ↓ -0.38%</t>
        </is>
      </c>
      <c r="V543" s="8" t="inlineStr">
        <is>
          <t>108 ↓ -0.31%</t>
        </is>
      </c>
      <c r="W543" s="8" t="inlineStr">
        <is>
          <t>66 ↑ +0.26%</t>
        </is>
      </c>
    </row>
    <row r="544" ht="28" customHeight="1" s="386">
      <c r="A544" s="308" t="n">
        <v>45457</v>
      </c>
      <c r="B544" s="472" t="n">
        <v>1915.676</v>
      </c>
      <c r="C544" s="8" t="n">
        <v>-2.993</v>
      </c>
      <c r="D544" s="268" t="n">
        <v>-0.0016</v>
      </c>
      <c r="E544" s="8" t="n">
        <v>33.13</v>
      </c>
      <c r="F544" s="8" t="n">
        <v>119.296</v>
      </c>
      <c r="G544" s="8" t="n">
        <v>114.475</v>
      </c>
      <c r="H544" s="8" t="n">
        <v>76.76000000000001</v>
      </c>
      <c r="I544" s="8" t="n">
        <v>189.75</v>
      </c>
      <c r="J544" s="8" t="n">
        <v>80.87</v>
      </c>
      <c r="K544" s="268" t="n">
        <v>0.7045</v>
      </c>
      <c r="L544" s="268" t="n">
        <v>0.5017</v>
      </c>
      <c r="M544" s="268" t="n">
        <v>-0.0116</v>
      </c>
      <c r="N544" s="8" t="n">
        <v>651.54</v>
      </c>
      <c r="O544" s="8" t="n">
        <v>7888.59</v>
      </c>
      <c r="P544" s="268" t="n">
        <v>0.08260000000000001</v>
      </c>
      <c r="Q544" s="8" t="n">
        <v>532</v>
      </c>
      <c r="R544" s="8" t="inlineStr">
        <is>
          <t>21 ↓ -2.83%</t>
        </is>
      </c>
      <c r="S544" s="8" t="inlineStr">
        <is>
          <t>27 ↓ -0.89%</t>
        </is>
      </c>
      <c r="T544" s="8" t="inlineStr">
        <is>
          <t>127 ↓ -0.20%</t>
        </is>
      </c>
      <c r="U544" s="8" t="inlineStr">
        <is>
          <t>174 ↓ -0.02%</t>
        </is>
      </c>
      <c r="V544" s="8" t="inlineStr">
        <is>
          <t>108 ↑ +0.10%</t>
        </is>
      </c>
      <c r="W544" s="8" t="inlineStr">
        <is>
          <t>75 ↑ +0.25%</t>
        </is>
      </c>
    </row>
    <row r="545" ht="28" customHeight="1" s="386">
      <c r="A545" s="308" t="n">
        <v>45456</v>
      </c>
      <c r="B545" s="472" t="n">
        <v>1918.669</v>
      </c>
      <c r="C545" s="8" t="n">
        <v>-8.015000000000001</v>
      </c>
      <c r="D545" s="268" t="n">
        <v>-0.0042</v>
      </c>
      <c r="E545" s="8" t="n">
        <v>33.77</v>
      </c>
      <c r="F545" s="8" t="n">
        <v>119.409</v>
      </c>
      <c r="G545" s="8" t="n">
        <v>114.644</v>
      </c>
      <c r="H545" s="8" t="n">
        <v>75.88</v>
      </c>
      <c r="I545" s="8" t="n">
        <v>190.16</v>
      </c>
      <c r="J545" s="8" t="n">
        <v>81.44</v>
      </c>
      <c r="K545" s="268" t="n">
        <v>0.7075</v>
      </c>
      <c r="L545" s="268" t="n">
        <v>0.4989</v>
      </c>
      <c r="M545" s="268" t="n">
        <v>-0.0123</v>
      </c>
      <c r="N545" s="8" t="n">
        <v>681.61</v>
      </c>
      <c r="O545" s="8" t="n">
        <v>7890.91</v>
      </c>
      <c r="P545" s="268" t="n">
        <v>0.0864</v>
      </c>
      <c r="Q545" s="8" t="n">
        <v>532</v>
      </c>
      <c r="R545" s="8" t="inlineStr">
        <is>
          <t>19 ↓ -0.36%</t>
        </is>
      </c>
      <c r="S545" s="8" t="inlineStr">
        <is>
          <t>29 ↓ -0.29%</t>
        </is>
      </c>
      <c r="T545" s="8" t="inlineStr">
        <is>
          <t>123 ↓ -0.30%</t>
        </is>
      </c>
      <c r="U545" s="8" t="inlineStr">
        <is>
          <t>182 ↓ -0.23%</t>
        </is>
      </c>
      <c r="V545" s="8" t="inlineStr">
        <is>
          <t>111 ↓ -0.60%</t>
        </is>
      </c>
      <c r="W545" s="8" t="inlineStr">
        <is>
          <t>68 ↓ -0.89%</t>
        </is>
      </c>
    </row>
    <row r="546" ht="28" customHeight="1" s="386">
      <c r="A546" s="308" t="n">
        <v>45455</v>
      </c>
      <c r="B546" s="472" t="n">
        <v>1926.684</v>
      </c>
      <c r="C546" s="8" t="n">
        <v>8.420999999999999</v>
      </c>
      <c r="D546" s="268" t="n">
        <v>0.0044</v>
      </c>
      <c r="E546" s="8" t="n">
        <v>34.84</v>
      </c>
      <c r="F546" s="8" t="n">
        <v>119.996</v>
      </c>
      <c r="G546" s="8" t="n">
        <v>114.794</v>
      </c>
      <c r="H546" s="8" t="n">
        <v>76.88</v>
      </c>
      <c r="I546" s="8" t="n">
        <v>190.68</v>
      </c>
      <c r="J546" s="8" t="n">
        <v>81.84</v>
      </c>
      <c r="K546" s="268" t="n">
        <v>0.7069</v>
      </c>
      <c r="L546" s="268" t="n">
        <v>0.4982</v>
      </c>
      <c r="M546" s="268" t="n">
        <v>-0.0137</v>
      </c>
      <c r="N546" s="8" t="n">
        <v>732.38</v>
      </c>
      <c r="O546" s="8" t="n">
        <v>7893</v>
      </c>
      <c r="P546" s="268" t="n">
        <v>0.09279999999999999</v>
      </c>
      <c r="Q546" s="8" t="n">
        <v>532</v>
      </c>
      <c r="R546" s="8" t="inlineStr">
        <is>
          <t>20 ↑ +1.58%</t>
        </is>
      </c>
      <c r="S546" s="8" t="inlineStr">
        <is>
          <t>26 ↑ +0.23%</t>
        </is>
      </c>
      <c r="T546" s="8" t="inlineStr">
        <is>
          <t>119 ↑ +0.37%</t>
        </is>
      </c>
      <c r="U546" s="8" t="inlineStr">
        <is>
          <t>181 ↑ +0.31%</t>
        </is>
      </c>
      <c r="V546" s="8" t="inlineStr">
        <is>
          <t>109 ↑ +0.32%</t>
        </is>
      </c>
      <c r="W546" s="8" t="inlineStr">
        <is>
          <t>77 ↑ +0.80%</t>
        </is>
      </c>
    </row>
    <row r="547" ht="28" customHeight="1" s="386">
      <c r="A547" s="308" t="n">
        <v>45454</v>
      </c>
      <c r="B547" s="472" t="n">
        <v>1918.263</v>
      </c>
      <c r="C547" s="8" t="n">
        <v>8.194000000000001</v>
      </c>
      <c r="D547" s="268" t="n">
        <v>0.0043</v>
      </c>
      <c r="E547" s="8" t="n">
        <v>33.19</v>
      </c>
      <c r="F547" s="8" t="n">
        <v>119.448</v>
      </c>
      <c r="G547" s="8" t="n">
        <v>114.573</v>
      </c>
      <c r="H547" s="8" t="n">
        <v>76.25</v>
      </c>
      <c r="I547" s="8" t="n">
        <v>191.58</v>
      </c>
      <c r="J547" s="8" t="n">
        <v>83.84</v>
      </c>
      <c r="K547" s="268" t="n">
        <v>0.7214</v>
      </c>
      <c r="L547" s="268" t="n">
        <v>0.5026</v>
      </c>
      <c r="M547" s="268" t="n">
        <v>-0.0109</v>
      </c>
      <c r="N547" s="8" t="n">
        <v>659.53</v>
      </c>
      <c r="O547" s="8" t="n">
        <v>7893.27</v>
      </c>
      <c r="P547" s="268" t="n">
        <v>0.08359999999999999</v>
      </c>
      <c r="Q547" s="8" t="n">
        <v>532</v>
      </c>
      <c r="R547" s="8" t="inlineStr">
        <is>
          <t>20 ↓ -0.53%</t>
        </is>
      </c>
      <c r="S547" s="8" t="inlineStr">
        <is>
          <t>27 ↑ +0.26%</t>
        </is>
      </c>
      <c r="T547" s="8" t="inlineStr">
        <is>
          <t>123 ↑ +0.23%</t>
        </is>
      </c>
      <c r="U547" s="8" t="inlineStr">
        <is>
          <t>184 ↑ +0.38%</t>
        </is>
      </c>
      <c r="V547" s="8" t="inlineStr">
        <is>
          <t>105 ↑ +0.61%</t>
        </is>
      </c>
      <c r="W547" s="8" t="inlineStr">
        <is>
          <t>73 ↑ +0.95%</t>
        </is>
      </c>
    </row>
    <row r="548" ht="28" customHeight="1" s="386">
      <c r="A548" s="308" t="n">
        <v>45450</v>
      </c>
      <c r="B548" s="472" t="n">
        <v>1910.069</v>
      </c>
      <c r="C548" s="8" t="n">
        <v>7.648</v>
      </c>
      <c r="D548" s="268" t="n">
        <v>0.004</v>
      </c>
      <c r="E548" s="8" t="n">
        <v>29.88</v>
      </c>
      <c r="F548" s="8" t="n">
        <v>118.979</v>
      </c>
      <c r="G548" s="8" t="n">
        <v>114.043</v>
      </c>
      <c r="H548" s="8" t="n">
        <v>75.45</v>
      </c>
      <c r="I548" s="8" t="n">
        <v>191.78</v>
      </c>
      <c r="J548" s="8" t="n">
        <v>85.04000000000001</v>
      </c>
      <c r="K548" s="268" t="n">
        <v>0.728</v>
      </c>
      <c r="L548" s="268" t="n">
        <v>0.5179</v>
      </c>
      <c r="M548" s="268" t="n">
        <v>-0.0187</v>
      </c>
      <c r="N548" s="8" t="n">
        <v>822.35</v>
      </c>
      <c r="O548" s="8" t="n">
        <v>7893.83</v>
      </c>
      <c r="P548" s="268" t="n">
        <v>0.1042</v>
      </c>
      <c r="Q548" s="8" t="n">
        <v>532</v>
      </c>
      <c r="R548" s="8" t="inlineStr">
        <is>
          <t>19 ↑ +0.59%</t>
        </is>
      </c>
      <c r="S548" s="8" t="inlineStr">
        <is>
          <t>28 ↑ +0.56%</t>
        </is>
      </c>
      <c r="T548" s="8" t="inlineStr">
        <is>
          <t>132 ↑ +0.15%</t>
        </is>
      </c>
      <c r="U548" s="8" t="inlineStr">
        <is>
          <t>179 ↑ +0.37%</t>
        </is>
      </c>
      <c r="V548" s="8" t="inlineStr">
        <is>
          <t>109 ↑ +0.42%</t>
        </is>
      </c>
      <c r="W548" s="8" t="inlineStr">
        <is>
          <t>65 ↑ +0.85%</t>
        </is>
      </c>
    </row>
    <row r="549" ht="28" customHeight="1" s="386">
      <c r="A549" s="308" t="n">
        <v>45449</v>
      </c>
      <c r="B549" s="472" t="n">
        <v>1902.421</v>
      </c>
      <c r="C549" s="8" t="n">
        <v>-18.149</v>
      </c>
      <c r="D549" s="268" t="n">
        <v>-0.0094</v>
      </c>
      <c r="E549" s="8" t="n">
        <v>28.64</v>
      </c>
      <c r="F549" s="8" t="n">
        <v>118.615</v>
      </c>
      <c r="G549" s="8" t="n">
        <v>113.99</v>
      </c>
      <c r="H549" s="8" t="n">
        <v>73.75</v>
      </c>
      <c r="I549" s="8" t="n">
        <v>193.31</v>
      </c>
      <c r="J549" s="8" t="n">
        <v>85.98</v>
      </c>
      <c r="K549" s="268" t="n">
        <v>0.747</v>
      </c>
      <c r="L549" s="268" t="n">
        <v>0.5356</v>
      </c>
      <c r="M549" s="268" t="n">
        <v>-0.0158</v>
      </c>
      <c r="N549" s="8" t="n">
        <v>1009.58</v>
      </c>
      <c r="O549" s="8" t="n">
        <v>7894.91</v>
      </c>
      <c r="P549" s="268" t="n">
        <v>0.1279</v>
      </c>
      <c r="Q549" s="8" t="n">
        <v>533</v>
      </c>
      <c r="R549" s="8" t="inlineStr">
        <is>
          <t>20 ↓ -3.87%</t>
        </is>
      </c>
      <c r="S549" s="8" t="inlineStr">
        <is>
          <t>28 ↓ -1.31%</t>
        </is>
      </c>
      <c r="T549" s="8" t="inlineStr">
        <is>
          <t>140 ↓ -0.69%</t>
        </is>
      </c>
      <c r="U549" s="8" t="inlineStr">
        <is>
          <t>179 ↓ -0.76%</t>
        </is>
      </c>
      <c r="V549" s="8" t="inlineStr">
        <is>
          <t>105 ↓ -0.68%</t>
        </is>
      </c>
      <c r="W549" s="8" t="inlineStr">
        <is>
          <t>61 ↓ -1.40%</t>
        </is>
      </c>
    </row>
    <row r="550" ht="28" customHeight="1" s="386">
      <c r="A550" s="308" t="n">
        <v>45448</v>
      </c>
      <c r="B550" s="472" t="n">
        <v>1920.57</v>
      </c>
      <c r="C550" s="8" t="n">
        <v>-5.682</v>
      </c>
      <c r="D550" s="268" t="n">
        <v>-0.0029</v>
      </c>
      <c r="E550" s="8" t="n">
        <v>31.43</v>
      </c>
      <c r="F550" s="8" t="n">
        <v>119.785</v>
      </c>
      <c r="G550" s="8" t="n">
        <v>114.7</v>
      </c>
      <c r="H550" s="8" t="n">
        <v>76.44</v>
      </c>
      <c r="I550" s="8" t="n">
        <v>190.14</v>
      </c>
      <c r="J550" s="8" t="n">
        <v>80.62</v>
      </c>
      <c r="K550" s="268" t="n">
        <v>0.7036</v>
      </c>
      <c r="L550" s="268" t="n">
        <v>0.4978</v>
      </c>
      <c r="M550" s="268" t="n">
        <v>-0.0223</v>
      </c>
      <c r="N550" s="8" t="n">
        <v>992.6799999999999</v>
      </c>
      <c r="O550" s="8" t="n">
        <v>7897.13</v>
      </c>
      <c r="P550" s="268" t="n">
        <v>0.1257</v>
      </c>
      <c r="Q550" s="8" t="n">
        <v>533</v>
      </c>
      <c r="R550" s="8" t="inlineStr">
        <is>
          <t>15 ↑ +1.46%</t>
        </is>
      </c>
      <c r="S550" s="8" t="inlineStr">
        <is>
          <t>28 ↓ -0.61%</t>
        </is>
      </c>
      <c r="T550" s="8" t="inlineStr">
        <is>
          <t>129 ↓ -0.34%</t>
        </is>
      </c>
      <c r="U550" s="8" t="inlineStr">
        <is>
          <t>182 ↓ -0.34%</t>
        </is>
      </c>
      <c r="V550" s="8" t="inlineStr">
        <is>
          <t>110 ↓ -0.37%</t>
        </is>
      </c>
      <c r="W550" s="8" t="inlineStr">
        <is>
          <t>69 ↓ -0.23%</t>
        </is>
      </c>
    </row>
    <row r="551" ht="28" customHeight="1" s="386">
      <c r="A551" s="308" t="n">
        <v>45447</v>
      </c>
      <c r="B551" s="472" t="n">
        <v>1926.252</v>
      </c>
      <c r="C551" s="8" t="n">
        <v>-1.542</v>
      </c>
      <c r="D551" s="268" t="n">
        <v>-0.0008</v>
      </c>
      <c r="E551" s="8" t="n">
        <v>33.81</v>
      </c>
      <c r="F551" s="8" t="n">
        <v>120.213</v>
      </c>
      <c r="G551" s="8" t="n">
        <v>115.173</v>
      </c>
      <c r="H551" s="8" t="n">
        <v>77.81</v>
      </c>
      <c r="I551" s="8" t="n">
        <v>187.58</v>
      </c>
      <c r="J551" s="8" t="n">
        <v>76.20999999999999</v>
      </c>
      <c r="K551" s="268" t="n">
        <v>0.6737</v>
      </c>
      <c r="L551" s="268" t="n">
        <v>0.4722</v>
      </c>
      <c r="M551" s="268" t="n">
        <v>-0.021</v>
      </c>
      <c r="N551" s="8" t="n">
        <v>983.45</v>
      </c>
      <c r="O551" s="8" t="n">
        <v>7900.38</v>
      </c>
      <c r="P551" s="268" t="n">
        <v>0.1245</v>
      </c>
      <c r="Q551" s="8" t="n">
        <v>534</v>
      </c>
      <c r="R551" s="8" t="inlineStr">
        <is>
          <t>16 ↓ -2.10%</t>
        </is>
      </c>
      <c r="S551" s="8" t="inlineStr">
        <is>
          <t>27 ↓ -0.32%</t>
        </is>
      </c>
      <c r="T551" s="8" t="inlineStr">
        <is>
          <t>126 ↓ -0.24%</t>
        </is>
      </c>
      <c r="U551" s="8" t="inlineStr">
        <is>
          <t>177 ↑ +0.15%</t>
        </is>
      </c>
      <c r="V551" s="8" t="inlineStr">
        <is>
          <t>116 ↑ +0.16%</t>
        </is>
      </c>
      <c r="W551" s="8" t="inlineStr">
        <is>
          <t>72 ↓ -0.21%</t>
        </is>
      </c>
    </row>
    <row r="552" ht="28" customHeight="1" s="386">
      <c r="A552" s="308" t="n">
        <v>45446</v>
      </c>
      <c r="B552" s="472" t="n">
        <v>1927.794</v>
      </c>
      <c r="C552" s="8" t="n">
        <v>-20.752</v>
      </c>
      <c r="D552" s="268" t="n">
        <v>-0.0106</v>
      </c>
      <c r="E552" s="8" t="n">
        <v>33.37</v>
      </c>
      <c r="F552" s="8" t="n">
        <v>120.69</v>
      </c>
      <c r="G552" s="8" t="n">
        <v>114.93</v>
      </c>
      <c r="H552" s="8" t="n">
        <v>78.33</v>
      </c>
      <c r="I552" s="8" t="n">
        <v>186.75</v>
      </c>
      <c r="J552" s="8" t="n">
        <v>75.41</v>
      </c>
      <c r="K552" s="268" t="n">
        <v>0.6606</v>
      </c>
      <c r="L552" s="268" t="n">
        <v>0.4701</v>
      </c>
      <c r="M552" s="268" t="n">
        <v>-0.0236</v>
      </c>
      <c r="N552" s="8" t="n">
        <v>1140.33</v>
      </c>
      <c r="O552" s="8" t="n">
        <v>7901.39</v>
      </c>
      <c r="P552" s="268" t="n">
        <v>0.1443</v>
      </c>
      <c r="Q552" s="8" t="n">
        <v>535</v>
      </c>
      <c r="R552" s="8" t="inlineStr">
        <is>
          <t>14 ↓ -6.46%</t>
        </is>
      </c>
      <c r="S552" s="8" t="inlineStr">
        <is>
          <t>27 ↓ -3.01%</t>
        </is>
      </c>
      <c r="T552" s="8" t="inlineStr">
        <is>
          <t>122 ↓ -1.07%</t>
        </is>
      </c>
      <c r="U552" s="8" t="inlineStr">
        <is>
          <t>191 ↓ -0.93%</t>
        </is>
      </c>
      <c r="V552" s="8" t="inlineStr">
        <is>
          <t>107 ↓ -0.78%</t>
        </is>
      </c>
      <c r="W552" s="8" t="inlineStr">
        <is>
          <t>74 ↓ -0.10%</t>
        </is>
      </c>
    </row>
    <row r="553" ht="28" customHeight="1" s="386">
      <c r="A553" s="308" t="n">
        <v>45443</v>
      </c>
      <c r="B553" s="472" t="n">
        <v>1948.546</v>
      </c>
      <c r="C553" s="8" t="n">
        <v>2.627</v>
      </c>
      <c r="D553" s="268" t="n">
        <v>0.0014</v>
      </c>
      <c r="E553" s="8" t="n">
        <v>37.37</v>
      </c>
      <c r="F553" s="8" t="n">
        <v>121.937</v>
      </c>
      <c r="G553" s="8" t="n">
        <v>116.014</v>
      </c>
      <c r="H553" s="8" t="n">
        <v>79.7</v>
      </c>
      <c r="I553" s="8" t="n">
        <v>186.98</v>
      </c>
      <c r="J553" s="8" t="n">
        <v>73.73999999999999</v>
      </c>
      <c r="K553" s="268" t="n">
        <v>0.6504</v>
      </c>
      <c r="L553" s="268" t="n">
        <v>0.464</v>
      </c>
      <c r="M553" s="268" t="n">
        <v>-0.0278</v>
      </c>
      <c r="N553" s="8" t="n">
        <v>1061.22</v>
      </c>
      <c r="O553" s="8" t="n">
        <v>7901.73</v>
      </c>
      <c r="P553" s="268" t="n">
        <v>0.1343</v>
      </c>
      <c r="Q553" s="8" t="n">
        <v>535</v>
      </c>
      <c r="R553" s="8" t="inlineStr">
        <is>
          <t>7 ↓ -4.13%</t>
        </is>
      </c>
      <c r="S553" s="8" t="inlineStr">
        <is>
          <t>26 ↓ -0.67%</t>
        </is>
      </c>
      <c r="T553" s="8" t="inlineStr">
        <is>
          <t>110 ↓ -0.18%</t>
        </is>
      </c>
      <c r="U553" s="8" t="inlineStr">
        <is>
          <t>186 ↑ +0.01%</t>
        </is>
      </c>
      <c r="V553" s="8" t="inlineStr">
        <is>
          <t>128 ↑ +0.22%</t>
        </is>
      </c>
      <c r="W553" s="8" t="inlineStr">
        <is>
          <t>78 ↑ +1.39%</t>
        </is>
      </c>
    </row>
    <row r="554" ht="28" customHeight="1" s="386">
      <c r="A554" s="308" t="n">
        <v>45442</v>
      </c>
      <c r="B554" s="472" t="n">
        <v>1945.919</v>
      </c>
      <c r="C554" s="8" t="n">
        <v>3.225</v>
      </c>
      <c r="D554" s="268" t="n">
        <v>0.0017</v>
      </c>
      <c r="E554" s="8" t="n">
        <v>36.71</v>
      </c>
      <c r="F554" s="8" t="n">
        <v>121.636</v>
      </c>
      <c r="G554" s="8" t="n">
        <v>115.998</v>
      </c>
      <c r="H554" s="8" t="n">
        <v>79.42</v>
      </c>
      <c r="I554" s="8" t="n">
        <v>187.23</v>
      </c>
      <c r="J554" s="8" t="n">
        <v>73.94</v>
      </c>
      <c r="K554" s="268" t="n">
        <v>0.656</v>
      </c>
      <c r="L554" s="268" t="n">
        <v>0.4658</v>
      </c>
      <c r="M554" s="268" t="n">
        <v>-0.0253</v>
      </c>
      <c r="N554" s="8" t="n">
        <v>897.15</v>
      </c>
      <c r="O554" s="8" t="n">
        <v>7901.99</v>
      </c>
      <c r="P554" s="268" t="n">
        <v>0.1135</v>
      </c>
      <c r="Q554" s="8" t="n">
        <v>535</v>
      </c>
      <c r="R554" s="8" t="inlineStr">
        <is>
          <t>7 ↑ +0.78%</t>
        </is>
      </c>
      <c r="S554" s="8" t="inlineStr">
        <is>
          <t>23 ↓ -0.05%</t>
        </is>
      </c>
      <c r="T554" s="8" t="inlineStr">
        <is>
          <t>114 ↑ +0.08%</t>
        </is>
      </c>
      <c r="U554" s="8" t="inlineStr">
        <is>
          <t>192 ↑ +0.37%</t>
        </is>
      </c>
      <c r="V554" s="8" t="inlineStr">
        <is>
          <t>120 ↑ +0.00%</t>
        </is>
      </c>
      <c r="W554" s="8" t="inlineStr">
        <is>
          <t>79 ↑ +0.04%</t>
        </is>
      </c>
    </row>
    <row r="555" ht="28" customHeight="1" s="386">
      <c r="A555" s="308" t="n">
        <v>45441</v>
      </c>
      <c r="B555" s="472" t="n">
        <v>1942.694</v>
      </c>
      <c r="C555" s="8" t="n">
        <v>-0.544</v>
      </c>
      <c r="D555" s="268" t="n">
        <v>-0.0003</v>
      </c>
      <c r="E555" s="8" t="n">
        <v>36.26</v>
      </c>
      <c r="F555" s="8" t="n">
        <v>121.594</v>
      </c>
      <c r="G555" s="8" t="n">
        <v>115.5</v>
      </c>
      <c r="H555" s="8" t="n">
        <v>79.56999999999999</v>
      </c>
      <c r="I555" s="8" t="n">
        <v>186.05</v>
      </c>
      <c r="J555" s="8" t="n">
        <v>73.42</v>
      </c>
      <c r="K555" s="268" t="n">
        <v>0.6445</v>
      </c>
      <c r="L555" s="268" t="n">
        <v>0.4655</v>
      </c>
      <c r="M555" s="268" t="n">
        <v>-0.0245</v>
      </c>
      <c r="N555" s="8" t="n">
        <v>830.88</v>
      </c>
      <c r="O555" s="8" t="n">
        <v>7902.25</v>
      </c>
      <c r="P555" s="268" t="n">
        <v>0.1051</v>
      </c>
      <c r="Q555" s="8" t="n">
        <v>535</v>
      </c>
      <c r="R555" s="8" t="inlineStr">
        <is>
          <t>6 ↓ -5.93%</t>
        </is>
      </c>
      <c r="S555" s="8" t="inlineStr">
        <is>
          <t>26 ↓ -0.76%</t>
        </is>
      </c>
      <c r="T555" s="8" t="inlineStr">
        <is>
          <t>116 ↓ -0.01%</t>
        </is>
      </c>
      <c r="U555" s="8" t="inlineStr">
        <is>
          <t>190 ↑ +0.03%</t>
        </is>
      </c>
      <c r="V555" s="8" t="inlineStr">
        <is>
          <t>118 ↓ -0.08%</t>
        </is>
      </c>
      <c r="W555" s="8" t="inlineStr">
        <is>
          <t>79 ↑ +0.56%</t>
        </is>
      </c>
    </row>
    <row r="556" ht="28" customHeight="1" s="386">
      <c r="A556" s="308" t="n">
        <v>45440</v>
      </c>
      <c r="B556" s="472" t="n">
        <v>1943.238</v>
      </c>
      <c r="C556" s="8" t="n">
        <v>-3.095</v>
      </c>
      <c r="D556" s="268" t="n">
        <v>-0.0016</v>
      </c>
      <c r="E556" s="8" t="n">
        <v>36.31</v>
      </c>
      <c r="F556" s="8" t="n">
        <v>121.573</v>
      </c>
      <c r="G556" s="8" t="n">
        <v>115.638</v>
      </c>
      <c r="H556" s="8" t="n">
        <v>78.66</v>
      </c>
      <c r="I556" s="8" t="n">
        <v>186.95</v>
      </c>
      <c r="J556" s="8" t="n">
        <v>74.55</v>
      </c>
      <c r="K556" s="268" t="n">
        <v>0.6538</v>
      </c>
      <c r="L556" s="268" t="n">
        <v>0.4706</v>
      </c>
      <c r="M556" s="268" t="n">
        <v>-0.0262</v>
      </c>
      <c r="N556" s="8" t="n">
        <v>817.7</v>
      </c>
      <c r="O556" s="8" t="n">
        <v>7902.33</v>
      </c>
      <c r="P556" s="268" t="n">
        <v>0.1035</v>
      </c>
      <c r="Q556" s="8" t="n">
        <v>535</v>
      </c>
      <c r="R556" s="8" t="inlineStr">
        <is>
          <t>5 ↓ -2.07%</t>
        </is>
      </c>
      <c r="S556" s="8" t="inlineStr">
        <is>
          <t>28 ↑ +0.09%</t>
        </is>
      </c>
      <c r="T556" s="8" t="inlineStr">
        <is>
          <t>120 ↓ -0.14%</t>
        </is>
      </c>
      <c r="U556" s="8" t="inlineStr">
        <is>
          <t>185 ↓ -0.16%</t>
        </is>
      </c>
      <c r="V556" s="8" t="inlineStr">
        <is>
          <t>118 ↓ -0.38%</t>
        </is>
      </c>
      <c r="W556" s="8" t="inlineStr">
        <is>
          <t>79 ↑ +0.18%</t>
        </is>
      </c>
    </row>
    <row r="557" ht="28" customHeight="1" s="386">
      <c r="A557" s="308" t="n">
        <v>45439</v>
      </c>
      <c r="B557" s="472" t="n">
        <v>1946.333</v>
      </c>
      <c r="C557" s="8" t="n">
        <v>6.015</v>
      </c>
      <c r="D557" s="268" t="n">
        <v>0.0031</v>
      </c>
      <c r="E557" s="8" t="n">
        <v>37.29</v>
      </c>
      <c r="F557" s="8" t="n">
        <v>121.742</v>
      </c>
      <c r="G557" s="8" t="n">
        <v>115.8</v>
      </c>
      <c r="H557" s="8" t="n">
        <v>79.40000000000001</v>
      </c>
      <c r="I557" s="8" t="n">
        <v>185.87</v>
      </c>
      <c r="J557" s="8" t="n">
        <v>72.04000000000001</v>
      </c>
      <c r="K557" s="268" t="n">
        <v>0.6413</v>
      </c>
      <c r="L557" s="268" t="n">
        <v>0.4588</v>
      </c>
      <c r="M557" s="268" t="n">
        <v>-0.0264</v>
      </c>
      <c r="N557" s="8" t="n">
        <v>717.34</v>
      </c>
      <c r="O557" s="8" t="n">
        <v>7902.49</v>
      </c>
      <c r="P557" s="268" t="n">
        <v>0.09080000000000001</v>
      </c>
      <c r="Q557" s="8" t="n">
        <v>535</v>
      </c>
      <c r="R557" s="8" t="inlineStr">
        <is>
          <t>5 ↑ +1.70%</t>
        </is>
      </c>
      <c r="S557" s="8" t="inlineStr">
        <is>
          <t>27 ↓ -0.22%</t>
        </is>
      </c>
      <c r="T557" s="8" t="inlineStr">
        <is>
          <t>116 ↑ +0.02%</t>
        </is>
      </c>
      <c r="U557" s="8" t="inlineStr">
        <is>
          <t>189 ↑ +0.17%</t>
        </is>
      </c>
      <c r="V557" s="8" t="inlineStr">
        <is>
          <t>118 ↑ +0.60%</t>
        </is>
      </c>
      <c r="W557" s="8" t="inlineStr">
        <is>
          <t>80 ↑ +0.72%</t>
        </is>
      </c>
    </row>
    <row r="558" ht="28" customHeight="1" s="386">
      <c r="A558" s="308" t="n">
        <v>45436</v>
      </c>
      <c r="B558" s="472" t="n">
        <v>1940.318</v>
      </c>
      <c r="C558" s="8" t="n">
        <v>-1.903</v>
      </c>
      <c r="D558" s="268" t="n">
        <v>-0.001</v>
      </c>
      <c r="E558" s="8" t="n">
        <v>36.43</v>
      </c>
      <c r="F558" s="8" t="n">
        <v>121.403</v>
      </c>
      <c r="G558" s="8" t="n">
        <v>115.55</v>
      </c>
      <c r="H558" s="8" t="n">
        <v>78.7</v>
      </c>
      <c r="I558" s="8" t="n">
        <v>186.06</v>
      </c>
      <c r="J558" s="8" t="n">
        <v>72.63</v>
      </c>
      <c r="K558" s="268" t="n">
        <v>0.6466</v>
      </c>
      <c r="L558" s="268" t="n">
        <v>0.4694</v>
      </c>
      <c r="M558" s="268" t="n">
        <v>-0.0251</v>
      </c>
      <c r="N558" s="8" t="n">
        <v>701</v>
      </c>
      <c r="O558" s="8" t="n">
        <v>7903.03</v>
      </c>
      <c r="P558" s="268" t="n">
        <v>0.0887</v>
      </c>
      <c r="Q558" s="8" t="n">
        <v>535</v>
      </c>
      <c r="R558" s="8" t="inlineStr">
        <is>
          <t>5 ↑ +1.17%</t>
        </is>
      </c>
      <c r="S558" s="8" t="inlineStr">
        <is>
          <t>25 ↓ -0.24%</t>
        </is>
      </c>
      <c r="T558" s="8" t="inlineStr">
        <is>
          <t>123 ↓ -0.08%</t>
        </is>
      </c>
      <c r="U558" s="8" t="inlineStr">
        <is>
          <t>192 ↓ -0.14%</t>
        </is>
      </c>
      <c r="V558" s="8" t="inlineStr">
        <is>
          <t>116 ↓ -0.17%</t>
        </is>
      </c>
      <c r="W558" s="8" t="inlineStr">
        <is>
          <t>74 ↑ +0.07%</t>
        </is>
      </c>
    </row>
    <row r="559" ht="28" customHeight="1" s="386">
      <c r="A559" s="308" t="n">
        <v>45435</v>
      </c>
      <c r="B559" s="472" t="n">
        <v>1942.221</v>
      </c>
      <c r="C559" s="8" t="n">
        <v>-16.65</v>
      </c>
      <c r="D559" s="268" t="n">
        <v>-0.008500000000000001</v>
      </c>
      <c r="E559" s="8" t="n">
        <v>36.81</v>
      </c>
      <c r="F559" s="8" t="n">
        <v>121.475</v>
      </c>
      <c r="G559" s="8" t="n">
        <v>115.762</v>
      </c>
      <c r="H559" s="8" t="n">
        <v>79.87</v>
      </c>
      <c r="I559" s="8" t="n">
        <v>184.78</v>
      </c>
      <c r="J559" s="8" t="n">
        <v>71.5</v>
      </c>
      <c r="K559" s="268" t="n">
        <v>0.6331</v>
      </c>
      <c r="L559" s="268" t="n">
        <v>0.4669</v>
      </c>
      <c r="M559" s="268" t="n">
        <v>-0.0247</v>
      </c>
      <c r="N559" s="8" t="n">
        <v>650.9400000000001</v>
      </c>
      <c r="O559" s="8" t="n">
        <v>7903.49</v>
      </c>
      <c r="P559" s="268" t="n">
        <v>0.0824</v>
      </c>
      <c r="Q559" s="8" t="n">
        <v>535</v>
      </c>
      <c r="R559" s="8" t="inlineStr">
        <is>
          <t>5 ↓ -4.17%</t>
        </is>
      </c>
      <c r="S559" s="8" t="inlineStr">
        <is>
          <t>26 ↓ -1.20%</t>
        </is>
      </c>
      <c r="T559" s="8" t="inlineStr">
        <is>
          <t>114 ↓ -0.61%</t>
        </is>
      </c>
      <c r="U559" s="8" t="inlineStr">
        <is>
          <t>198 ↓ -0.82%</t>
        </is>
      </c>
      <c r="V559" s="8" t="inlineStr">
        <is>
          <t>119 ↓ -0.93%</t>
        </is>
      </c>
      <c r="W559" s="8" t="inlineStr">
        <is>
          <t>73 ↓ -0.82%</t>
        </is>
      </c>
    </row>
    <row r="560" ht="28" customHeight="1" s="386">
      <c r="A560" s="308" t="n">
        <v>45434</v>
      </c>
      <c r="B560" s="472" t="n">
        <v>1958.871</v>
      </c>
      <c r="C560" s="8" t="n">
        <v>0.294</v>
      </c>
      <c r="D560" s="268" t="n">
        <v>0.0001</v>
      </c>
      <c r="E560" s="8" t="n">
        <v>41.47</v>
      </c>
      <c r="F560" s="8" t="n">
        <v>122.588</v>
      </c>
      <c r="G560" s="8" t="n">
        <v>116.599</v>
      </c>
      <c r="H560" s="8" t="n">
        <v>81.18000000000001</v>
      </c>
      <c r="I560" s="8" t="n">
        <v>183.62</v>
      </c>
      <c r="J560" s="8" t="n">
        <v>66.54000000000001</v>
      </c>
      <c r="K560" s="268" t="n">
        <v>0.6103</v>
      </c>
      <c r="L560" s="268" t="n">
        <v>0.4464</v>
      </c>
      <c r="M560" s="268" t="n">
        <v>-0.0297</v>
      </c>
      <c r="N560" s="8" t="n">
        <v>652.59</v>
      </c>
      <c r="O560" s="8" t="n">
        <v>7905.16</v>
      </c>
      <c r="P560" s="268" t="n">
        <v>0.08260000000000001</v>
      </c>
      <c r="Q560" s="8" t="n">
        <v>536</v>
      </c>
      <c r="R560" s="8" t="inlineStr">
        <is>
          <t>4 ↓ -4.56%</t>
        </is>
      </c>
      <c r="S560" s="8" t="inlineStr">
        <is>
          <t>22 ↑ +0.10%</t>
        </is>
      </c>
      <c r="T560" s="8" t="inlineStr">
        <is>
          <t>99 ↑ +0.12%</t>
        </is>
      </c>
      <c r="U560" s="8" t="inlineStr">
        <is>
          <t>203 ↑ +0.07%</t>
        </is>
      </c>
      <c r="V560" s="8" t="inlineStr">
        <is>
          <t>131 ↑ +0.01%</t>
        </is>
      </c>
      <c r="W560" s="8" t="inlineStr">
        <is>
          <t>77 ↓ -0.03%</t>
        </is>
      </c>
    </row>
    <row r="561" ht="28" customHeight="1" s="386">
      <c r="A561" s="308" t="n">
        <v>45433</v>
      </c>
      <c r="B561" s="472" t="n">
        <v>1958.577</v>
      </c>
      <c r="C561" s="8" t="n">
        <v>-7.234</v>
      </c>
      <c r="D561" s="268" t="n">
        <v>-0.0037</v>
      </c>
      <c r="E561" s="8" t="n">
        <v>40.74</v>
      </c>
      <c r="F561" s="8" t="n">
        <v>122.579</v>
      </c>
      <c r="G561" s="8" t="n">
        <v>116.565</v>
      </c>
      <c r="H561" s="8" t="n">
        <v>80.48</v>
      </c>
      <c r="I561" s="8" t="n">
        <v>184.91</v>
      </c>
      <c r="J561" s="8" t="n">
        <v>69.68000000000001</v>
      </c>
      <c r="K561" s="268" t="n">
        <v>0.6233</v>
      </c>
      <c r="L561" s="268" t="n">
        <v>0.4489</v>
      </c>
      <c r="M561" s="268" t="n">
        <v>-0.0375</v>
      </c>
      <c r="N561" s="8" t="n">
        <v>633.95</v>
      </c>
      <c r="O561" s="8" t="n">
        <v>7908.37</v>
      </c>
      <c r="P561" s="268" t="n">
        <v>0.08019999999999999</v>
      </c>
      <c r="Q561" s="8" t="n">
        <v>536</v>
      </c>
      <c r="R561" s="8" t="inlineStr">
        <is>
          <t>3 ↓ -0.46%</t>
        </is>
      </c>
      <c r="S561" s="8" t="inlineStr">
        <is>
          <t>23 ↓ -0.47%</t>
        </is>
      </c>
      <c r="T561" s="8" t="inlineStr">
        <is>
          <t>105 ↓ -0.25%</t>
        </is>
      </c>
      <c r="U561" s="8" t="inlineStr">
        <is>
          <t>200 ↓ -0.39%</t>
        </is>
      </c>
      <c r="V561" s="8" t="inlineStr">
        <is>
          <t>123 ↓ -0.41%</t>
        </is>
      </c>
      <c r="W561" s="8" t="inlineStr">
        <is>
          <t>82 ↓ -0.36%</t>
        </is>
      </c>
    </row>
    <row r="562" ht="28" customHeight="1" s="386">
      <c r="A562" s="308" t="n">
        <v>45432</v>
      </c>
      <c r="B562" s="472" t="n">
        <v>1965.811</v>
      </c>
      <c r="C562" s="8" t="n">
        <v>10.947</v>
      </c>
      <c r="D562" s="268" t="n">
        <v>0.0056</v>
      </c>
      <c r="E562" s="8" t="n">
        <v>42.45</v>
      </c>
      <c r="F562" s="8" t="n">
        <v>122.983</v>
      </c>
      <c r="G562" s="8" t="n">
        <v>117.177</v>
      </c>
      <c r="H562" s="8" t="n">
        <v>81.05</v>
      </c>
      <c r="I562" s="8" t="n">
        <v>184.48</v>
      </c>
      <c r="J562" s="8" t="n">
        <v>67.91</v>
      </c>
      <c r="K562" s="268" t="n">
        <v>0.6149</v>
      </c>
      <c r="L562" s="268" t="n">
        <v>0.4523</v>
      </c>
      <c r="M562" s="268" t="n">
        <v>-0.0379</v>
      </c>
      <c r="N562" s="8" t="n">
        <v>661.35</v>
      </c>
      <c r="O562" s="8" t="n">
        <v>7909.61</v>
      </c>
      <c r="P562" s="268" t="n">
        <v>0.08359999999999999</v>
      </c>
      <c r="Q562" s="8" t="n">
        <v>536</v>
      </c>
      <c r="R562" s="8" t="inlineStr">
        <is>
          <t>3 ↓ -0.41%</t>
        </is>
      </c>
      <c r="S562" s="8" t="inlineStr">
        <is>
          <t>23 ↑ +0.40%</t>
        </is>
      </c>
      <c r="T562" s="8" t="inlineStr">
        <is>
          <t>102 ↑ +0.29%</t>
        </is>
      </c>
      <c r="U562" s="8" t="inlineStr">
        <is>
          <t>197 ↑ +0.38%</t>
        </is>
      </c>
      <c r="V562" s="8" t="inlineStr">
        <is>
          <t>121 ↑ +0.58%</t>
        </is>
      </c>
      <c r="W562" s="8" t="inlineStr">
        <is>
          <t>90 ↑ +1.30%</t>
        </is>
      </c>
    </row>
    <row r="563" ht="28" customHeight="1" s="386">
      <c r="A563" s="308" t="n">
        <v>45429</v>
      </c>
      <c r="B563" s="472" t="n">
        <v>1954.864</v>
      </c>
      <c r="C563" s="8" t="n">
        <v>2.46</v>
      </c>
      <c r="D563" s="268" t="n">
        <v>0.0013</v>
      </c>
      <c r="E563" s="8" t="n">
        <v>39.64</v>
      </c>
      <c r="F563" s="8" t="n">
        <v>122.203</v>
      </c>
      <c r="G563" s="8" t="n">
        <v>116.726</v>
      </c>
      <c r="H563" s="8" t="n">
        <v>80.28</v>
      </c>
      <c r="I563" s="8" t="n">
        <v>183.05</v>
      </c>
      <c r="J563" s="8" t="n">
        <v>65.56</v>
      </c>
      <c r="K563" s="268" t="n">
        <v>0.6085</v>
      </c>
      <c r="L563" s="268" t="n">
        <v>0.4464</v>
      </c>
      <c r="M563" s="268" t="n">
        <v>-0.035</v>
      </c>
      <c r="N563" s="8" t="n">
        <v>750.45</v>
      </c>
      <c r="O563" s="8" t="n">
        <v>7909.82</v>
      </c>
      <c r="P563" s="268" t="n">
        <v>0.0949</v>
      </c>
      <c r="Q563" s="8" t="n">
        <v>536</v>
      </c>
      <c r="R563" s="8" t="inlineStr">
        <is>
          <t>3 ↑ +0.36%</t>
        </is>
      </c>
      <c r="S563" s="8" t="inlineStr">
        <is>
          <t>23 ↑ +0.30%</t>
        </is>
      </c>
      <c r="T563" s="8" t="inlineStr">
        <is>
          <t>114 ↑ +0.12%</t>
        </is>
      </c>
      <c r="U563" s="8" t="inlineStr">
        <is>
          <t>188 ↑ +0.20%</t>
        </is>
      </c>
      <c r="V563" s="8" t="inlineStr">
        <is>
          <t>124 ↑ +0.27%</t>
        </is>
      </c>
      <c r="W563" s="8" t="inlineStr">
        <is>
          <t>84 ↓ -0.31%</t>
        </is>
      </c>
    </row>
    <row r="564" ht="28" customHeight="1" s="386">
      <c r="A564" s="308" t="n">
        <v>45428</v>
      </c>
      <c r="B564" s="472" t="n">
        <v>1952.404</v>
      </c>
      <c r="C564" s="8" t="n">
        <v>2.924</v>
      </c>
      <c r="D564" s="268" t="n">
        <v>0.0015</v>
      </c>
      <c r="E564" s="8" t="n">
        <v>39.5</v>
      </c>
      <c r="F564" s="8" t="n">
        <v>122.132</v>
      </c>
      <c r="G564" s="8" t="n">
        <v>116.832</v>
      </c>
      <c r="H564" s="8" t="n">
        <v>79.16</v>
      </c>
      <c r="I564" s="8" t="n">
        <v>185.43</v>
      </c>
      <c r="J564" s="8" t="n">
        <v>70.72</v>
      </c>
      <c r="K564" s="268" t="n">
        <v>0.633</v>
      </c>
      <c r="L564" s="268" t="n">
        <v>0.4653</v>
      </c>
      <c r="M564" s="268" t="n">
        <v>-0.034</v>
      </c>
      <c r="N564" s="8" t="n">
        <v>668.51</v>
      </c>
      <c r="O564" s="8" t="n">
        <v>7910.17</v>
      </c>
      <c r="P564" s="268" t="n">
        <v>0.08450000000000001</v>
      </c>
      <c r="Q564" s="8" t="n">
        <v>536</v>
      </c>
      <c r="R564" s="8" t="inlineStr">
        <is>
          <t>4 ↑ +0.28%</t>
        </is>
      </c>
      <c r="S564" s="8" t="inlineStr">
        <is>
          <t>23 ↑ +0.40%</t>
        </is>
      </c>
      <c r="T564" s="8" t="inlineStr">
        <is>
          <t>112 ↑ +0.20%</t>
        </is>
      </c>
      <c r="U564" s="8" t="inlineStr">
        <is>
          <t>196 ↑ +0.18%</t>
        </is>
      </c>
      <c r="V564" s="8" t="inlineStr">
        <is>
          <t>119 ↑ +0.08%</t>
        </is>
      </c>
      <c r="W564" s="8" t="inlineStr">
        <is>
          <t>82 ↑ +0.02%</t>
        </is>
      </c>
    </row>
    <row r="565" ht="28" customHeight="1" s="386">
      <c r="A565" s="308" t="n">
        <v>45427</v>
      </c>
      <c r="B565" s="472" t="n">
        <v>1949.48</v>
      </c>
      <c r="C565" s="8" t="n">
        <v>-5.474</v>
      </c>
      <c r="D565" s="268" t="n">
        <v>-0.0028</v>
      </c>
      <c r="E565" s="8" t="n">
        <v>39.61</v>
      </c>
      <c r="F565" s="8" t="n">
        <v>121.915</v>
      </c>
      <c r="G565" s="8" t="n">
        <v>116.726</v>
      </c>
      <c r="H565" s="8" t="n">
        <v>78.84999999999999</v>
      </c>
      <c r="I565" s="8" t="n">
        <v>185.87</v>
      </c>
      <c r="J565" s="8" t="n">
        <v>70.95</v>
      </c>
      <c r="K565" s="268" t="n">
        <v>0.6395</v>
      </c>
      <c r="L565" s="268" t="n">
        <v>0.4739</v>
      </c>
      <c r="M565" s="268" t="n">
        <v>-0.0332</v>
      </c>
      <c r="N565" s="8" t="n">
        <v>606.29</v>
      </c>
      <c r="O565" s="8" t="n">
        <v>7910.76</v>
      </c>
      <c r="P565" s="268" t="n">
        <v>0.0766</v>
      </c>
      <c r="Q565" s="8" t="n">
        <v>536</v>
      </c>
      <c r="R565" s="8" t="inlineStr">
        <is>
          <t>4 ↑ +0.23%</t>
        </is>
      </c>
      <c r="S565" s="8" t="inlineStr">
        <is>
          <t>26 ↑ +0.03%</t>
        </is>
      </c>
      <c r="T565" s="8" t="inlineStr">
        <is>
          <t>113 ↓ -0.14%</t>
        </is>
      </c>
      <c r="U565" s="8" t="inlineStr">
        <is>
          <t>199 ↓ -0.26%</t>
        </is>
      </c>
      <c r="V565" s="8" t="inlineStr">
        <is>
          <t>113 ↓ -0.46%</t>
        </is>
      </c>
      <c r="W565" s="8" t="inlineStr">
        <is>
          <t>81 ↓ -0.39%</t>
        </is>
      </c>
    </row>
    <row r="566" ht="28" customHeight="1" s="386">
      <c r="A566" s="308" t="n">
        <v>45426</v>
      </c>
      <c r="B566" s="472" t="n">
        <v>1954.954</v>
      </c>
      <c r="C566" s="8" t="n">
        <v>5.167</v>
      </c>
      <c r="D566" s="268" t="n">
        <v>0.0027</v>
      </c>
      <c r="E566" s="8" t="n">
        <v>41.52</v>
      </c>
      <c r="F566" s="8" t="n">
        <v>122.267</v>
      </c>
      <c r="G566" s="8" t="n">
        <v>116.797</v>
      </c>
      <c r="H566" s="8" t="n">
        <v>79.2</v>
      </c>
      <c r="I566" s="8" t="n">
        <v>185.65</v>
      </c>
      <c r="J566" s="8" t="n">
        <v>71.11</v>
      </c>
      <c r="K566" s="268" t="n">
        <v>0.6338</v>
      </c>
      <c r="L566" s="268" t="n">
        <v>0.4631</v>
      </c>
      <c r="M566" s="268" t="n">
        <v>-0.0331</v>
      </c>
      <c r="N566" s="8" t="n">
        <v>548.92</v>
      </c>
      <c r="O566" s="8" t="n">
        <v>7902.13</v>
      </c>
      <c r="P566" s="268" t="n">
        <v>0.06950000000000001</v>
      </c>
      <c r="Q566" s="8" t="n">
        <v>535</v>
      </c>
      <c r="R566" s="8" t="inlineStr">
        <is>
          <t>4 ↑ +0.82%</t>
        </is>
      </c>
      <c r="S566" s="8" t="inlineStr">
        <is>
          <t>26 ↑ +0.15%</t>
        </is>
      </c>
      <c r="T566" s="8" t="inlineStr">
        <is>
          <t>108 ↑ +0.05%</t>
        </is>
      </c>
      <c r="U566" s="8" t="inlineStr">
        <is>
          <t>195 ↑ +0.21%</t>
        </is>
      </c>
      <c r="V566" s="8" t="inlineStr">
        <is>
          <t>119 ↑ +0.51%</t>
        </is>
      </c>
      <c r="W566" s="8" t="inlineStr">
        <is>
          <t>83 ↑ +0.34%</t>
        </is>
      </c>
    </row>
    <row r="567" ht="28" customHeight="1" s="386">
      <c r="A567" s="308" t="n">
        <v>45425</v>
      </c>
      <c r="B567" s="472" t="n">
        <v>1949.787</v>
      </c>
      <c r="C567" s="8" t="n">
        <v>-6.907</v>
      </c>
      <c r="D567" s="268" t="n">
        <v>-0.0035</v>
      </c>
      <c r="E567" s="8" t="n">
        <v>38.7</v>
      </c>
      <c r="F567" s="8" t="n">
        <v>121.536</v>
      </c>
      <c r="G567" s="8" t="n">
        <v>116.509</v>
      </c>
      <c r="H567" s="8" t="n">
        <v>78.52</v>
      </c>
      <c r="I567" s="8" t="n">
        <v>185.75</v>
      </c>
      <c r="J567" s="8" t="n">
        <v>71.87</v>
      </c>
      <c r="K567" s="268" t="n">
        <v>0.6421</v>
      </c>
      <c r="L567" s="268" t="n">
        <v>0.4756</v>
      </c>
      <c r="M567" s="268" t="n">
        <v>-0.0319</v>
      </c>
      <c r="N567" s="8" t="n">
        <v>582.02</v>
      </c>
      <c r="O567" s="8" t="n">
        <v>7901.04</v>
      </c>
      <c r="P567" s="268" t="n">
        <v>0.0737</v>
      </c>
      <c r="Q567" s="8" t="n">
        <v>534</v>
      </c>
      <c r="R567" s="8" t="inlineStr">
        <is>
          <t>3 ↓ -0.82%</t>
        </is>
      </c>
      <c r="S567" s="8" t="inlineStr">
        <is>
          <t>27 ↓ -0.53%</t>
        </is>
      </c>
      <c r="T567" s="8" t="inlineStr">
        <is>
          <t>108 ↓ -0.14%</t>
        </is>
      </c>
      <c r="U567" s="8" t="inlineStr">
        <is>
          <t>196 ↓ -0.48%</t>
        </is>
      </c>
      <c r="V567" s="8" t="inlineStr">
        <is>
          <t>119 ↓ -0.58%</t>
        </is>
      </c>
      <c r="W567" s="8" t="inlineStr">
        <is>
          <t>81 ↑ +0.08%</t>
        </is>
      </c>
    </row>
    <row r="568" ht="28" customHeight="1" s="386">
      <c r="A568" s="308" t="n">
        <v>45422</v>
      </c>
      <c r="B568" s="472" t="n">
        <v>1956.694</v>
      </c>
      <c r="C568" s="8" t="n">
        <v>-1.155</v>
      </c>
      <c r="D568" s="268" t="n">
        <v>-0.0005999999999999999</v>
      </c>
      <c r="E568" s="8" t="n">
        <v>40.09</v>
      </c>
      <c r="F568" s="8" t="n">
        <v>121.9</v>
      </c>
      <c r="G568" s="8" t="n">
        <v>117.25</v>
      </c>
      <c r="H568" s="8" t="n">
        <v>79.94</v>
      </c>
      <c r="I568" s="8" t="n">
        <v>183.8</v>
      </c>
      <c r="J568" s="8" t="n">
        <v>72.48</v>
      </c>
      <c r="K568" s="268" t="n">
        <v>0.619</v>
      </c>
      <c r="L568" s="268" t="n">
        <v>0.465</v>
      </c>
      <c r="M568" s="268" t="n">
        <v>-0.032</v>
      </c>
      <c r="N568" s="8" t="n">
        <v>598.01</v>
      </c>
      <c r="O568" s="8" t="n">
        <v>7901.81</v>
      </c>
      <c r="P568" s="268" t="n">
        <v>0.0757</v>
      </c>
      <c r="Q568" s="8" t="n">
        <v>534</v>
      </c>
      <c r="R568" s="8" t="inlineStr">
        <is>
          <t>2 ↑ +0.01%</t>
        </is>
      </c>
      <c r="S568" s="8" t="inlineStr">
        <is>
          <t>27 ↑ +0.12%</t>
        </is>
      </c>
      <c r="T568" s="8" t="inlineStr">
        <is>
          <t>107 ↑ +0.10%</t>
        </is>
      </c>
      <c r="U568" s="8" t="inlineStr">
        <is>
          <t>191 ↓ -0.12%</t>
        </is>
      </c>
      <c r="V568" s="8" t="inlineStr">
        <is>
          <t>124 ↑ +0.00%</t>
        </is>
      </c>
      <c r="W568" s="8" t="inlineStr">
        <is>
          <t>83 ↓ -0.29%</t>
        </is>
      </c>
    </row>
    <row r="569" ht="28" customHeight="1" s="386">
      <c r="A569" s="308" t="n">
        <v>45421</v>
      </c>
      <c r="B569" s="472" t="n">
        <v>1957.849</v>
      </c>
      <c r="C569" s="8" t="n">
        <v>19.385</v>
      </c>
      <c r="D569" s="268" t="n">
        <v>0.01</v>
      </c>
      <c r="E569" s="8" t="n">
        <v>39.64</v>
      </c>
      <c r="F569" s="8" t="n">
        <v>122.018</v>
      </c>
      <c r="G569" s="8" t="n">
        <v>117.223</v>
      </c>
      <c r="H569" s="8" t="n">
        <v>80.70999999999999</v>
      </c>
      <c r="I569" s="8" t="n">
        <v>181.91</v>
      </c>
      <c r="J569" s="8" t="n">
        <v>65.84999999999999</v>
      </c>
      <c r="K569" s="268" t="n">
        <v>0.5989</v>
      </c>
      <c r="L569" s="268" t="n">
        <v>0.4455</v>
      </c>
      <c r="M569" s="268" t="n">
        <v>-0.0327</v>
      </c>
      <c r="N569" s="8" t="n">
        <v>656.29</v>
      </c>
      <c r="O569" s="8" t="n">
        <v>7902.69</v>
      </c>
      <c r="P569" s="268" t="n">
        <v>0.083</v>
      </c>
      <c r="Q569" s="8" t="n">
        <v>534</v>
      </c>
      <c r="R569" s="8" t="inlineStr">
        <is>
          <t>2 ↑ +0.05%</t>
        </is>
      </c>
      <c r="S569" s="8" t="inlineStr">
        <is>
          <t>26 ↑ +1.35%</t>
        </is>
      </c>
      <c r="T569" s="8" t="inlineStr">
        <is>
          <t>114 ↑ +0.76%</t>
        </is>
      </c>
      <c r="U569" s="8" t="inlineStr">
        <is>
          <t>182 ↑ +0.81%</t>
        </is>
      </c>
      <c r="V569" s="8" t="inlineStr">
        <is>
          <t>124 ↑ +1.01%</t>
        </is>
      </c>
      <c r="W569" s="8" t="inlineStr">
        <is>
          <t>86 ↑ +1.64%</t>
        </is>
      </c>
    </row>
    <row r="570" ht="28" customHeight="1" s="386">
      <c r="A570" s="308" t="n">
        <v>45420</v>
      </c>
      <c r="B570" s="472" t="n">
        <v>1938.464</v>
      </c>
      <c r="C570" s="8" t="n">
        <v>-6.086</v>
      </c>
      <c r="D570" s="268" t="n">
        <v>-0.0031</v>
      </c>
      <c r="E570" s="8" t="n">
        <v>36.48</v>
      </c>
      <c r="F570" s="8" t="n">
        <v>120.794</v>
      </c>
      <c r="G570" s="8" t="n">
        <v>115.85</v>
      </c>
      <c r="H570" s="8" t="n">
        <v>79.55</v>
      </c>
      <c r="I570" s="8" t="n">
        <v>181.76</v>
      </c>
      <c r="J570" s="8" t="n">
        <v>69.08</v>
      </c>
      <c r="K570" s="268" t="n">
        <v>0.6097</v>
      </c>
      <c r="L570" s="268" t="n">
        <v>0.4526</v>
      </c>
      <c r="M570" s="268" t="n">
        <v>-0.0287</v>
      </c>
      <c r="N570" s="8" t="n">
        <v>542.76</v>
      </c>
      <c r="O570" s="8" t="n">
        <v>7902.93</v>
      </c>
      <c r="P570" s="268" t="n">
        <v>0.0687</v>
      </c>
      <c r="Q570" s="8" t="n">
        <v>534</v>
      </c>
      <c r="R570" s="8" t="inlineStr">
        <is>
          <t>4 ↑ +0.07%</t>
        </is>
      </c>
      <c r="S570" s="8" t="inlineStr">
        <is>
          <t>33 ↑ +0.05%</t>
        </is>
      </c>
      <c r="T570" s="8" t="inlineStr">
        <is>
          <t>122 ↓ -0.14%</t>
        </is>
      </c>
      <c r="U570" s="8" t="inlineStr">
        <is>
          <t>182 ↓ -0.52%</t>
        </is>
      </c>
      <c r="V570" s="8" t="inlineStr">
        <is>
          <t>118 ↓ -0.74%</t>
        </is>
      </c>
      <c r="W570" s="8" t="inlineStr">
        <is>
          <t>75 ↑ +0.40%</t>
        </is>
      </c>
    </row>
    <row r="571" ht="28" customHeight="1" s="386">
      <c r="A571" s="308" t="n">
        <v>45419</v>
      </c>
      <c r="B571" s="472" t="n">
        <v>1944.55</v>
      </c>
      <c r="C571" s="8" t="n">
        <v>10.637</v>
      </c>
      <c r="D571" s="268" t="n">
        <v>0.0055</v>
      </c>
      <c r="E571" s="8" t="n">
        <v>38.14</v>
      </c>
      <c r="F571" s="8" t="n">
        <v>121.144</v>
      </c>
      <c r="G571" s="8" t="n">
        <v>116.78</v>
      </c>
      <c r="H571" s="8" t="n">
        <v>80.23</v>
      </c>
      <c r="I571" s="8" t="n">
        <v>181</v>
      </c>
      <c r="J571" s="8" t="n">
        <v>66.56999999999999</v>
      </c>
      <c r="K571" s="268" t="n">
        <v>0.5986</v>
      </c>
      <c r="L571" s="268" t="n">
        <v>0.4475</v>
      </c>
      <c r="M571" s="268" t="n">
        <v>-0.0307</v>
      </c>
      <c r="N571" s="8" t="n">
        <v>556.89</v>
      </c>
      <c r="O571" s="8" t="n">
        <v>7904.17</v>
      </c>
      <c r="P571" s="268" t="n">
        <v>0.07049999999999999</v>
      </c>
      <c r="Q571" s="8" t="n">
        <v>534</v>
      </c>
      <c r="R571" s="8" t="inlineStr">
        <is>
          <t>4 ↑ +0.23%</t>
        </is>
      </c>
      <c r="S571" s="8" t="inlineStr">
        <is>
          <t>34 ↑ +0.85%</t>
        </is>
      </c>
      <c r="T571" s="8" t="inlineStr">
        <is>
          <t>112 ↑ +0.61%</t>
        </is>
      </c>
      <c r="U571" s="8" t="inlineStr">
        <is>
          <t>184 ↑ +0.55%</t>
        </is>
      </c>
      <c r="V571" s="8" t="inlineStr">
        <is>
          <t>116 ↑ +0.59%</t>
        </is>
      </c>
      <c r="W571" s="8" t="inlineStr">
        <is>
          <t>84 ↑ +0.32%</t>
        </is>
      </c>
    </row>
    <row r="572" ht="28" customHeight="1" s="386">
      <c r="A572" s="308" t="n">
        <v>45418</v>
      </c>
      <c r="B572" s="472" t="n">
        <v>1933.913</v>
      </c>
      <c r="C572" s="8" t="n">
        <v>24.102</v>
      </c>
      <c r="D572" s="268" t="n">
        <v>0.0126</v>
      </c>
      <c r="E572" s="8" t="n">
        <v>35.48</v>
      </c>
      <c r="F572" s="8" t="n">
        <v>120.91</v>
      </c>
      <c r="G572" s="8" t="n">
        <v>116</v>
      </c>
      <c r="H572" s="8" t="n">
        <v>79.59</v>
      </c>
      <c r="I572" s="8" t="n">
        <v>181.09</v>
      </c>
      <c r="J572" s="8" t="n">
        <v>66.79000000000001</v>
      </c>
      <c r="K572" s="268" t="n">
        <v>0.6019</v>
      </c>
      <c r="L572" s="268" t="n">
        <v>0.4509</v>
      </c>
      <c r="M572" s="268" t="n">
        <v>-0.0286</v>
      </c>
      <c r="N572" s="8" t="n">
        <v>558.99</v>
      </c>
      <c r="O572" s="8" t="n">
        <v>7906.86</v>
      </c>
      <c r="P572" s="268" t="n">
        <v>0.0707</v>
      </c>
      <c r="Q572" s="8" t="n">
        <v>535</v>
      </c>
      <c r="R572" s="8" t="inlineStr">
        <is>
          <t>5 ↑ +1.86%</t>
        </is>
      </c>
      <c r="S572" s="8" t="inlineStr">
        <is>
          <t>40 ↑ +0.65%</t>
        </is>
      </c>
      <c r="T572" s="8" t="inlineStr">
        <is>
          <t>125 ↑ +0.83%</t>
        </is>
      </c>
      <c r="U572" s="8" t="inlineStr">
        <is>
          <t>176 ↑ +1.18%</t>
        </is>
      </c>
      <c r="V572" s="8" t="inlineStr">
        <is>
          <t>109 ↑ +1.25%</t>
        </is>
      </c>
      <c r="W572" s="8" t="inlineStr">
        <is>
          <t>80 ↑ +2.42%</t>
        </is>
      </c>
    </row>
    <row r="573" ht="28" customHeight="1" s="386">
      <c r="A573" s="308" t="n">
        <v>45412</v>
      </c>
      <c r="B573" s="472" t="n">
        <v>1909.811</v>
      </c>
      <c r="C573" s="8" t="n">
        <v>1.679</v>
      </c>
      <c r="D573" s="268" t="n">
        <v>0.0009</v>
      </c>
      <c r="E573" s="8" t="n">
        <v>28.4</v>
      </c>
      <c r="F573" s="8" t="n">
        <v>119.223</v>
      </c>
      <c r="G573" s="8" t="n">
        <v>114.489</v>
      </c>
      <c r="H573" s="8" t="n">
        <v>77.69</v>
      </c>
      <c r="I573" s="8" t="n">
        <v>180.68</v>
      </c>
      <c r="J573" s="8" t="n">
        <v>69.84</v>
      </c>
      <c r="K573" s="268" t="n">
        <v>0.6146</v>
      </c>
      <c r="L573" s="268" t="n">
        <v>0.4588</v>
      </c>
      <c r="M573" s="268" t="n">
        <v>-0.023</v>
      </c>
      <c r="N573" s="8" t="n">
        <v>485.82</v>
      </c>
      <c r="O573" s="8" t="n">
        <v>7905.55</v>
      </c>
      <c r="P573" s="268" t="n">
        <v>0.0615</v>
      </c>
      <c r="Q573" s="8" t="n">
        <v>534</v>
      </c>
      <c r="R573" s="8" t="inlineStr">
        <is>
          <t>6 ↑ +0.96%</t>
        </is>
      </c>
      <c r="S573" s="8" t="inlineStr">
        <is>
          <t>42 ↓ -0.23%</t>
        </is>
      </c>
      <c r="T573" s="8" t="inlineStr">
        <is>
          <t>144 ↑ +0.15%</t>
        </is>
      </c>
      <c r="U573" s="8" t="inlineStr">
        <is>
          <t>176 ↑ +0.28%</t>
        </is>
      </c>
      <c r="V573" s="8" t="inlineStr">
        <is>
          <t>92 ↑ +0.05%</t>
        </is>
      </c>
      <c r="W573" s="8" t="inlineStr">
        <is>
          <t>74 ↓ -0.34%</t>
        </is>
      </c>
    </row>
    <row r="574" ht="28" customHeight="1" s="386">
      <c r="A574" s="308" t="n">
        <v>45411</v>
      </c>
      <c r="B574" s="472" t="n">
        <v>1908.132</v>
      </c>
      <c r="C574" s="8" t="n">
        <v>11.003</v>
      </c>
      <c r="D574" s="268" t="n">
        <v>0.0058</v>
      </c>
      <c r="E574" s="8" t="n">
        <v>27.26</v>
      </c>
      <c r="F574" s="8" t="n">
        <v>119.162</v>
      </c>
      <c r="G574" s="8" t="n">
        <v>114.259</v>
      </c>
      <c r="H574" s="8" t="n">
        <v>77.64</v>
      </c>
      <c r="I574" s="8" t="n">
        <v>181.05</v>
      </c>
      <c r="J574" s="8" t="n">
        <v>67.86</v>
      </c>
      <c r="K574" s="268" t="n">
        <v>0.6188</v>
      </c>
      <c r="L574" s="268" t="n">
        <v>0.4623</v>
      </c>
      <c r="M574" s="268" t="n">
        <v>-0.0225</v>
      </c>
      <c r="N574" s="8" t="n">
        <v>466.26</v>
      </c>
      <c r="O574" s="8" t="n">
        <v>7907.9</v>
      </c>
      <c r="P574" s="268" t="n">
        <v>0.059</v>
      </c>
      <c r="Q574" s="8" t="n">
        <v>535</v>
      </c>
      <c r="R574" s="8" t="inlineStr">
        <is>
          <t>6 ↑ +1.14%</t>
        </is>
      </c>
      <c r="S574" s="8" t="inlineStr">
        <is>
          <t>45 ↑ +0.52%</t>
        </is>
      </c>
      <c r="T574" s="8" t="inlineStr">
        <is>
          <t>148 ↑ +0.32%</t>
        </is>
      </c>
      <c r="U574" s="8" t="inlineStr">
        <is>
          <t>172 ↑ +0.56%</t>
        </is>
      </c>
      <c r="V574" s="8" t="inlineStr">
        <is>
          <t>93 ↑ +0.72%</t>
        </is>
      </c>
      <c r="W574" s="8" t="inlineStr">
        <is>
          <t>71 ↑ +0.97%</t>
        </is>
      </c>
    </row>
    <row r="575" ht="28" customHeight="1" s="386">
      <c r="A575" s="308" t="n">
        <v>45408</v>
      </c>
      <c r="B575" s="472" t="n">
        <v>1897.129</v>
      </c>
      <c r="C575" s="8" t="n">
        <v>16.437</v>
      </c>
      <c r="D575" s="268" t="n">
        <v>0.008699999999999999</v>
      </c>
      <c r="E575" s="8" t="n">
        <v>24.49</v>
      </c>
      <c r="F575" s="8" t="n">
        <v>118.488</v>
      </c>
      <c r="G575" s="8" t="n">
        <v>113.6</v>
      </c>
      <c r="H575" s="8" t="n">
        <v>75.39</v>
      </c>
      <c r="I575" s="8" t="n">
        <v>184.72</v>
      </c>
      <c r="J575" s="8" t="n">
        <v>75.37</v>
      </c>
      <c r="K575" s="268" t="n">
        <v>0.6623</v>
      </c>
      <c r="L575" s="268" t="n">
        <v>0.4997</v>
      </c>
      <c r="M575" s="268" t="n">
        <v>-0.019</v>
      </c>
      <c r="N575" s="8" t="n">
        <v>471.58</v>
      </c>
      <c r="O575" s="8" t="n">
        <v>7908.89</v>
      </c>
      <c r="P575" s="268" t="n">
        <v>0.0596</v>
      </c>
      <c r="Q575" s="8" t="n">
        <v>535</v>
      </c>
      <c r="R575" s="8" t="inlineStr">
        <is>
          <t>8 ↑ +0.15%</t>
        </is>
      </c>
      <c r="S575" s="8" t="inlineStr">
        <is>
          <t>43 ↑ +0.56%</t>
        </is>
      </c>
      <c r="T575" s="8" t="inlineStr">
        <is>
          <t>155 ↑ +0.51%</t>
        </is>
      </c>
      <c r="U575" s="8" t="inlineStr">
        <is>
          <t>173 ↑ +0.87%</t>
        </is>
      </c>
      <c r="V575" s="8" t="inlineStr">
        <is>
          <t>85 ↑ +1.19%</t>
        </is>
      </c>
      <c r="W575" s="8" t="inlineStr">
        <is>
          <t>71 ↑ +1.56%</t>
        </is>
      </c>
    </row>
    <row r="576" ht="28" customHeight="1" s="386">
      <c r="A576" s="308" t="n">
        <v>45407</v>
      </c>
      <c r="B576" s="472" t="n">
        <v>1880.692</v>
      </c>
      <c r="C576" s="8" t="n">
        <v>2.46</v>
      </c>
      <c r="D576" s="268" t="n">
        <v>0.0013</v>
      </c>
      <c r="E576" s="8" t="n">
        <v>20.8</v>
      </c>
      <c r="F576" s="8" t="n">
        <v>117.378</v>
      </c>
      <c r="G576" s="8" t="n">
        <v>112.951</v>
      </c>
      <c r="H576" s="8" t="n">
        <v>74.77</v>
      </c>
      <c r="I576" s="8" t="n">
        <v>184.22</v>
      </c>
      <c r="J576" s="8" t="n">
        <v>75</v>
      </c>
      <c r="K576" s="268" t="n">
        <v>0.6684</v>
      </c>
      <c r="L576" s="268" t="n">
        <v>0.5006</v>
      </c>
      <c r="M576" s="268" t="n">
        <v>-0.015</v>
      </c>
      <c r="N576" s="8" t="n">
        <v>423.38</v>
      </c>
      <c r="O576" s="8" t="n">
        <v>7909.07</v>
      </c>
      <c r="P576" s="268" t="n">
        <v>0.0535</v>
      </c>
      <c r="Q576" s="8" t="n">
        <v>535</v>
      </c>
      <c r="R576" s="8" t="inlineStr">
        <is>
          <t>9 ↑ +1.69%</t>
        </is>
      </c>
      <c r="S576" s="8" t="inlineStr">
        <is>
          <t>42 ↑ +0.68%</t>
        </is>
      </c>
      <c r="T576" s="8" t="inlineStr">
        <is>
          <t>174 ↑ +0.26%</t>
        </is>
      </c>
      <c r="U576" s="8" t="inlineStr">
        <is>
          <t>165 ↑ +0.13%</t>
        </is>
      </c>
      <c r="V576" s="8" t="inlineStr">
        <is>
          <t>81 ↑ +0.10%</t>
        </is>
      </c>
      <c r="W576" s="8" t="inlineStr">
        <is>
          <t>64 ↓ -0.73%</t>
        </is>
      </c>
    </row>
    <row r="577" ht="28" customHeight="1" s="386">
      <c r="A577" s="308" t="n">
        <v>45406</v>
      </c>
      <c r="B577" s="472" t="n">
        <v>1878.232</v>
      </c>
      <c r="C577" s="8" t="n">
        <v>14.74</v>
      </c>
      <c r="D577" s="268" t="n">
        <v>0.007900000000000001</v>
      </c>
      <c r="E577" s="8" t="n">
        <v>19.89</v>
      </c>
      <c r="F577" s="8" t="n">
        <v>117.376</v>
      </c>
      <c r="G577" s="8" t="n">
        <v>112.56</v>
      </c>
      <c r="H577" s="8" t="n">
        <v>74.66</v>
      </c>
      <c r="I577" s="8" t="n">
        <v>184.95</v>
      </c>
      <c r="J577" s="8" t="n">
        <v>77.14</v>
      </c>
      <c r="K577" s="268" t="n">
        <v>0.6758</v>
      </c>
      <c r="L577" s="268" t="n">
        <v>0.5028</v>
      </c>
      <c r="M577" s="268" t="n">
        <v>-0.0148</v>
      </c>
      <c r="N577" s="8" t="n">
        <v>431.95</v>
      </c>
      <c r="O577" s="8" t="n">
        <v>7909.66</v>
      </c>
      <c r="P577" s="268" t="n">
        <v>0.0546</v>
      </c>
      <c r="Q577" s="8" t="n">
        <v>535</v>
      </c>
      <c r="R577" s="8" t="inlineStr">
        <is>
          <t>11 ↑ +0.38%</t>
        </is>
      </c>
      <c r="S577" s="8" t="inlineStr">
        <is>
          <t>42 ↑ +0.39%</t>
        </is>
      </c>
      <c r="T577" s="8" t="inlineStr">
        <is>
          <t>174 ↑ +0.35%</t>
        </is>
      </c>
      <c r="U577" s="8" t="inlineStr">
        <is>
          <t>165 ↑ +0.77%</t>
        </is>
      </c>
      <c r="V577" s="8" t="inlineStr">
        <is>
          <t>80 ↑ +1.42%</t>
        </is>
      </c>
      <c r="W577" s="8" t="inlineStr">
        <is>
          <t>63 ↑ +1.59%</t>
        </is>
      </c>
    </row>
    <row r="578" ht="28" customHeight="1" s="386">
      <c r="A578" s="308" t="n">
        <v>45405</v>
      </c>
      <c r="B578" s="472" t="n">
        <v>1863.492</v>
      </c>
      <c r="C578" s="8" t="n">
        <v>2.308</v>
      </c>
      <c r="D578" s="268" t="n">
        <v>0.0012</v>
      </c>
      <c r="E578" s="8" t="n">
        <v>16.93</v>
      </c>
      <c r="F578" s="8" t="n">
        <v>116.45</v>
      </c>
      <c r="G578" s="8" t="n">
        <v>112.139</v>
      </c>
      <c r="H578" s="8" t="n">
        <v>73.13</v>
      </c>
      <c r="I578" s="8" t="n">
        <v>185.8</v>
      </c>
      <c r="J578" s="8" t="n">
        <v>81.11</v>
      </c>
      <c r="K578" s="268" t="n">
        <v>0.6934</v>
      </c>
      <c r="L578" s="268" t="n">
        <v>0.5263</v>
      </c>
      <c r="M578" s="268" t="n">
        <v>-0.0119</v>
      </c>
      <c r="N578" s="8" t="n">
        <v>396.49</v>
      </c>
      <c r="O578" s="8" t="n">
        <v>7910.32</v>
      </c>
      <c r="P578" s="268" t="n">
        <v>0.0501</v>
      </c>
      <c r="Q578" s="8" t="n">
        <v>535</v>
      </c>
      <c r="R578" s="8" t="inlineStr">
        <is>
          <t>11 ↓ -0.45%</t>
        </is>
      </c>
      <c r="S578" s="8" t="inlineStr">
        <is>
          <t>43 ↓ -0.07%</t>
        </is>
      </c>
      <c r="T578" s="8" t="inlineStr">
        <is>
          <t>177 ↑ +0.04%</t>
        </is>
      </c>
      <c r="U578" s="8" t="inlineStr">
        <is>
          <t>177 ↑ +0.31%</t>
        </is>
      </c>
      <c r="V578" s="8" t="inlineStr">
        <is>
          <t>69 ↑ +0.22%</t>
        </is>
      </c>
      <c r="W578" s="8" t="inlineStr">
        <is>
          <t>58 ↓ -0.05%</t>
        </is>
      </c>
    </row>
    <row r="579" ht="28" customHeight="1" s="386">
      <c r="A579" s="308" t="n">
        <v>45404</v>
      </c>
      <c r="B579" s="472" t="n">
        <v>1861.184</v>
      </c>
      <c r="C579" s="8" t="n">
        <v>-10.707</v>
      </c>
      <c r="D579" s="268" t="n">
        <v>-0.0057</v>
      </c>
      <c r="E579" s="8" t="n">
        <v>15.56</v>
      </c>
      <c r="F579" s="8" t="n">
        <v>116.337</v>
      </c>
      <c r="G579" s="8" t="n">
        <v>111.62</v>
      </c>
      <c r="H579" s="8" t="n">
        <v>71.8</v>
      </c>
      <c r="I579" s="8" t="n">
        <v>186.65</v>
      </c>
      <c r="J579" s="8" t="n">
        <v>81.98999999999999</v>
      </c>
      <c r="K579" s="268" t="n">
        <v>0.7030999999999999</v>
      </c>
      <c r="L579" s="268" t="n">
        <v>0.526</v>
      </c>
      <c r="M579" s="268" t="n">
        <v>-0.0117</v>
      </c>
      <c r="N579" s="8" t="n">
        <v>411.07</v>
      </c>
      <c r="O579" s="8" t="n">
        <v>7907.91</v>
      </c>
      <c r="P579" s="268" t="n">
        <v>0.052</v>
      </c>
      <c r="Q579" s="8" t="n">
        <v>534</v>
      </c>
      <c r="R579" s="8" t="inlineStr">
        <is>
          <t>12 ↓ -0.53%</t>
        </is>
      </c>
      <c r="S579" s="8" t="inlineStr">
        <is>
          <t>41 ↓ -0.86%</t>
        </is>
      </c>
      <c r="T579" s="8" t="inlineStr">
        <is>
          <t>184 ↓ -0.29%</t>
        </is>
      </c>
      <c r="U579" s="8" t="inlineStr">
        <is>
          <t>175 ↓ -0.58%</t>
        </is>
      </c>
      <c r="V579" s="8" t="inlineStr">
        <is>
          <t>65 ↓ -0.54%</t>
        </is>
      </c>
      <c r="W579" s="8" t="inlineStr">
        <is>
          <t>57 ↓ -1.27%</t>
        </is>
      </c>
    </row>
    <row r="580" ht="28" customHeight="1" s="386">
      <c r="A580" s="308" t="n">
        <v>45401</v>
      </c>
      <c r="B580" s="472" t="n">
        <v>1871.891</v>
      </c>
      <c r="C580" s="8" t="n">
        <v>-6.688</v>
      </c>
      <c r="D580" s="268" t="n">
        <v>-0.0036</v>
      </c>
      <c r="E580" s="8" t="n">
        <v>17.17</v>
      </c>
      <c r="F580" s="8" t="n">
        <v>117.235</v>
      </c>
      <c r="G580" s="8" t="n">
        <v>112.061</v>
      </c>
      <c r="H580" s="8" t="n">
        <v>73.02</v>
      </c>
      <c r="I580" s="8" t="n">
        <v>187.96</v>
      </c>
      <c r="J580" s="8" t="n">
        <v>81.58</v>
      </c>
      <c r="K580" s="268" t="n">
        <v>0.7072000000000001</v>
      </c>
      <c r="L580" s="268" t="n">
        <v>0.5202</v>
      </c>
      <c r="M580" s="268" t="n">
        <v>-0.0136</v>
      </c>
      <c r="N580" s="8" t="n">
        <v>501.36</v>
      </c>
      <c r="O580" s="8" t="n">
        <v>7910.58</v>
      </c>
      <c r="P580" s="268" t="n">
        <v>0.0634</v>
      </c>
      <c r="Q580" s="8" t="n">
        <v>536</v>
      </c>
      <c r="R580" s="8" t="inlineStr">
        <is>
          <t>10 ↓ -0.61%</t>
        </is>
      </c>
      <c r="S580" s="8" t="inlineStr">
        <is>
          <t>42 ↓ -0.11%</t>
        </is>
      </c>
      <c r="T580" s="8" t="inlineStr">
        <is>
          <t>177 ↓ -0.13%</t>
        </is>
      </c>
      <c r="U580" s="8" t="inlineStr">
        <is>
          <t>177 ↓ -0.43%</t>
        </is>
      </c>
      <c r="V580" s="8" t="inlineStr">
        <is>
          <t>68 ↓ -0.64%</t>
        </is>
      </c>
      <c r="W580" s="8" t="inlineStr">
        <is>
          <t>62 ↓ -0.60%</t>
        </is>
      </c>
    </row>
    <row r="581" ht="28" customHeight="1" s="386">
      <c r="A581" s="308" t="n">
        <v>45400</v>
      </c>
      <c r="B581" s="472" t="n">
        <v>1878.579</v>
      </c>
      <c r="C581" s="8" t="n">
        <v>3.581</v>
      </c>
      <c r="D581" s="268" t="n">
        <v>0.0019</v>
      </c>
      <c r="E581" s="8" t="n">
        <v>18.53</v>
      </c>
      <c r="F581" s="8" t="n">
        <v>117.655</v>
      </c>
      <c r="G581" s="8" t="n">
        <v>112.45</v>
      </c>
      <c r="H581" s="8" t="n">
        <v>73.48999999999999</v>
      </c>
      <c r="I581" s="8" t="n">
        <v>187.73</v>
      </c>
      <c r="J581" s="8" t="n">
        <v>81.03</v>
      </c>
      <c r="K581" s="268" t="n">
        <v>0.7008</v>
      </c>
      <c r="L581" s="268" t="n">
        <v>0.5125999999999999</v>
      </c>
      <c r="M581" s="268" t="n">
        <v>-0.015</v>
      </c>
      <c r="N581" s="8" t="n">
        <v>573.91</v>
      </c>
      <c r="O581" s="8" t="n">
        <v>7922.63</v>
      </c>
      <c r="P581" s="268" t="n">
        <v>0.07240000000000001</v>
      </c>
      <c r="Q581" s="8" t="n">
        <v>536</v>
      </c>
      <c r="R581" s="8" t="inlineStr">
        <is>
          <t>10 ↓ -1.11%</t>
        </is>
      </c>
      <c r="S581" s="8" t="inlineStr">
        <is>
          <t>42 ↑ +0.00%</t>
        </is>
      </c>
      <c r="T581" s="8" t="inlineStr">
        <is>
          <t>177 ↑ +0.04%</t>
        </is>
      </c>
      <c r="U581" s="8" t="inlineStr">
        <is>
          <t>169 ↑ +0.30%</t>
        </is>
      </c>
      <c r="V581" s="8" t="inlineStr">
        <is>
          <t>73 ↑ +0.06%</t>
        </is>
      </c>
      <c r="W581" s="8" t="inlineStr">
        <is>
          <t>65 ↑ +0.77%</t>
        </is>
      </c>
    </row>
    <row r="582" ht="28" customHeight="1" s="386">
      <c r="A582" s="308" t="n">
        <v>45399</v>
      </c>
      <c r="B582" s="472" t="n">
        <v>1874.998</v>
      </c>
      <c r="C582" s="8" t="n">
        <v>29.782</v>
      </c>
      <c r="D582" s="268" t="n">
        <v>0.0161</v>
      </c>
      <c r="E582" s="8" t="n">
        <v>17.98</v>
      </c>
      <c r="F582" s="8" t="n">
        <v>117.391</v>
      </c>
      <c r="G582" s="8" t="n">
        <v>112.172</v>
      </c>
      <c r="H582" s="8" t="n">
        <v>74.09999999999999</v>
      </c>
      <c r="I582" s="8" t="n">
        <v>186.85</v>
      </c>
      <c r="J582" s="8" t="n">
        <v>81.48</v>
      </c>
      <c r="K582" s="268" t="n">
        <v>0.6946</v>
      </c>
      <c r="L582" s="268" t="n">
        <v>0.5043</v>
      </c>
      <c r="M582" s="268" t="n">
        <v>-0.0146</v>
      </c>
      <c r="N582" s="8" t="n">
        <v>567.0599999999999</v>
      </c>
      <c r="O582" s="8" t="n">
        <v>7924.66</v>
      </c>
      <c r="P582" s="268" t="n">
        <v>0.0716</v>
      </c>
      <c r="Q582" s="8" t="n">
        <v>536</v>
      </c>
      <c r="R582" s="8" t="inlineStr">
        <is>
          <t>9 ↑ +0.73%</t>
        </is>
      </c>
      <c r="S582" s="8" t="inlineStr">
        <is>
          <t>44 ↑ +0.93%</t>
        </is>
      </c>
      <c r="T582" s="8" t="inlineStr">
        <is>
          <t>179 ↑ +0.85%</t>
        </is>
      </c>
      <c r="U582" s="8" t="inlineStr">
        <is>
          <t>167 ↑ +1.73%</t>
        </is>
      </c>
      <c r="V582" s="8" t="inlineStr">
        <is>
          <t>73 ↑ +2.33%</t>
        </is>
      </c>
      <c r="W582" s="8" t="inlineStr">
        <is>
          <t>64 ↑ +3.21%</t>
        </is>
      </c>
    </row>
    <row r="583" ht="28" customHeight="1" s="386">
      <c r="A583" s="308" t="n">
        <v>45398</v>
      </c>
      <c r="B583" s="472" t="n">
        <v>1845.216</v>
      </c>
      <c r="C583" s="8" t="n">
        <v>-29.603</v>
      </c>
      <c r="D583" s="268" t="n">
        <v>-0.0158</v>
      </c>
      <c r="E583" s="8" t="n">
        <v>12.59</v>
      </c>
      <c r="F583" s="8" t="n">
        <v>115.447</v>
      </c>
      <c r="G583" s="8" t="n">
        <v>110.449</v>
      </c>
      <c r="H583" s="8" t="n">
        <v>69.66</v>
      </c>
      <c r="I583" s="8" t="n">
        <v>192.66</v>
      </c>
      <c r="J583" s="8" t="n">
        <v>91.06999999999999</v>
      </c>
      <c r="K583" s="268" t="n">
        <v>0.7721</v>
      </c>
      <c r="L583" s="268" t="n">
        <v>0.5732</v>
      </c>
      <c r="M583" s="268" t="n">
        <v>-0.008800000000000001</v>
      </c>
      <c r="N583" s="8" t="n">
        <v>480.45</v>
      </c>
      <c r="O583" s="8" t="n">
        <v>7925.23</v>
      </c>
      <c r="P583" s="268" t="n">
        <v>0.0606</v>
      </c>
      <c r="Q583" s="8" t="n">
        <v>536</v>
      </c>
      <c r="R583" s="8" t="inlineStr">
        <is>
          <t>11 ↓ -3.43%</t>
        </is>
      </c>
      <c r="S583" s="8" t="inlineStr">
        <is>
          <t>46 ↓ -2.02%</t>
        </is>
      </c>
      <c r="T583" s="8" t="inlineStr">
        <is>
          <t>201 ↓ -1.38%</t>
        </is>
      </c>
      <c r="U583" s="8" t="inlineStr">
        <is>
          <t>168 ↓ -1.61%</t>
        </is>
      </c>
      <c r="V583" s="8" t="inlineStr">
        <is>
          <t>57 ↓ -1.62%</t>
        </is>
      </c>
      <c r="W583" s="8" t="inlineStr">
        <is>
          <t>53 ↓ -1.42%</t>
        </is>
      </c>
    </row>
    <row r="584" ht="28" customHeight="1" s="386">
      <c r="A584" s="308" t="n">
        <v>45397</v>
      </c>
      <c r="B584" s="472" t="n">
        <v>1874.819</v>
      </c>
      <c r="C584" s="8" t="n">
        <v>-27.044</v>
      </c>
      <c r="D584" s="268" t="n">
        <v>-0.0142</v>
      </c>
      <c r="E584" s="8" t="n">
        <v>17.49</v>
      </c>
      <c r="F584" s="8" t="n">
        <v>117.311</v>
      </c>
      <c r="G584" s="8" t="n">
        <v>112.21</v>
      </c>
      <c r="H584" s="8" t="n">
        <v>74.44</v>
      </c>
      <c r="I584" s="8" t="n">
        <v>186.08</v>
      </c>
      <c r="J584" s="8" t="n">
        <v>81.81</v>
      </c>
      <c r="K584" s="268" t="n">
        <v>0.6877</v>
      </c>
      <c r="L584" s="268" t="n">
        <v>0.5022</v>
      </c>
      <c r="M584" s="268" t="n">
        <v>-0.0147</v>
      </c>
      <c r="N584" s="8" t="n">
        <v>511.35</v>
      </c>
      <c r="O584" s="8" t="n">
        <v>7928.52</v>
      </c>
      <c r="P584" s="268" t="n">
        <v>0.0645</v>
      </c>
      <c r="Q584" s="8" t="n">
        <v>536</v>
      </c>
      <c r="R584" s="8" t="inlineStr">
        <is>
          <t>5 ↓ -4.87%</t>
        </is>
      </c>
      <c r="S584" s="8" t="inlineStr">
        <is>
          <t>38 ↓ -2.20%</t>
        </is>
      </c>
      <c r="T584" s="8" t="inlineStr">
        <is>
          <t>179 ↓ -1.05%</t>
        </is>
      </c>
      <c r="U584" s="8" t="inlineStr">
        <is>
          <t>183 ↓ -1.58%</t>
        </is>
      </c>
      <c r="V584" s="8" t="inlineStr">
        <is>
          <t>70 ↓ -1.87%</t>
        </is>
      </c>
      <c r="W584" s="8" t="inlineStr">
        <is>
          <t>61 ↓ -0.76%</t>
        </is>
      </c>
    </row>
    <row r="585" ht="28" customHeight="1" s="386">
      <c r="A585" s="308" t="n">
        <v>45394</v>
      </c>
      <c r="B585" s="472" t="n">
        <v>1901.863</v>
      </c>
      <c r="C585" s="8" t="n">
        <v>3.929</v>
      </c>
      <c r="D585" s="268" t="n">
        <v>0.0021</v>
      </c>
      <c r="E585" s="8" t="n">
        <v>24.88</v>
      </c>
      <c r="F585" s="8" t="n">
        <v>118.989</v>
      </c>
      <c r="G585" s="8" t="n">
        <v>113.876</v>
      </c>
      <c r="H585" s="8" t="n">
        <v>77.44</v>
      </c>
      <c r="I585" s="8" t="n">
        <v>184.28</v>
      </c>
      <c r="J585" s="8" t="n">
        <v>77.20999999999999</v>
      </c>
      <c r="K585" s="268" t="n">
        <v>0.6529</v>
      </c>
      <c r="L585" s="268" t="n">
        <v>0.4863</v>
      </c>
      <c r="M585" s="268" t="n">
        <v>-0.0198</v>
      </c>
      <c r="N585" s="8" t="n">
        <v>430.13</v>
      </c>
      <c r="O585" s="8" t="n">
        <v>7930.24</v>
      </c>
      <c r="P585" s="268" t="n">
        <v>0.0542</v>
      </c>
      <c r="Q585" s="8" t="n">
        <v>536</v>
      </c>
      <c r="R585" s="8" t="inlineStr">
        <is>
          <t>3 ↑ +0.58%</t>
        </is>
      </c>
      <c r="S585" s="8" t="inlineStr">
        <is>
          <t>34 ↑ +0.30%</t>
        </is>
      </c>
      <c r="T585" s="8" t="inlineStr">
        <is>
          <t>162 ↑ +0.19%</t>
        </is>
      </c>
      <c r="U585" s="8" t="inlineStr">
        <is>
          <t>176 ↑ +0.17%</t>
        </is>
      </c>
      <c r="V585" s="8" t="inlineStr">
        <is>
          <t>89 ↑ +0.38%</t>
        </is>
      </c>
      <c r="W585" s="8" t="inlineStr">
        <is>
          <t>72 ↑ +0.06%</t>
        </is>
      </c>
    </row>
    <row r="586" ht="28" customHeight="1" s="386">
      <c r="A586" s="308" t="n">
        <v>45393</v>
      </c>
      <c r="B586" s="472" t="n">
        <v>1897.934</v>
      </c>
      <c r="C586" s="8" t="n">
        <v>5.997</v>
      </c>
      <c r="D586" s="268" t="n">
        <v>0.0032</v>
      </c>
      <c r="E586" s="8" t="n">
        <v>23.1</v>
      </c>
      <c r="F586" s="8" t="n">
        <v>118.798</v>
      </c>
      <c r="G586" s="8" t="n">
        <v>113.44</v>
      </c>
      <c r="H586" s="8" t="n">
        <v>77.77</v>
      </c>
      <c r="I586" s="8" t="n">
        <v>182.22</v>
      </c>
      <c r="J586" s="8" t="n">
        <v>74.43000000000001</v>
      </c>
      <c r="K586" s="268" t="n">
        <v>0.6342</v>
      </c>
      <c r="L586" s="268" t="n">
        <v>0.4685</v>
      </c>
      <c r="M586" s="268" t="n">
        <v>-0.0189</v>
      </c>
      <c r="N586" s="8" t="n">
        <v>439.21</v>
      </c>
      <c r="O586" s="8" t="n">
        <v>7932.57</v>
      </c>
      <c r="P586" s="268" t="n">
        <v>0.0554</v>
      </c>
      <c r="Q586" s="8" t="n">
        <v>536</v>
      </c>
      <c r="R586" s="8" t="inlineStr">
        <is>
          <t>3 ↓ -0.09%</t>
        </is>
      </c>
      <c r="S586" s="8" t="inlineStr">
        <is>
          <t>34 ↑ +0.54%</t>
        </is>
      </c>
      <c r="T586" s="8" t="inlineStr">
        <is>
          <t>167 ↑ +0.07%</t>
        </is>
      </c>
      <c r="U586" s="8" t="inlineStr">
        <is>
          <t>178 ↑ +0.30%</t>
        </is>
      </c>
      <c r="V586" s="8" t="inlineStr">
        <is>
          <t>82 ↑ +0.39%</t>
        </is>
      </c>
      <c r="W586" s="8" t="inlineStr">
        <is>
          <t>72 ↑ +0.75%</t>
        </is>
      </c>
    </row>
    <row r="587" ht="28" customHeight="1" s="386">
      <c r="A587" s="308" t="n">
        <v>45392</v>
      </c>
      <c r="B587" s="472" t="n">
        <v>1891.937</v>
      </c>
      <c r="C587" s="8" t="n">
        <v>-9.125</v>
      </c>
      <c r="D587" s="268" t="n">
        <v>-0.0048</v>
      </c>
      <c r="E587" s="8" t="n">
        <v>21.78</v>
      </c>
      <c r="F587" s="8" t="n">
        <v>118.407</v>
      </c>
      <c r="G587" s="8" t="n">
        <v>113.355</v>
      </c>
      <c r="H587" s="8" t="n">
        <v>77.45</v>
      </c>
      <c r="I587" s="8" t="n">
        <v>181.51</v>
      </c>
      <c r="J587" s="8" t="n">
        <v>73.19</v>
      </c>
      <c r="K587" s="268" t="n">
        <v>0.631</v>
      </c>
      <c r="L587" s="268" t="n">
        <v>0.4552</v>
      </c>
      <c r="M587" s="268" t="n">
        <v>-0.0177</v>
      </c>
      <c r="N587" s="8" t="n">
        <v>457.36</v>
      </c>
      <c r="O587" s="8" t="n">
        <v>7933.45</v>
      </c>
      <c r="P587" s="268" t="n">
        <v>0.0576</v>
      </c>
      <c r="Q587" s="8" t="n">
        <v>536</v>
      </c>
      <c r="R587" s="8" t="inlineStr">
        <is>
          <t>4 ↓ -1.25%</t>
        </is>
      </c>
      <c r="S587" s="8" t="inlineStr">
        <is>
          <t>32 ↓ -0.54%</t>
        </is>
      </c>
      <c r="T587" s="8" t="inlineStr">
        <is>
          <t>168 ↓ -0.31%</t>
        </is>
      </c>
      <c r="U587" s="8" t="inlineStr">
        <is>
          <t>182 ↓ -0.43%</t>
        </is>
      </c>
      <c r="V587" s="8" t="inlineStr">
        <is>
          <t>84 ↓ -0.65%</t>
        </is>
      </c>
      <c r="W587" s="8" t="inlineStr">
        <is>
          <t>66 ↓ -0.78%</t>
        </is>
      </c>
    </row>
    <row r="588" ht="28" customHeight="1" s="386">
      <c r="A588" s="308" t="n">
        <v>45391</v>
      </c>
      <c r="B588" s="472" t="n">
        <v>1901.062</v>
      </c>
      <c r="C588" s="8" t="n">
        <v>12.408</v>
      </c>
      <c r="D588" s="268" t="n">
        <v>0.0066</v>
      </c>
      <c r="E588" s="8" t="n">
        <v>24.9</v>
      </c>
      <c r="F588" s="8" t="n">
        <v>119.229</v>
      </c>
      <c r="G588" s="8" t="n">
        <v>113.835</v>
      </c>
      <c r="H588" s="8" t="n">
        <v>79.38</v>
      </c>
      <c r="I588" s="8" t="n">
        <v>179.6</v>
      </c>
      <c r="J588" s="8" t="n">
        <v>67.75</v>
      </c>
      <c r="K588" s="268" t="n">
        <v>0.6038</v>
      </c>
      <c r="L588" s="268" t="n">
        <v>0.4432</v>
      </c>
      <c r="M588" s="268" t="n">
        <v>-0.0198</v>
      </c>
      <c r="N588" s="8" t="n">
        <v>438.44</v>
      </c>
      <c r="O588" s="8" t="n">
        <v>7934.38</v>
      </c>
      <c r="P588" s="268" t="n">
        <v>0.0553</v>
      </c>
      <c r="Q588" s="8" t="n">
        <v>537</v>
      </c>
      <c r="R588" s="8" t="inlineStr">
        <is>
          <t>4 ↑ +1.27%</t>
        </is>
      </c>
      <c r="S588" s="8" t="inlineStr">
        <is>
          <t>30 ↑ +0.38%</t>
        </is>
      </c>
      <c r="T588" s="8" t="inlineStr">
        <is>
          <t>163 ↑ +0.47%</t>
        </is>
      </c>
      <c r="U588" s="8" t="inlineStr">
        <is>
          <t>185 ↑ +0.72%</t>
        </is>
      </c>
      <c r="V588" s="8" t="inlineStr">
        <is>
          <t>87 ↑ +0.86%</t>
        </is>
      </c>
      <c r="W588" s="8" t="inlineStr">
        <is>
          <t>68 ↑ +0.77%</t>
        </is>
      </c>
    </row>
    <row r="589" ht="28" customHeight="1" s="386">
      <c r="A589" s="308" t="n">
        <v>45390</v>
      </c>
      <c r="B589" s="472" t="n">
        <v>1888.654</v>
      </c>
      <c r="C589" s="8" t="n">
        <v>-13.697</v>
      </c>
      <c r="D589" s="268" t="n">
        <v>-0.0072</v>
      </c>
      <c r="E589" s="8" t="n">
        <v>21.27</v>
      </c>
      <c r="F589" s="8" t="n">
        <v>118.543</v>
      </c>
      <c r="G589" s="8" t="n">
        <v>112.998</v>
      </c>
      <c r="H589" s="8" t="n">
        <v>77.22</v>
      </c>
      <c r="I589" s="8" t="n">
        <v>181.11</v>
      </c>
      <c r="J589" s="8" t="n">
        <v>71.75</v>
      </c>
      <c r="K589" s="268" t="n">
        <v>0.6257</v>
      </c>
      <c r="L589" s="268" t="n">
        <v>0.4568</v>
      </c>
      <c r="M589" s="268" t="n">
        <v>-0.0175</v>
      </c>
      <c r="N589" s="8" t="n">
        <v>420.7</v>
      </c>
      <c r="O589" s="8" t="n">
        <v>7936.24</v>
      </c>
      <c r="P589" s="268" t="n">
        <v>0.053</v>
      </c>
      <c r="Q589" s="8" t="n">
        <v>538</v>
      </c>
      <c r="R589" s="8" t="inlineStr">
        <is>
          <t>4 ↓ -1.84%</t>
        </is>
      </c>
      <c r="S589" s="8" t="inlineStr">
        <is>
          <t>34 ↓ -0.86%</t>
        </is>
      </c>
      <c r="T589" s="8" t="inlineStr">
        <is>
          <t>174 ↓ -0.52%</t>
        </is>
      </c>
      <c r="U589" s="8" t="inlineStr">
        <is>
          <t>177 ↓ -0.71%</t>
        </is>
      </c>
      <c r="V589" s="8" t="inlineStr">
        <is>
          <t>84 ↓ -0.87%</t>
        </is>
      </c>
      <c r="W589" s="8" t="inlineStr">
        <is>
          <t>65 ↓ -0.94%</t>
        </is>
      </c>
    </row>
    <row r="590" ht="28" customHeight="1" s="386">
      <c r="A590" s="308" t="n">
        <v>45385</v>
      </c>
      <c r="B590" s="472" t="n">
        <v>1902.351</v>
      </c>
      <c r="C590" s="8" t="n">
        <v>-0.495</v>
      </c>
      <c r="D590" s="268" t="n">
        <v>-0.0003</v>
      </c>
      <c r="E590" s="8" t="n">
        <v>24.71</v>
      </c>
      <c r="F590" s="8" t="n">
        <v>119.474</v>
      </c>
      <c r="G590" s="8" t="n">
        <v>113.751</v>
      </c>
      <c r="H590" s="8" t="n">
        <v>79.91</v>
      </c>
      <c r="I590" s="8" t="n">
        <v>178.28</v>
      </c>
      <c r="J590" s="8" t="n">
        <v>65.56999999999999</v>
      </c>
      <c r="K590" s="268" t="n">
        <v>0.588</v>
      </c>
      <c r="L590" s="268" t="n">
        <v>0.4302</v>
      </c>
      <c r="M590" s="268" t="n">
        <v>-0.0192</v>
      </c>
      <c r="N590" s="8" t="n">
        <v>530.33</v>
      </c>
      <c r="O590" s="8" t="n">
        <v>7938.69</v>
      </c>
      <c r="P590" s="268" t="n">
        <v>0.0668</v>
      </c>
      <c r="Q590" s="8" t="n">
        <v>538</v>
      </c>
      <c r="R590" s="8" t="inlineStr">
        <is>
          <t>4 ↓ -0.65%</t>
        </is>
      </c>
      <c r="S590" s="8" t="inlineStr">
        <is>
          <t>29 ↑ +0.14%</t>
        </is>
      </c>
      <c r="T590" s="8" t="inlineStr">
        <is>
          <t>170 ↑ +0.14%</t>
        </is>
      </c>
      <c r="U590" s="8" t="inlineStr">
        <is>
          <t>174 ↑ +0.07%</t>
        </is>
      </c>
      <c r="V590" s="8" t="inlineStr">
        <is>
          <t>91 ↓ -0.30%</t>
        </is>
      </c>
      <c r="W590" s="8" t="inlineStr">
        <is>
          <t>70 ↓ -0.36%</t>
        </is>
      </c>
    </row>
    <row r="591" ht="28" customHeight="1" s="386">
      <c r="A591" s="308" t="n">
        <v>45384</v>
      </c>
      <c r="B591" s="472" t="n">
        <v>1902.846</v>
      </c>
      <c r="C591" s="8" t="n">
        <v>-0.952</v>
      </c>
      <c r="D591" s="268" t="n">
        <v>-0.0005</v>
      </c>
      <c r="E591" s="8" t="n">
        <v>24.13</v>
      </c>
      <c r="F591" s="8" t="n">
        <v>119.548</v>
      </c>
      <c r="G591" s="8" t="n">
        <v>113.69</v>
      </c>
      <c r="H591" s="8" t="n">
        <v>80.95</v>
      </c>
      <c r="I591" s="8" t="n">
        <v>177.14</v>
      </c>
      <c r="J591" s="8" t="n">
        <v>62.69</v>
      </c>
      <c r="K591" s="268" t="n">
        <v>0.5759</v>
      </c>
      <c r="L591" s="268" t="n">
        <v>0.411</v>
      </c>
      <c r="M591" s="268" t="n">
        <v>-0.0195</v>
      </c>
      <c r="N591" s="8" t="n">
        <v>568.54</v>
      </c>
      <c r="O591" s="8" t="n">
        <v>7943.97</v>
      </c>
      <c r="P591" s="268" t="n">
        <v>0.0716</v>
      </c>
      <c r="Q591" s="8" t="n">
        <v>538</v>
      </c>
      <c r="R591" s="8" t="inlineStr">
        <is>
          <t>4 ↑ +0.17%</t>
        </is>
      </c>
      <c r="S591" s="8" t="inlineStr">
        <is>
          <t>29 ↓ -0.08%</t>
        </is>
      </c>
      <c r="T591" s="8" t="inlineStr">
        <is>
          <t>172 ↑ +0.07%</t>
        </is>
      </c>
      <c r="U591" s="8" t="inlineStr">
        <is>
          <t>169 ↑ +0.09%</t>
        </is>
      </c>
      <c r="V591" s="8" t="inlineStr">
        <is>
          <t>90 ↓ -0.25%</t>
        </is>
      </c>
      <c r="W591" s="8" t="inlineStr">
        <is>
          <t>74 ↓ -0.41%</t>
        </is>
      </c>
    </row>
    <row r="592" ht="28" customHeight="1" s="386">
      <c r="A592" s="308" t="n">
        <v>45383</v>
      </c>
      <c r="B592" s="472" t="n">
        <v>1903.798</v>
      </c>
      <c r="C592" s="8" t="n">
        <v>18.961</v>
      </c>
      <c r="D592" s="268" t="n">
        <v>0.0101</v>
      </c>
      <c r="E592" s="8" t="n">
        <v>23.44</v>
      </c>
      <c r="F592" s="8" t="n">
        <v>119.716</v>
      </c>
      <c r="G592" s="8" t="n">
        <v>113.5</v>
      </c>
      <c r="H592" s="8" t="n">
        <v>80.20999999999999</v>
      </c>
      <c r="I592" s="8" t="n">
        <v>177.83</v>
      </c>
      <c r="J592" s="8" t="n">
        <v>64.05</v>
      </c>
      <c r="K592" s="268" t="n">
        <v>0.5810999999999999</v>
      </c>
      <c r="L592" s="268" t="n">
        <v>0.4234</v>
      </c>
      <c r="M592" s="268" t="n">
        <v>-0.02</v>
      </c>
      <c r="N592" s="8" t="n">
        <v>503.82</v>
      </c>
      <c r="O592" s="8" t="n">
        <v>7945.69</v>
      </c>
      <c r="P592" s="268" t="n">
        <v>0.0634</v>
      </c>
      <c r="Q592" s="8" t="n">
        <v>538</v>
      </c>
      <c r="R592" s="8" t="inlineStr">
        <is>
          <t>4 ↑ +1.74%</t>
        </is>
      </c>
      <c r="S592" s="8" t="inlineStr">
        <is>
          <t>29 ↑ +0.37%</t>
        </is>
      </c>
      <c r="T592" s="8" t="inlineStr">
        <is>
          <t>174 ↑ +0.54%</t>
        </is>
      </c>
      <c r="U592" s="8" t="inlineStr">
        <is>
          <t>168 ↑ +1.09%</t>
        </is>
      </c>
      <c r="V592" s="8" t="inlineStr">
        <is>
          <t>87 ↑ +1.30%</t>
        </is>
      </c>
      <c r="W592" s="8" t="inlineStr">
        <is>
          <t>76 ↑ +1.75%</t>
        </is>
      </c>
    </row>
    <row r="593" ht="28" customHeight="1" s="386">
      <c r="A593" s="308" t="n">
        <v>45380</v>
      </c>
      <c r="B593" s="472" t="n">
        <v>1884.837</v>
      </c>
      <c r="C593" s="8" t="n">
        <v>8.294</v>
      </c>
      <c r="D593" s="268" t="n">
        <v>0.0044</v>
      </c>
      <c r="E593" s="8" t="n">
        <v>18.76</v>
      </c>
      <c r="F593" s="8" t="n">
        <v>118.531</v>
      </c>
      <c r="G593" s="8" t="n">
        <v>112.17</v>
      </c>
      <c r="H593" s="8" t="n">
        <v>78.23</v>
      </c>
      <c r="I593" s="8" t="n">
        <v>179.53</v>
      </c>
      <c r="J593" s="8" t="n">
        <v>70.03</v>
      </c>
      <c r="K593" s="268" t="n">
        <v>0.61</v>
      </c>
      <c r="L593" s="268" t="n">
        <v>0.4454</v>
      </c>
      <c r="M593" s="268" t="n">
        <v>-0.0163</v>
      </c>
      <c r="N593" s="8" t="n">
        <v>505.24</v>
      </c>
      <c r="O593" s="8" t="n">
        <v>8212.299999999999</v>
      </c>
      <c r="P593" s="268" t="n">
        <v>0.0615</v>
      </c>
      <c r="Q593" s="8" t="n">
        <v>538</v>
      </c>
      <c r="R593" s="8" t="inlineStr">
        <is>
          <t>4 ↓ -0.98%</t>
        </is>
      </c>
      <c r="S593" s="8" t="inlineStr">
        <is>
          <t>31 ↓ -0.14%</t>
        </is>
      </c>
      <c r="T593" s="8" t="inlineStr">
        <is>
          <t>182 ↑ +0.15%</t>
        </is>
      </c>
      <c r="U593" s="8" t="inlineStr">
        <is>
          <t>176 ↑ +0.51%</t>
        </is>
      </c>
      <c r="V593" s="8" t="inlineStr">
        <is>
          <t>84 ↑ +1.07%</t>
        </is>
      </c>
      <c r="W593" s="8" t="inlineStr">
        <is>
          <t>61 ↑ +0.67%</t>
        </is>
      </c>
    </row>
    <row r="594" ht="28" customHeight="1" s="386">
      <c r="A594" s="308" t="n">
        <v>45379</v>
      </c>
      <c r="B594" s="472" t="n">
        <v>1876.543</v>
      </c>
      <c r="C594" s="8" t="n">
        <v>12.933</v>
      </c>
      <c r="D594" s="268" t="n">
        <v>0.0069</v>
      </c>
      <c r="E594" s="8" t="n">
        <v>17.39</v>
      </c>
      <c r="F594" s="8" t="n">
        <v>118.039</v>
      </c>
      <c r="G594" s="8" t="n">
        <v>111.618</v>
      </c>
      <c r="H594" s="8" t="n">
        <v>76.83</v>
      </c>
      <c r="I594" s="8" t="n">
        <v>180.85</v>
      </c>
      <c r="J594" s="8" t="n">
        <v>75.59</v>
      </c>
      <c r="K594" s="268" t="n">
        <v>0.6281</v>
      </c>
      <c r="L594" s="268" t="n">
        <v>0.4575</v>
      </c>
      <c r="M594" s="268" t="n">
        <v>-0.0162</v>
      </c>
      <c r="N594" s="8" t="n">
        <v>546.09</v>
      </c>
      <c r="O594" s="8" t="n">
        <v>8216.08</v>
      </c>
      <c r="P594" s="268" t="n">
        <v>0.0665</v>
      </c>
      <c r="Q594" s="8" t="n">
        <v>540</v>
      </c>
      <c r="R594" s="8" t="inlineStr">
        <is>
          <t>4 ↓ -0.79%</t>
        </is>
      </c>
      <c r="S594" s="8" t="inlineStr">
        <is>
          <t>34 ↓ -0.06%</t>
        </is>
      </c>
      <c r="T594" s="8" t="inlineStr">
        <is>
          <t>191 ↑ +0.31%</t>
        </is>
      </c>
      <c r="U594" s="8" t="inlineStr">
        <is>
          <t>174 ↑ +0.72%</t>
        </is>
      </c>
      <c r="V594" s="8" t="inlineStr">
        <is>
          <t>77 ↑ +1.08%</t>
        </is>
      </c>
      <c r="W594" s="8" t="inlineStr">
        <is>
          <t>60 ↑ +1.87%</t>
        </is>
      </c>
    </row>
    <row r="595" ht="28" customHeight="1" s="386">
      <c r="A595" s="308" t="n">
        <v>45378</v>
      </c>
      <c r="B595" s="472" t="n">
        <v>1863.61</v>
      </c>
      <c r="C595" s="8" t="n">
        <v>-20.861</v>
      </c>
      <c r="D595" s="268" t="n">
        <v>-0.0111</v>
      </c>
      <c r="E595" s="8" t="n">
        <v>13.79</v>
      </c>
      <c r="F595" s="8" t="n">
        <v>117.157</v>
      </c>
      <c r="G595" s="8" t="n">
        <v>111.079</v>
      </c>
      <c r="H595" s="8" t="n">
        <v>75.52</v>
      </c>
      <c r="I595" s="8" t="n">
        <v>182.47</v>
      </c>
      <c r="J595" s="8" t="n">
        <v>80.59999999999999</v>
      </c>
      <c r="K595" s="268" t="n">
        <v>0.6532</v>
      </c>
      <c r="L595" s="268" t="n">
        <v>0.4735</v>
      </c>
      <c r="M595" s="268" t="n">
        <v>-0.0137</v>
      </c>
      <c r="N595" s="8" t="n">
        <v>452.42</v>
      </c>
      <c r="O595" s="8" t="n">
        <v>8205.73</v>
      </c>
      <c r="P595" s="268" t="n">
        <v>0.0551</v>
      </c>
      <c r="Q595" s="8" t="n">
        <v>539</v>
      </c>
      <c r="R595" s="8" t="inlineStr">
        <is>
          <t>4 ↓ -1.89%</t>
        </is>
      </c>
      <c r="S595" s="8" t="inlineStr">
        <is>
          <t>32 ↓ -0.90%</t>
        </is>
      </c>
      <c r="T595" s="8" t="inlineStr">
        <is>
          <t>210 ↓ -0.65%</t>
        </is>
      </c>
      <c r="U595" s="8" t="inlineStr">
        <is>
          <t>166 ↓ -1.25%</t>
        </is>
      </c>
      <c r="V595" s="8" t="inlineStr">
        <is>
          <t>72 ↓ -1.83%</t>
        </is>
      </c>
      <c r="W595" s="8" t="inlineStr">
        <is>
          <t>55 ↓ -1.52%</t>
        </is>
      </c>
    </row>
    <row r="596" ht="28" customHeight="1" s="386">
      <c r="A596" s="308" t="n">
        <v>45377</v>
      </c>
      <c r="B596" s="472" t="n">
        <v>1884.471</v>
      </c>
      <c r="C596" s="8" t="n">
        <v>-6.315</v>
      </c>
      <c r="D596" s="268" t="n">
        <v>-0.0033</v>
      </c>
      <c r="E596" s="8" t="n">
        <v>18.28</v>
      </c>
      <c r="F596" s="8" t="n">
        <v>118.75</v>
      </c>
      <c r="G596" s="8" t="n">
        <v>112.309</v>
      </c>
      <c r="H596" s="8" t="n">
        <v>78.06</v>
      </c>
      <c r="I596" s="8" t="n">
        <v>180.12</v>
      </c>
      <c r="J596" s="8" t="n">
        <v>73.43000000000001</v>
      </c>
      <c r="K596" s="268" t="n">
        <v>0.6138</v>
      </c>
      <c r="L596" s="268" t="n">
        <v>0.4414</v>
      </c>
      <c r="M596" s="268" t="n">
        <v>-0.0178</v>
      </c>
      <c r="N596" s="8" t="n">
        <v>555.0599999999999</v>
      </c>
      <c r="O596" s="8" t="n">
        <v>8210.950000000001</v>
      </c>
      <c r="P596" s="268" t="n">
        <v>0.06759999999999999</v>
      </c>
      <c r="Q596" s="8" t="n">
        <v>541</v>
      </c>
      <c r="R596" s="8" t="inlineStr">
        <is>
          <t>3 ↓ -1.43%</t>
        </is>
      </c>
      <c r="S596" s="8" t="inlineStr">
        <is>
          <t>31 ↓ -0.55%</t>
        </is>
      </c>
      <c r="T596" s="8" t="inlineStr">
        <is>
          <t>192 ↓ -0.25%</t>
        </is>
      </c>
      <c r="U596" s="8" t="inlineStr">
        <is>
          <t>164 ↓ -0.46%</t>
        </is>
      </c>
      <c r="V596" s="8" t="inlineStr">
        <is>
          <t>82 ↓ -0.07%</t>
        </is>
      </c>
      <c r="W596" s="8" t="inlineStr">
        <is>
          <t>69 ↓ -0.41%</t>
        </is>
      </c>
    </row>
    <row r="597" ht="28" customHeight="1" s="386">
      <c r="A597" s="308" t="n">
        <v>45376</v>
      </c>
      <c r="B597" s="472" t="n">
        <v>1890.786</v>
      </c>
      <c r="C597" s="8" t="n">
        <v>-9.558999999999999</v>
      </c>
      <c r="D597" s="268" t="n">
        <v>-0.005</v>
      </c>
      <c r="E597" s="8" t="n">
        <v>20.59</v>
      </c>
      <c r="F597" s="8" t="n">
        <v>119.183</v>
      </c>
      <c r="G597" s="8" t="n">
        <v>112.529</v>
      </c>
      <c r="H597" s="8" t="n">
        <v>78.06</v>
      </c>
      <c r="I597" s="8" t="n">
        <v>181.62</v>
      </c>
      <c r="J597" s="8" t="n">
        <v>78.39</v>
      </c>
      <c r="K597" s="268" t="n">
        <v>0.6244</v>
      </c>
      <c r="L597" s="268" t="n">
        <v>0.4476</v>
      </c>
      <c r="M597" s="268" t="n">
        <v>-0.0185</v>
      </c>
      <c r="N597" s="8" t="n">
        <v>462.22</v>
      </c>
      <c r="O597" s="8" t="n">
        <v>8214.719999999999</v>
      </c>
      <c r="P597" s="268" t="n">
        <v>0.0563</v>
      </c>
      <c r="Q597" s="8" t="n">
        <v>541</v>
      </c>
      <c r="R597" s="8" t="inlineStr">
        <is>
          <t>2 ↓ -1.18%</t>
        </is>
      </c>
      <c r="S597" s="8" t="inlineStr">
        <is>
          <t>29 ↓ -0.69%</t>
        </is>
      </c>
      <c r="T597" s="8" t="inlineStr">
        <is>
          <t>180 ↓ -0.52%</t>
        </is>
      </c>
      <c r="U597" s="8" t="inlineStr">
        <is>
          <t>175 ↓ -0.56%</t>
        </is>
      </c>
      <c r="V597" s="8" t="inlineStr">
        <is>
          <t>86 ↓ -0.74%</t>
        </is>
      </c>
      <c r="W597" s="8" t="inlineStr">
        <is>
          <t>69 ↑ +0.07%</t>
        </is>
      </c>
    </row>
    <row r="598" ht="28" customHeight="1" s="386">
      <c r="A598" s="308" t="n">
        <v>45373</v>
      </c>
      <c r="B598" s="472" t="n">
        <v>1900.345</v>
      </c>
      <c r="C598" s="8" t="n">
        <v>-8.111000000000001</v>
      </c>
      <c r="D598" s="268" t="n">
        <v>-0.0042</v>
      </c>
      <c r="E598" s="8" t="n">
        <v>23.68</v>
      </c>
      <c r="F598" s="8" t="n">
        <v>119.787</v>
      </c>
      <c r="G598" s="8" t="n">
        <v>113.429</v>
      </c>
      <c r="H598" s="8" t="n">
        <v>80.58</v>
      </c>
      <c r="I598" s="8" t="n">
        <v>179.46</v>
      </c>
      <c r="J598" s="8" t="n">
        <v>70.18000000000001</v>
      </c>
      <c r="K598" s="268" t="n">
        <v>0.5967</v>
      </c>
      <c r="L598" s="268" t="n">
        <v>0.4128</v>
      </c>
      <c r="M598" s="268" t="n">
        <v>-0.0198</v>
      </c>
      <c r="N598" s="8" t="n">
        <v>432.75</v>
      </c>
      <c r="O598" s="8" t="n">
        <v>8217.889999999999</v>
      </c>
      <c r="P598" s="268" t="n">
        <v>0.0527</v>
      </c>
      <c r="Q598" s="8" t="n">
        <v>541</v>
      </c>
      <c r="R598" s="8" t="inlineStr">
        <is>
          <t>2 ↓ -0.04%</t>
        </is>
      </c>
      <c r="S598" s="8" t="inlineStr">
        <is>
          <t>24 ↓ -0.48%</t>
        </is>
      </c>
      <c r="T598" s="8" t="inlineStr">
        <is>
          <t>176 ↓ -0.46%</t>
        </is>
      </c>
      <c r="U598" s="8" t="inlineStr">
        <is>
          <t>177 ↓ -0.57%</t>
        </is>
      </c>
      <c r="V598" s="8" t="inlineStr">
        <is>
          <t>91 ↓ -0.53%</t>
        </is>
      </c>
      <c r="W598" s="8" t="inlineStr">
        <is>
          <t>71 ↑ +0.16%</t>
        </is>
      </c>
    </row>
    <row r="599" ht="28" customHeight="1" s="386">
      <c r="A599" s="308" t="n">
        <v>45372</v>
      </c>
      <c r="B599" s="472" t="n">
        <v>1908.456</v>
      </c>
      <c r="C599" s="8" t="n">
        <v>0.038</v>
      </c>
      <c r="D599" s="268" t="n">
        <v>0</v>
      </c>
      <c r="E599" s="8" t="n">
        <v>25.66</v>
      </c>
      <c r="F599" s="8" t="n">
        <v>120.243</v>
      </c>
      <c r="G599" s="8" t="n">
        <v>114.011</v>
      </c>
      <c r="H599" s="8" t="n">
        <v>80.81999999999999</v>
      </c>
      <c r="I599" s="8" t="n">
        <v>177.64</v>
      </c>
      <c r="J599" s="8" t="n">
        <v>64.98999999999999</v>
      </c>
      <c r="K599" s="268" t="n">
        <v>0.574</v>
      </c>
      <c r="L599" s="268" t="n">
        <v>0.4043</v>
      </c>
      <c r="M599" s="268" t="n">
        <v>-0.0212</v>
      </c>
      <c r="N599" s="8" t="n">
        <v>413.56</v>
      </c>
      <c r="O599" s="8" t="n">
        <v>8221.299999999999</v>
      </c>
      <c r="P599" s="268" t="n">
        <v>0.0503</v>
      </c>
      <c r="Q599" s="8" t="n">
        <v>541</v>
      </c>
      <c r="R599" s="8" t="inlineStr">
        <is>
          <t>2 ↓ -0.79%</t>
        </is>
      </c>
      <c r="S599" s="8" t="inlineStr">
        <is>
          <t>22 ↓ -0.04%</t>
        </is>
      </c>
      <c r="T599" s="8" t="inlineStr">
        <is>
          <t>169 ↑ +0.04%</t>
        </is>
      </c>
      <c r="U599" s="8" t="inlineStr">
        <is>
          <t>179 ↓ -0.13%</t>
        </is>
      </c>
      <c r="V599" s="8" t="inlineStr">
        <is>
          <t>95 ↓ -0.16%</t>
        </is>
      </c>
      <c r="W599" s="8" t="inlineStr">
        <is>
          <t>74 ↑ +0.47%</t>
        </is>
      </c>
    </row>
    <row r="600" ht="28" customHeight="1" s="386">
      <c r="A600" s="308" t="n">
        <v>45371</v>
      </c>
      <c r="B600" s="472" t="n">
        <v>1908.418</v>
      </c>
      <c r="C600" s="8" t="n">
        <v>10.816</v>
      </c>
      <c r="D600" s="268" t="n">
        <v>0.0057</v>
      </c>
      <c r="E600" s="8" t="n">
        <v>26.54</v>
      </c>
      <c r="F600" s="8" t="n">
        <v>120.245</v>
      </c>
      <c r="G600" s="8" t="n">
        <v>114.321</v>
      </c>
      <c r="H600" s="8" t="n">
        <v>81.22</v>
      </c>
      <c r="I600" s="8" t="n">
        <v>177.18</v>
      </c>
      <c r="J600" s="8" t="n">
        <v>63.73</v>
      </c>
      <c r="K600" s="268" t="n">
        <v>0.5694</v>
      </c>
      <c r="L600" s="268" t="n">
        <v>0.4071</v>
      </c>
      <c r="M600" s="268" t="n">
        <v>-0.0215</v>
      </c>
      <c r="N600" s="8" t="n">
        <v>420.61</v>
      </c>
      <c r="O600" s="8" t="n">
        <v>8227.469999999999</v>
      </c>
      <c r="P600" s="268" t="n">
        <v>0.0511</v>
      </c>
      <c r="Q600" s="8" t="n">
        <v>542</v>
      </c>
      <c r="R600" s="8" t="inlineStr">
        <is>
          <t>2 ↑ +1.31%</t>
        </is>
      </c>
      <c r="S600" s="8" t="inlineStr">
        <is>
          <t>22 ↑ +0.31%</t>
        </is>
      </c>
      <c r="T600" s="8" t="inlineStr">
        <is>
          <t>170 ↑ +0.38%</t>
        </is>
      </c>
      <c r="U600" s="8" t="inlineStr">
        <is>
          <t>174 ↑ +0.59%</t>
        </is>
      </c>
      <c r="V600" s="8" t="inlineStr">
        <is>
          <t>98 ↑ +0.63%</t>
        </is>
      </c>
      <c r="W600" s="8" t="inlineStr">
        <is>
          <t>76 ↑ +0.92%</t>
        </is>
      </c>
    </row>
    <row r="601" ht="28" customHeight="1" s="386">
      <c r="A601" s="308" t="n">
        <v>45370</v>
      </c>
      <c r="B601" s="472" t="n">
        <v>1897.602</v>
      </c>
      <c r="C601" s="8" t="n">
        <v>3.788</v>
      </c>
      <c r="D601" s="268" t="n">
        <v>0.002</v>
      </c>
      <c r="E601" s="8" t="n">
        <v>23.96</v>
      </c>
      <c r="F601" s="8" t="n">
        <v>119.574</v>
      </c>
      <c r="G601" s="8" t="n">
        <v>113.185</v>
      </c>
      <c r="H601" s="8" t="n">
        <v>79.90000000000001</v>
      </c>
      <c r="I601" s="8" t="n">
        <v>177.37</v>
      </c>
      <c r="J601" s="8" t="n">
        <v>65.45</v>
      </c>
      <c r="K601" s="268" t="n">
        <v>0.578</v>
      </c>
      <c r="L601" s="268" t="n">
        <v>0.4112</v>
      </c>
      <c r="M601" s="268" t="n">
        <v>-0.0195</v>
      </c>
      <c r="N601" s="8" t="n">
        <v>387.19</v>
      </c>
      <c r="O601" s="8" t="n">
        <v>8229.33</v>
      </c>
      <c r="P601" s="268" t="n">
        <v>0.047</v>
      </c>
      <c r="Q601" s="8" t="n">
        <v>542</v>
      </c>
      <c r="R601" s="8" t="inlineStr">
        <is>
          <t>2 ↓ -0.30%</t>
        </is>
      </c>
      <c r="S601" s="8" t="inlineStr">
        <is>
          <t>27 ↑ +0.46%</t>
        </is>
      </c>
      <c r="T601" s="8" t="inlineStr">
        <is>
          <t>170 ↑ +0.27%</t>
        </is>
      </c>
      <c r="U601" s="8" t="inlineStr">
        <is>
          <t>176 ↑ +0.20%</t>
        </is>
      </c>
      <c r="V601" s="8" t="inlineStr">
        <is>
          <t>95 ↑ +0.10%</t>
        </is>
      </c>
      <c r="W601" s="8" t="inlineStr">
        <is>
          <t>72 ↑ +0.10%</t>
        </is>
      </c>
    </row>
    <row r="602" ht="28" customHeight="1" s="386">
      <c r="A602" s="308" t="n">
        <v>45369</v>
      </c>
      <c r="B602" s="472" t="n">
        <v>1893.814</v>
      </c>
      <c r="C602" s="8" t="n">
        <v>15.571</v>
      </c>
      <c r="D602" s="268" t="n">
        <v>0.0083</v>
      </c>
      <c r="E602" s="8" t="n">
        <v>23.88</v>
      </c>
      <c r="F602" s="8" t="n">
        <v>119.363</v>
      </c>
      <c r="G602" s="8" t="n">
        <v>112.811</v>
      </c>
      <c r="H602" s="8" t="n">
        <v>80.36</v>
      </c>
      <c r="I602" s="8" t="n">
        <v>176.71</v>
      </c>
      <c r="J602" s="8" t="n">
        <v>62.83</v>
      </c>
      <c r="K602" s="268" t="n">
        <v>0.5734</v>
      </c>
      <c r="L602" s="268" t="n">
        <v>0.4116</v>
      </c>
      <c r="M602" s="268" t="n">
        <v>-0.0172</v>
      </c>
      <c r="N602" s="8" t="n">
        <v>417.53</v>
      </c>
      <c r="O602" s="8" t="n">
        <v>8232.59</v>
      </c>
      <c r="P602" s="268" t="n">
        <v>0.0507</v>
      </c>
      <c r="Q602" s="8" t="n">
        <v>542</v>
      </c>
      <c r="R602" s="8" t="inlineStr">
        <is>
          <t>2 ↓ -1.77%</t>
        </is>
      </c>
      <c r="S602" s="8" t="inlineStr">
        <is>
          <t>30 ↑ +0.58%</t>
        </is>
      </c>
      <c r="T602" s="8" t="inlineStr">
        <is>
          <t>180 ↑ +0.48%</t>
        </is>
      </c>
      <c r="U602" s="8" t="inlineStr">
        <is>
          <t>164 ↑ +0.80%</t>
        </is>
      </c>
      <c r="V602" s="8" t="inlineStr">
        <is>
          <t>90 ↑ +1.12%</t>
        </is>
      </c>
      <c r="W602" s="8" t="inlineStr">
        <is>
          <t>76 ↑ +1.55%</t>
        </is>
      </c>
    </row>
    <row r="603" ht="28" customHeight="1" s="386">
      <c r="A603" s="308" t="n">
        <v>45366</v>
      </c>
      <c r="B603" s="472" t="n">
        <v>1878.243</v>
      </c>
      <c r="C603" s="8" t="n">
        <v>9.140000000000001</v>
      </c>
      <c r="D603" s="268" t="n">
        <v>0.0049</v>
      </c>
      <c r="E603" s="8" t="n">
        <v>20.38</v>
      </c>
      <c r="F603" s="8" t="n">
        <v>118.367</v>
      </c>
      <c r="G603" s="8" t="n">
        <v>112.061</v>
      </c>
      <c r="H603" s="8" t="n">
        <v>78.31999999999999</v>
      </c>
      <c r="I603" s="8" t="n">
        <v>177.68</v>
      </c>
      <c r="J603" s="8" t="n">
        <v>67.28</v>
      </c>
      <c r="K603" s="268" t="n">
        <v>0.5931</v>
      </c>
      <c r="L603" s="268" t="n">
        <v>0.418</v>
      </c>
      <c r="M603" s="268" t="n">
        <v>-0.0141</v>
      </c>
      <c r="N603" s="8" t="n">
        <v>375.36</v>
      </c>
      <c r="O603" s="8" t="n">
        <v>8234.860000000001</v>
      </c>
      <c r="P603" s="268" t="n">
        <v>0.0456</v>
      </c>
      <c r="Q603" s="8" t="n">
        <v>542</v>
      </c>
      <c r="R603" s="8" t="inlineStr">
        <is>
          <t>2 ↑ +3.48%</t>
        </is>
      </c>
      <c r="S603" s="8" t="inlineStr">
        <is>
          <t>34 ↑ +0.29%</t>
        </is>
      </c>
      <c r="T603" s="8" t="inlineStr">
        <is>
          <t>191 ↑ +0.14%</t>
        </is>
      </c>
      <c r="U603" s="8" t="inlineStr">
        <is>
          <t>171 ↑ +0.58%</t>
        </is>
      </c>
      <c r="V603" s="8" t="inlineStr">
        <is>
          <t>76 ↑ +0.70%</t>
        </is>
      </c>
      <c r="W603" s="8" t="inlineStr">
        <is>
          <t>68 ↑ +1.01%</t>
        </is>
      </c>
    </row>
    <row r="604" ht="28" customHeight="1" s="386">
      <c r="A604" s="308" t="n">
        <v>45365</v>
      </c>
      <c r="B604" s="472" t="n">
        <v>1869.103</v>
      </c>
      <c r="C604" s="8" t="n">
        <v>-3.708</v>
      </c>
      <c r="D604" s="268" t="n">
        <v>-0.002</v>
      </c>
      <c r="E604" s="8" t="n">
        <v>16.96</v>
      </c>
      <c r="F604" s="8" t="n">
        <v>117.755</v>
      </c>
      <c r="G604" s="8" t="n">
        <v>111.606</v>
      </c>
      <c r="H604" s="8" t="n">
        <v>77.61</v>
      </c>
      <c r="I604" s="8" t="n">
        <v>178.63</v>
      </c>
      <c r="J604" s="8" t="n">
        <v>71.98999999999999</v>
      </c>
      <c r="K604" s="268" t="n">
        <v>0.6087</v>
      </c>
      <c r="L604" s="268" t="n">
        <v>0.4368</v>
      </c>
      <c r="M604" s="268" t="n">
        <v>-0.0125</v>
      </c>
      <c r="N604" s="8" t="n">
        <v>378.4</v>
      </c>
      <c r="O604" s="8" t="n">
        <v>8237.959999999999</v>
      </c>
      <c r="P604" s="268" t="n">
        <v>0.0459</v>
      </c>
      <c r="Q604" s="8" t="n">
        <v>542</v>
      </c>
      <c r="R604" s="8" t="inlineStr">
        <is>
          <t>2 ↑ +0.99%</t>
        </is>
      </c>
      <c r="S604" s="8" t="inlineStr">
        <is>
          <t>35 ↓ -0.36%</t>
        </is>
      </c>
      <c r="T604" s="8" t="inlineStr">
        <is>
          <t>197 ↓ -0.20%</t>
        </is>
      </c>
      <c r="U604" s="8" t="inlineStr">
        <is>
          <t>168 ↓ -0.33%</t>
        </is>
      </c>
      <c r="V604" s="8" t="inlineStr">
        <is>
          <t>79 ↓ -0.34%</t>
        </is>
      </c>
      <c r="W604" s="8" t="inlineStr">
        <is>
          <t>61 ↑ +0.39%</t>
        </is>
      </c>
    </row>
    <row r="605" ht="28" customHeight="1" s="386">
      <c r="A605" s="308" t="n">
        <v>45364</v>
      </c>
      <c r="B605" s="472" t="n">
        <v>1872.811</v>
      </c>
      <c r="C605" s="8" t="n">
        <v>1.572</v>
      </c>
      <c r="D605" s="268" t="n">
        <v>0.0008</v>
      </c>
      <c r="E605" s="8" t="n">
        <v>18.26</v>
      </c>
      <c r="F605" s="8" t="n">
        <v>117.943</v>
      </c>
      <c r="G605" s="8" t="n">
        <v>111.995</v>
      </c>
      <c r="H605" s="8" t="n">
        <v>78.01000000000001</v>
      </c>
      <c r="I605" s="8" t="n">
        <v>178.06</v>
      </c>
      <c r="J605" s="8" t="n">
        <v>72.09999999999999</v>
      </c>
      <c r="K605" s="268" t="n">
        <v>0.6012</v>
      </c>
      <c r="L605" s="268" t="n">
        <v>0.4283</v>
      </c>
      <c r="M605" s="268" t="n">
        <v>-0.0129</v>
      </c>
      <c r="N605" s="8" t="n">
        <v>434.81</v>
      </c>
      <c r="O605" s="8" t="n">
        <v>8240.969999999999</v>
      </c>
      <c r="P605" s="268" t="n">
        <v>0.0528</v>
      </c>
      <c r="Q605" s="8" t="n">
        <v>542</v>
      </c>
      <c r="R605" s="8" t="inlineStr">
        <is>
          <t>2 ↓ -0.51%</t>
        </is>
      </c>
      <c r="S605" s="8" t="inlineStr">
        <is>
          <t>35 ↓ -0.11%</t>
        </is>
      </c>
      <c r="T605" s="8" t="inlineStr">
        <is>
          <t>193 ↓ -0.02%</t>
        </is>
      </c>
      <c r="U605" s="8" t="inlineStr">
        <is>
          <t>171 ↑ +0.15%</t>
        </is>
      </c>
      <c r="V605" s="8" t="inlineStr">
        <is>
          <t>74 ↑ +0.30%</t>
        </is>
      </c>
      <c r="W605" s="8" t="inlineStr">
        <is>
          <t>67 ↑ +0.10%</t>
        </is>
      </c>
    </row>
    <row r="606" ht="28" customHeight="1" s="386">
      <c r="A606" s="308" t="n">
        <v>45363</v>
      </c>
      <c r="B606" s="472" t="n">
        <v>1871.239</v>
      </c>
      <c r="C606" s="8" t="n">
        <v>5.634</v>
      </c>
      <c r="D606" s="268" t="n">
        <v>0.003</v>
      </c>
      <c r="E606" s="8" t="n">
        <v>18.18</v>
      </c>
      <c r="F606" s="8" t="n">
        <v>117.814</v>
      </c>
      <c r="G606" s="8" t="n">
        <v>111.75</v>
      </c>
      <c r="H606" s="8" t="n">
        <v>78.56</v>
      </c>
      <c r="I606" s="8" t="n">
        <v>178.07</v>
      </c>
      <c r="J606" s="8" t="n">
        <v>70.3</v>
      </c>
      <c r="K606" s="268" t="n">
        <v>0.6026</v>
      </c>
      <c r="L606" s="268" t="n">
        <v>0.4287</v>
      </c>
      <c r="M606" s="268" t="n">
        <v>-0.0127</v>
      </c>
      <c r="N606" s="8" t="n">
        <v>411.63</v>
      </c>
      <c r="O606" s="8" t="n">
        <v>8249.49</v>
      </c>
      <c r="P606" s="268" t="n">
        <v>0.0499</v>
      </c>
      <c r="Q606" s="8" t="n">
        <v>543</v>
      </c>
      <c r="R606" s="8" t="inlineStr">
        <is>
          <t>2 ↑ +0.33%</t>
        </is>
      </c>
      <c r="S606" s="8" t="inlineStr">
        <is>
          <t>34 ↑ +0.49%</t>
        </is>
      </c>
      <c r="T606" s="8" t="inlineStr">
        <is>
          <t>194 ↑ +0.24%</t>
        </is>
      </c>
      <c r="U606" s="8" t="inlineStr">
        <is>
          <t>174 ↑ +0.37%</t>
        </is>
      </c>
      <c r="V606" s="8" t="inlineStr">
        <is>
          <t>76 ↑ +0.34%</t>
        </is>
      </c>
      <c r="W606" s="8" t="inlineStr">
        <is>
          <t>63 ↑ +0.17%</t>
        </is>
      </c>
    </row>
    <row r="607" ht="28" customHeight="1" s="386">
      <c r="A607" s="308" t="n">
        <v>45362</v>
      </c>
      <c r="B607" s="472" t="n">
        <v>1865.605</v>
      </c>
      <c r="C607" s="8" t="n">
        <v>13.06</v>
      </c>
      <c r="D607" s="268" t="n">
        <v>0.007</v>
      </c>
      <c r="E607" s="8" t="n">
        <v>15.94</v>
      </c>
      <c r="F607" s="8" t="n">
        <v>117.507</v>
      </c>
      <c r="G607" s="8" t="n">
        <v>111.5</v>
      </c>
      <c r="H607" s="8" t="n">
        <v>78.18000000000001</v>
      </c>
      <c r="I607" s="8" t="n">
        <v>179.4</v>
      </c>
      <c r="J607" s="8" t="n">
        <v>70.11</v>
      </c>
      <c r="K607" s="268" t="n">
        <v>0.6189</v>
      </c>
      <c r="L607" s="268" t="n">
        <v>0.436</v>
      </c>
      <c r="M607" s="268" t="n">
        <v>-0.0121</v>
      </c>
      <c r="N607" s="8" t="n">
        <v>374.2</v>
      </c>
      <c r="O607" s="8" t="n">
        <v>8255.610000000001</v>
      </c>
      <c r="P607" s="268" t="n">
        <v>0.0453</v>
      </c>
      <c r="Q607" s="8" t="n">
        <v>543</v>
      </c>
      <c r="R607" s="8" t="inlineStr">
        <is>
          <t>2 ↓ -0.14%</t>
        </is>
      </c>
      <c r="S607" s="8" t="inlineStr">
        <is>
          <t>35 ↑ +0.48%</t>
        </is>
      </c>
      <c r="T607" s="8" t="inlineStr">
        <is>
          <t>204 ↑ +0.49%</t>
        </is>
      </c>
      <c r="U607" s="8" t="inlineStr">
        <is>
          <t>170 ↑ +0.91%</t>
        </is>
      </c>
      <c r="V607" s="8" t="inlineStr">
        <is>
          <t>69 ↑ +0.67%</t>
        </is>
      </c>
      <c r="W607" s="8" t="inlineStr">
        <is>
          <t>63 ↑ +1.04%</t>
        </is>
      </c>
    </row>
    <row r="608" ht="28" customHeight="1" s="386">
      <c r="A608" s="308" t="n">
        <v>45359</v>
      </c>
      <c r="B608" s="472" t="n">
        <v>1852.545</v>
      </c>
      <c r="C608" s="8" t="n">
        <v>7.601</v>
      </c>
      <c r="D608" s="268" t="n">
        <v>0.0041</v>
      </c>
      <c r="E608" s="8" t="n">
        <v>12.68</v>
      </c>
      <c r="F608" s="8" t="n">
        <v>116.648</v>
      </c>
      <c r="G608" s="8" t="n">
        <v>110.471</v>
      </c>
      <c r="H608" s="8" t="n">
        <v>76.09</v>
      </c>
      <c r="I608" s="8" t="n">
        <v>181.29</v>
      </c>
      <c r="J608" s="8" t="n">
        <v>75.5</v>
      </c>
      <c r="K608" s="268" t="n">
        <v>0.6464</v>
      </c>
      <c r="L608" s="268" t="n">
        <v>0.4657</v>
      </c>
      <c r="M608" s="268" t="n">
        <v>-0.0094</v>
      </c>
      <c r="N608" s="8" t="n">
        <v>355.33</v>
      </c>
      <c r="O608" s="8" t="n">
        <v>8283.75</v>
      </c>
      <c r="P608" s="268" t="n">
        <v>0.0429</v>
      </c>
      <c r="Q608" s="8" t="n">
        <v>544</v>
      </c>
      <c r="R608" s="8" t="inlineStr">
        <is>
          <t>2 ↑ +1.34%</t>
        </is>
      </c>
      <c r="S608" s="8" t="inlineStr">
        <is>
          <t>40 ↓ -0.17%</t>
        </is>
      </c>
      <c r="T608" s="8" t="inlineStr">
        <is>
          <t>219 ↑ +0.18%</t>
        </is>
      </c>
      <c r="U608" s="8" t="inlineStr">
        <is>
          <t>155 ↑ +0.34%</t>
        </is>
      </c>
      <c r="V608" s="8" t="inlineStr">
        <is>
          <t>70 ↑ +0.57%</t>
        </is>
      </c>
      <c r="W608" s="8" t="inlineStr">
        <is>
          <t>58 ↑ +1.64%</t>
        </is>
      </c>
    </row>
    <row r="609" ht="28" customHeight="1" s="386">
      <c r="A609" s="308" t="n">
        <v>45358</v>
      </c>
      <c r="B609" s="472" t="n">
        <v>1844.944</v>
      </c>
      <c r="C609" s="8" t="n">
        <v>-7.279</v>
      </c>
      <c r="D609" s="268" t="n">
        <v>-0.0039</v>
      </c>
      <c r="E609" s="8" t="n">
        <v>11.96</v>
      </c>
      <c r="F609" s="8" t="n">
        <v>116.076</v>
      </c>
      <c r="G609" s="8" t="n">
        <v>110.172</v>
      </c>
      <c r="H609" s="8" t="n">
        <v>75.09</v>
      </c>
      <c r="I609" s="8" t="n">
        <v>182.42</v>
      </c>
      <c r="J609" s="8" t="n">
        <v>79.26000000000001</v>
      </c>
      <c r="K609" s="268" t="n">
        <v>0.6634</v>
      </c>
      <c r="L609" s="268" t="n">
        <v>0.4779</v>
      </c>
      <c r="M609" s="268" t="n">
        <v>-0.0075</v>
      </c>
      <c r="N609" s="8" t="n">
        <v>343.4</v>
      </c>
      <c r="O609" s="8" t="n">
        <v>8287.440000000001</v>
      </c>
      <c r="P609" s="268" t="n">
        <v>0.0414</v>
      </c>
      <c r="Q609" s="8" t="n">
        <v>543</v>
      </c>
      <c r="R609" s="8" t="inlineStr">
        <is>
          <t>2 ↓ -0.41%</t>
        </is>
      </c>
      <c r="S609" s="8" t="inlineStr">
        <is>
          <t>35 ↓ -0.54%</t>
        </is>
      </c>
      <c r="T609" s="8" t="inlineStr">
        <is>
          <t>232 ↓ -0.37%</t>
        </is>
      </c>
      <c r="U609" s="8" t="inlineStr">
        <is>
          <t>157 ↓ -0.29%</t>
        </is>
      </c>
      <c r="V609" s="8" t="inlineStr">
        <is>
          <t>62 ↓ -0.55%</t>
        </is>
      </c>
      <c r="W609" s="8" t="inlineStr">
        <is>
          <t>55 ↓ -0.49%</t>
        </is>
      </c>
    </row>
    <row r="610" ht="28" customHeight="1" s="386">
      <c r="A610" s="308" t="n">
        <v>45357</v>
      </c>
      <c r="B610" s="472" t="n">
        <v>1852.223</v>
      </c>
      <c r="C610" s="8" t="n">
        <v>2.128</v>
      </c>
      <c r="D610" s="268" t="n">
        <v>0.0012</v>
      </c>
      <c r="E610" s="8" t="n">
        <v>12.42</v>
      </c>
      <c r="F610" s="8" t="n">
        <v>116.554</v>
      </c>
      <c r="G610" s="8" t="n">
        <v>110.8</v>
      </c>
      <c r="H610" s="8" t="n">
        <v>75.27</v>
      </c>
      <c r="I610" s="8" t="n">
        <v>182.15</v>
      </c>
      <c r="J610" s="8" t="n">
        <v>78.15000000000001</v>
      </c>
      <c r="K610" s="268" t="n">
        <v>0.656</v>
      </c>
      <c r="L610" s="268" t="n">
        <v>0.4823</v>
      </c>
      <c r="M610" s="268" t="n">
        <v>-0.008800000000000001</v>
      </c>
      <c r="N610" s="8" t="n">
        <v>353.12</v>
      </c>
      <c r="O610" s="8" t="n">
        <v>8336.4</v>
      </c>
      <c r="P610" s="268" t="n">
        <v>0.0424</v>
      </c>
      <c r="Q610" s="8" t="n">
        <v>543</v>
      </c>
      <c r="R610" s="8" t="inlineStr">
        <is>
          <t>2 ↓ -1.58%</t>
        </is>
      </c>
      <c r="S610" s="8" t="inlineStr">
        <is>
          <t>34 ↓ -0.41%</t>
        </is>
      </c>
      <c r="T610" s="8" t="inlineStr">
        <is>
          <t>216 ↑ +0.01%</t>
        </is>
      </c>
      <c r="U610" s="8" t="inlineStr">
        <is>
          <t>168 ↑ +0.12%</t>
        </is>
      </c>
      <c r="V610" s="8" t="inlineStr">
        <is>
          <t>67 ↑ +0.48%</t>
        </is>
      </c>
      <c r="W610" s="8" t="inlineStr">
        <is>
          <t>56 ↑ +0.44%</t>
        </is>
      </c>
    </row>
    <row r="611" ht="28" customHeight="1" s="386">
      <c r="A611" s="308" t="n">
        <v>45356</v>
      </c>
      <c r="B611" s="472" t="n">
        <v>1850.095</v>
      </c>
      <c r="C611" s="8" t="n">
        <v>-14.751</v>
      </c>
      <c r="D611" s="268" t="n">
        <v>-0.007900000000000001</v>
      </c>
      <c r="E611" s="8" t="n">
        <v>12</v>
      </c>
      <c r="F611" s="8" t="n">
        <v>116.362</v>
      </c>
      <c r="G611" s="8" t="n">
        <v>110.762</v>
      </c>
      <c r="H611" s="8" t="n">
        <v>74.31</v>
      </c>
      <c r="I611" s="8" t="n">
        <v>183.38</v>
      </c>
      <c r="J611" s="8" t="n">
        <v>81.31</v>
      </c>
      <c r="K611" s="268" t="n">
        <v>0.6702</v>
      </c>
      <c r="L611" s="268" t="n">
        <v>0.5024</v>
      </c>
      <c r="M611" s="268" t="n">
        <v>-0.0083</v>
      </c>
      <c r="N611" s="8" t="n">
        <v>399.25</v>
      </c>
      <c r="O611" s="8" t="n">
        <v>8347.139999999999</v>
      </c>
      <c r="P611" s="268" t="n">
        <v>0.0478</v>
      </c>
      <c r="Q611" s="8" t="n">
        <v>544</v>
      </c>
      <c r="R611" s="8" t="inlineStr">
        <is>
          <t>2 ↓ -1.29%</t>
        </is>
      </c>
      <c r="S611" s="8" t="inlineStr">
        <is>
          <t>33 ↓ -0.70%</t>
        </is>
      </c>
      <c r="T611" s="8" t="inlineStr">
        <is>
          <t>216 ↓ -0.79%</t>
        </is>
      </c>
      <c r="U611" s="8" t="inlineStr">
        <is>
          <t>172 ↓ -0.94%</t>
        </is>
      </c>
      <c r="V611" s="8" t="inlineStr">
        <is>
          <t>66 ↓ -1.09%</t>
        </is>
      </c>
      <c r="W611" s="8" t="inlineStr">
        <is>
          <t>55 ↓ -0.01%</t>
        </is>
      </c>
    </row>
    <row r="612" ht="28" customHeight="1" s="386">
      <c r="A612" s="308" t="n">
        <v>45355</v>
      </c>
      <c r="B612" s="472" t="n">
        <v>1864.846</v>
      </c>
      <c r="C612" s="8" t="n">
        <v>-5.124</v>
      </c>
      <c r="D612" s="268" t="n">
        <v>-0.0027</v>
      </c>
      <c r="E612" s="8" t="n">
        <v>14.72</v>
      </c>
      <c r="F612" s="8" t="n">
        <v>117.264</v>
      </c>
      <c r="G612" s="8" t="n">
        <v>111.834</v>
      </c>
      <c r="H612" s="8" t="n">
        <v>76.06999999999999</v>
      </c>
      <c r="I612" s="8" t="n">
        <v>182.54</v>
      </c>
      <c r="J612" s="8" t="n">
        <v>79.73999999999999</v>
      </c>
      <c r="K612" s="268" t="n">
        <v>0.6528</v>
      </c>
      <c r="L612" s="268" t="n">
        <v>0.4872</v>
      </c>
      <c r="M612" s="268" t="n">
        <v>-0.0107</v>
      </c>
      <c r="N612" s="8" t="n">
        <v>404.2</v>
      </c>
      <c r="O612" s="8" t="n">
        <v>8351.75</v>
      </c>
      <c r="P612" s="268" t="n">
        <v>0.0484</v>
      </c>
      <c r="Q612" s="8" t="n">
        <v>544</v>
      </c>
      <c r="R612" s="8" t="inlineStr">
        <is>
          <t>2 ↑ +1.38%</t>
        </is>
      </c>
      <c r="S612" s="8" t="inlineStr">
        <is>
          <t>26 ↓ -0.72%</t>
        </is>
      </c>
      <c r="T612" s="8" t="inlineStr">
        <is>
          <t>200 ↓ -0.55%</t>
        </is>
      </c>
      <c r="U612" s="8" t="inlineStr">
        <is>
          <t>182 ↓ -0.55%</t>
        </is>
      </c>
      <c r="V612" s="8" t="inlineStr">
        <is>
          <t>77 ↑ +0.00%</t>
        </is>
      </c>
      <c r="W612" s="8" t="inlineStr">
        <is>
          <t>57 ↑ +1.33%</t>
        </is>
      </c>
    </row>
    <row r="613" ht="28" customHeight="1" s="386">
      <c r="A613" s="308" t="n">
        <v>45352</v>
      </c>
      <c r="B613" s="472" t="n">
        <v>1869.97</v>
      </c>
      <c r="C613" s="8" t="n">
        <v>7.209</v>
      </c>
      <c r="D613" s="268" t="n">
        <v>0.0039</v>
      </c>
      <c r="E613" s="8" t="n">
        <v>16.99</v>
      </c>
      <c r="F613" s="8" t="n">
        <v>117.528</v>
      </c>
      <c r="G613" s="8" t="n">
        <v>112.664</v>
      </c>
      <c r="H613" s="8" t="n">
        <v>75.72</v>
      </c>
      <c r="I613" s="8" t="n">
        <v>183.4</v>
      </c>
      <c r="J613" s="8" t="n">
        <v>80.72</v>
      </c>
      <c r="K613" s="268" t="n">
        <v>0.6587</v>
      </c>
      <c r="L613" s="268" t="n">
        <v>0.4886</v>
      </c>
      <c r="M613" s="268" t="n">
        <v>-0.0109</v>
      </c>
      <c r="N613" s="8" t="n">
        <v>425.69</v>
      </c>
      <c r="O613" s="8" t="n">
        <v>8355.290000000001</v>
      </c>
      <c r="P613" s="268" t="n">
        <v>0.0509</v>
      </c>
      <c r="Q613" s="8" t="n">
        <v>544</v>
      </c>
      <c r="R613" s="8" t="inlineStr">
        <is>
          <t>2 ↑ +0.47%</t>
        </is>
      </c>
      <c r="S613" s="8" t="inlineStr">
        <is>
          <t>25 ↑ +0.14%</t>
        </is>
      </c>
      <c r="T613" s="8" t="inlineStr">
        <is>
          <t>187 ↑ +0.16%</t>
        </is>
      </c>
      <c r="U613" s="8" t="inlineStr">
        <is>
          <t>190 ↑ +0.40%</t>
        </is>
      </c>
      <c r="V613" s="8" t="inlineStr">
        <is>
          <t>82 ↑ +0.73%</t>
        </is>
      </c>
      <c r="W613" s="8" t="inlineStr">
        <is>
          <t>58 ↑ +0.71%</t>
        </is>
      </c>
    </row>
    <row r="614" ht="28" customHeight="1" s="386">
      <c r="A614" s="308" t="n">
        <v>45351</v>
      </c>
      <c r="B614" s="472" t="n">
        <v>1862.761</v>
      </c>
      <c r="C614" s="8" t="n">
        <v>22.615</v>
      </c>
      <c r="D614" s="268" t="n">
        <v>0.0123</v>
      </c>
      <c r="E614" s="8" t="n">
        <v>15.06</v>
      </c>
      <c r="F614" s="8" t="n">
        <v>117.054</v>
      </c>
      <c r="G614" s="8" t="n">
        <v>112.114</v>
      </c>
      <c r="H614" s="8" t="n">
        <v>74.77</v>
      </c>
      <c r="I614" s="8" t="n">
        <v>183.95</v>
      </c>
      <c r="J614" s="8" t="n">
        <v>82.75</v>
      </c>
      <c r="K614" s="268" t="n">
        <v>0.6689000000000001</v>
      </c>
      <c r="L614" s="268" t="n">
        <v>0.5021</v>
      </c>
      <c r="M614" s="268" t="n">
        <v>-0.0097</v>
      </c>
      <c r="N614" s="8" t="n">
        <v>453.79</v>
      </c>
      <c r="O614" s="8" t="n">
        <v>8355.950000000001</v>
      </c>
      <c r="P614" s="268" t="n">
        <v>0.0543</v>
      </c>
      <c r="Q614" s="8" t="n">
        <v>544</v>
      </c>
      <c r="R614" s="8" t="inlineStr">
        <is>
          <t>2 ↑ +3.27%</t>
        </is>
      </c>
      <c r="S614" s="8" t="inlineStr">
        <is>
          <t>25 ↑ +0.63%</t>
        </is>
      </c>
      <c r="T614" s="8" t="inlineStr">
        <is>
          <t>192 ↑ +0.69%</t>
        </is>
      </c>
      <c r="U614" s="8" t="inlineStr">
        <is>
          <t>197 ↑ +1.32%</t>
        </is>
      </c>
      <c r="V614" s="8" t="inlineStr">
        <is>
          <t>70 ↑ +1.76%</t>
        </is>
      </c>
      <c r="W614" s="8" t="inlineStr">
        <is>
          <t>58 ↑ +2.23%</t>
        </is>
      </c>
    </row>
    <row r="615" ht="28" customHeight="1" s="386">
      <c r="A615" s="308" t="n">
        <v>45350</v>
      </c>
      <c r="B615" s="472" t="n">
        <v>1840.146</v>
      </c>
      <c r="C615" s="8" t="n">
        <v>-41.24</v>
      </c>
      <c r="D615" s="268" t="n">
        <v>-0.0219</v>
      </c>
      <c r="E615" s="8" t="n">
        <v>11.27</v>
      </c>
      <c r="F615" s="8" t="n">
        <v>115.594</v>
      </c>
      <c r="G615" s="8" t="n">
        <v>110.704</v>
      </c>
      <c r="H615" s="8" t="n">
        <v>72.15000000000001</v>
      </c>
      <c r="I615" s="8" t="n">
        <v>186.51</v>
      </c>
      <c r="J615" s="8" t="n">
        <v>87.45999999999999</v>
      </c>
      <c r="K615" s="268" t="n">
        <v>0.7092000000000001</v>
      </c>
      <c r="L615" s="268" t="n">
        <v>0.5406</v>
      </c>
      <c r="M615" s="268" t="n">
        <v>-0.0052</v>
      </c>
      <c r="N615" s="8" t="n">
        <v>479.57</v>
      </c>
      <c r="O615" s="8" t="n">
        <v>8359.93</v>
      </c>
      <c r="P615" s="268" t="n">
        <v>0.0574</v>
      </c>
      <c r="Q615" s="8" t="n">
        <v>544</v>
      </c>
      <c r="R615" s="8" t="inlineStr">
        <is>
          <t>3 ↑ +0.38%</t>
        </is>
      </c>
      <c r="S615" s="8" t="inlineStr">
        <is>
          <t>29 ↓ -1.68%</t>
        </is>
      </c>
      <c r="T615" s="8" t="inlineStr">
        <is>
          <t>223 ↓ -1.65%</t>
        </is>
      </c>
      <c r="U615" s="8" t="inlineStr">
        <is>
          <t>183 ↓ -2.63%</t>
        </is>
      </c>
      <c r="V615" s="8" t="inlineStr">
        <is>
          <t>61 ↓ -2.92%</t>
        </is>
      </c>
      <c r="W615" s="8" t="inlineStr">
        <is>
          <t>45 ↓ -2.61%</t>
        </is>
      </c>
    </row>
    <row r="616" ht="28" customHeight="1" s="386">
      <c r="A616" s="308" t="n">
        <v>45349</v>
      </c>
      <c r="B616" s="472" t="n">
        <v>1881.386</v>
      </c>
      <c r="C616" s="8" t="n">
        <v>10.44</v>
      </c>
      <c r="D616" s="268" t="n">
        <v>0.0056</v>
      </c>
      <c r="E616" s="8" t="n">
        <v>18.01</v>
      </c>
      <c r="F616" s="8" t="n">
        <v>118.23</v>
      </c>
      <c r="G616" s="8" t="n">
        <v>113.4</v>
      </c>
      <c r="H616" s="8" t="n">
        <v>77.65000000000001</v>
      </c>
      <c r="I616" s="8" t="n">
        <v>181.95</v>
      </c>
      <c r="J616" s="8" t="n">
        <v>80.28</v>
      </c>
      <c r="K616" s="268" t="n">
        <v>0.6372</v>
      </c>
      <c r="L616" s="268" t="n">
        <v>0.4732</v>
      </c>
      <c r="M616" s="268" t="n">
        <v>-0.013</v>
      </c>
      <c r="N616" s="8" t="n">
        <v>430.22</v>
      </c>
      <c r="O616" s="8" t="n">
        <v>8367.18</v>
      </c>
      <c r="P616" s="268" t="n">
        <v>0.0514</v>
      </c>
      <c r="Q616" s="8" t="n">
        <v>545</v>
      </c>
      <c r="R616" s="8" t="inlineStr">
        <is>
          <t>3 ↓ -8.31%</t>
        </is>
      </c>
      <c r="S616" s="8" t="inlineStr">
        <is>
          <t>19 ↑ +0.01%</t>
        </is>
      </c>
      <c r="T616" s="8" t="inlineStr">
        <is>
          <t>179 ↑ +0.20%</t>
        </is>
      </c>
      <c r="U616" s="8" t="inlineStr">
        <is>
          <t>192 ↑ +0.58%</t>
        </is>
      </c>
      <c r="V616" s="8" t="inlineStr">
        <is>
          <t>86 ↑ +0.97%</t>
        </is>
      </c>
      <c r="W616" s="8" t="inlineStr">
        <is>
          <t>66 ↑ +1.49%</t>
        </is>
      </c>
    </row>
    <row r="617" ht="28" customHeight="1" s="386">
      <c r="A617" s="308" t="n">
        <v>45348</v>
      </c>
      <c r="B617" s="472" t="n">
        <v>1870.946</v>
      </c>
      <c r="C617" s="8" t="n">
        <v>2.895</v>
      </c>
      <c r="D617" s="268" t="n">
        <v>0.0015</v>
      </c>
      <c r="E617" s="8" t="n">
        <v>16.53</v>
      </c>
      <c r="F617" s="8" t="n">
        <v>117.55</v>
      </c>
      <c r="G617" s="8" t="n">
        <v>112.622</v>
      </c>
      <c r="H617" s="8" t="n">
        <v>74.84999999999999</v>
      </c>
      <c r="I617" s="8" t="n">
        <v>185.4</v>
      </c>
      <c r="J617" s="8" t="n">
        <v>86.36</v>
      </c>
      <c r="K617" s="268" t="n">
        <v>0.6785</v>
      </c>
      <c r="L617" s="268" t="n">
        <v>0.518</v>
      </c>
      <c r="M617" s="268" t="n">
        <v>-0.011</v>
      </c>
      <c r="N617" s="8" t="n">
        <v>420.29</v>
      </c>
      <c r="O617" s="8" t="n">
        <v>8354.889999999999</v>
      </c>
      <c r="P617" s="268" t="n">
        <v>0.0503</v>
      </c>
      <c r="Q617" s="8" t="n">
        <v>543</v>
      </c>
      <c r="R617" s="8" t="inlineStr">
        <is>
          <t>1 ↓ -1.61%</t>
        </is>
      </c>
      <c r="S617" s="8" t="inlineStr">
        <is>
          <t>22 ↓ -0.08%</t>
        </is>
      </c>
      <c r="T617" s="8" t="inlineStr">
        <is>
          <t>190 ↑ +0.10%</t>
        </is>
      </c>
      <c r="U617" s="8" t="inlineStr">
        <is>
          <t>191 ↑ +0.27%</t>
        </is>
      </c>
      <c r="V617" s="8" t="inlineStr">
        <is>
          <t>80 ↑ +0.23%</t>
        </is>
      </c>
      <c r="W617" s="8" t="inlineStr">
        <is>
          <t>59 ↓ -0.01%</t>
        </is>
      </c>
    </row>
    <row r="618" ht="28" customHeight="1" s="386">
      <c r="A618" s="308" t="n">
        <v>45345</v>
      </c>
      <c r="B618" s="472" t="n">
        <v>1868.051</v>
      </c>
      <c r="C618" s="8" t="n">
        <v>7.498</v>
      </c>
      <c r="D618" s="268" t="n">
        <v>0.004</v>
      </c>
      <c r="E618" s="8" t="n">
        <v>16.33</v>
      </c>
      <c r="F618" s="8" t="n">
        <v>117.354</v>
      </c>
      <c r="G618" s="8" t="n">
        <v>112.271</v>
      </c>
      <c r="H618" s="8" t="n">
        <v>73.09999999999999</v>
      </c>
      <c r="I618" s="8" t="n">
        <v>187.6</v>
      </c>
      <c r="J618" s="8" t="n">
        <v>88.11</v>
      </c>
      <c r="K618" s="268" t="n">
        <v>0.7025</v>
      </c>
      <c r="L618" s="268" t="n">
        <v>0.54</v>
      </c>
      <c r="M618" s="268" t="n">
        <v>-0.0104</v>
      </c>
      <c r="N618" s="8" t="n">
        <v>409.05</v>
      </c>
      <c r="O618" s="8" t="n">
        <v>8372.83</v>
      </c>
      <c r="P618" s="268" t="n">
        <v>0.0489</v>
      </c>
      <c r="Q618" s="8" t="n">
        <v>544</v>
      </c>
      <c r="R618" s="8" t="inlineStr">
        <is>
          <t>2 ↑ +1.28%</t>
        </is>
      </c>
      <c r="S618" s="8" t="inlineStr">
        <is>
          <t>21 ↑ +0.65%</t>
        </is>
      </c>
      <c r="T618" s="8" t="inlineStr">
        <is>
          <t>196 ↑ +0.28%</t>
        </is>
      </c>
      <c r="U618" s="8" t="inlineStr">
        <is>
          <t>185 ↑ +0.45%</t>
        </is>
      </c>
      <c r="V618" s="8" t="inlineStr">
        <is>
          <t>86 ↑ +0.48%</t>
        </is>
      </c>
      <c r="W618" s="8" t="inlineStr">
        <is>
          <t>54 ↑ +0.44%</t>
        </is>
      </c>
    </row>
    <row r="619" ht="28" customHeight="1" s="386">
      <c r="A619" s="308" t="n">
        <v>45344</v>
      </c>
      <c r="B619" s="472" t="n">
        <v>1860.553</v>
      </c>
      <c r="C619" s="8" t="n">
        <v>5.491</v>
      </c>
      <c r="D619" s="268" t="n">
        <v>0.003</v>
      </c>
      <c r="E619" s="8" t="n">
        <v>14.69</v>
      </c>
      <c r="F619" s="8" t="n">
        <v>116.921</v>
      </c>
      <c r="G619" s="8" t="n">
        <v>111.834</v>
      </c>
      <c r="H619" s="8" t="n">
        <v>70.84999999999999</v>
      </c>
      <c r="I619" s="8" t="n">
        <v>191.09</v>
      </c>
      <c r="J619" s="8" t="n">
        <v>91.28</v>
      </c>
      <c r="K619" s="268" t="n">
        <v>0.7417</v>
      </c>
      <c r="L619" s="268" t="n">
        <v>0.5658</v>
      </c>
      <c r="M619" s="268" t="n">
        <v>-0.0094</v>
      </c>
      <c r="N619" s="8" t="n">
        <v>431.52</v>
      </c>
      <c r="O619" s="8" t="n">
        <v>8376.24</v>
      </c>
      <c r="P619" s="268" t="n">
        <v>0.0515</v>
      </c>
      <c r="Q619" s="8" t="n">
        <v>544</v>
      </c>
      <c r="R619" s="8" t="inlineStr">
        <is>
          <t>3 ↑ +0.25%</t>
        </is>
      </c>
      <c r="S619" s="8" t="inlineStr">
        <is>
          <t>24 ↑ +0.22%</t>
        </is>
      </c>
      <c r="T619" s="8" t="inlineStr">
        <is>
          <t>199 ↑ +0.16%</t>
        </is>
      </c>
      <c r="U619" s="8" t="inlineStr">
        <is>
          <t>185 ↑ +0.20%</t>
        </is>
      </c>
      <c r="V619" s="8" t="inlineStr">
        <is>
          <t>80 ↑ +0.67%</t>
        </is>
      </c>
      <c r="W619" s="8" t="inlineStr">
        <is>
          <t>53 ↑ +0.61%</t>
        </is>
      </c>
    </row>
    <row r="620" ht="28" customHeight="1" s="386">
      <c r="A620" s="308" t="n">
        <v>45343</v>
      </c>
      <c r="B620" s="472" t="n">
        <v>1855.062</v>
      </c>
      <c r="C620" s="8" t="n">
        <v>14.412</v>
      </c>
      <c r="D620" s="268" t="n">
        <v>0.0078</v>
      </c>
      <c r="E620" s="8" t="n">
        <v>14.1</v>
      </c>
      <c r="F620" s="8" t="n">
        <v>116.615</v>
      </c>
      <c r="G620" s="8" t="n">
        <v>111.767</v>
      </c>
      <c r="H620" s="8" t="n">
        <v>69.45999999999999</v>
      </c>
      <c r="I620" s="8" t="n">
        <v>193.83</v>
      </c>
      <c r="J620" s="8" t="n">
        <v>93.38</v>
      </c>
      <c r="K620" s="268" t="n">
        <v>0.7722</v>
      </c>
      <c r="L620" s="268" t="n">
        <v>0.605</v>
      </c>
      <c r="M620" s="268" t="n">
        <v>-0.0081</v>
      </c>
      <c r="N620" s="8" t="n">
        <v>485.45</v>
      </c>
      <c r="O620" s="8" t="n">
        <v>8382.639999999999</v>
      </c>
      <c r="P620" s="268" t="n">
        <v>0.0579</v>
      </c>
      <c r="Q620" s="8" t="n">
        <v>545</v>
      </c>
      <c r="R620" s="8" t="inlineStr">
        <is>
          <t>3 ↑ +4.62%</t>
        </is>
      </c>
      <c r="S620" s="8" t="inlineStr">
        <is>
          <t>27 ↑ +1.33%</t>
        </is>
      </c>
      <c r="T620" s="8" t="inlineStr">
        <is>
          <t>201 ↑ +0.67%</t>
        </is>
      </c>
      <c r="U620" s="8" t="inlineStr">
        <is>
          <t>189 ↑ +0.78%</t>
        </is>
      </c>
      <c r="V620" s="8" t="inlineStr">
        <is>
          <t>73 ↑ +0.63%</t>
        </is>
      </c>
      <c r="W620" s="8" t="inlineStr">
        <is>
          <t>52 ↑ +0.96%</t>
        </is>
      </c>
    </row>
    <row r="621" ht="28" customHeight="1" s="386">
      <c r="A621" s="308" t="n">
        <v>45342</v>
      </c>
      <c r="B621" s="472" t="n">
        <v>1840.65</v>
      </c>
      <c r="C621" s="8" t="n">
        <v>16.237</v>
      </c>
      <c r="D621" s="268" t="n">
        <v>0.0089</v>
      </c>
      <c r="E621" s="8" t="n">
        <v>11.91</v>
      </c>
      <c r="F621" s="8" t="n">
        <v>115.742</v>
      </c>
      <c r="G621" s="8" t="n">
        <v>110.959</v>
      </c>
      <c r="H621" s="8" t="n">
        <v>68.54000000000001</v>
      </c>
      <c r="I621" s="8" t="n">
        <v>194.72</v>
      </c>
      <c r="J621" s="8" t="n">
        <v>94.67</v>
      </c>
      <c r="K621" s="268" t="n">
        <v>0.7897999999999999</v>
      </c>
      <c r="L621" s="268" t="n">
        <v>0.612</v>
      </c>
      <c r="M621" s="268" t="n">
        <v>-0.0051</v>
      </c>
      <c r="N621" s="8" t="n">
        <v>442.21</v>
      </c>
      <c r="O621" s="8" t="n">
        <v>8396.219999999999</v>
      </c>
      <c r="P621" s="268" t="n">
        <v>0.0527</v>
      </c>
      <c r="Q621" s="8" t="n">
        <v>545</v>
      </c>
      <c r="R621" s="8" t="inlineStr">
        <is>
          <t>4 ↑ +1.15%</t>
        </is>
      </c>
      <c r="S621" s="8" t="inlineStr">
        <is>
          <t>33 ↑ +1.04%</t>
        </is>
      </c>
      <c r="T621" s="8" t="inlineStr">
        <is>
          <t>211 ↑ +0.61%</t>
        </is>
      </c>
      <c r="U621" s="8" t="inlineStr">
        <is>
          <t>181 ↑ +1.04%</t>
        </is>
      </c>
      <c r="V621" s="8" t="inlineStr">
        <is>
          <t>66 ↑ +1.11%</t>
        </is>
      </c>
      <c r="W621" s="8" t="inlineStr">
        <is>
          <t>50 ↑ +1.11%</t>
        </is>
      </c>
    </row>
    <row r="622" ht="28" customHeight="1" s="386">
      <c r="A622" s="308" t="n">
        <v>45341</v>
      </c>
      <c r="B622" s="472" t="n">
        <v>1824.413</v>
      </c>
      <c r="C622" s="8" t="n">
        <v>16.13</v>
      </c>
      <c r="D622" s="268" t="n">
        <v>0.0089</v>
      </c>
      <c r="E622" s="8" t="n">
        <v>9.630000000000001</v>
      </c>
      <c r="F622" s="8" t="n">
        <v>114.805</v>
      </c>
      <c r="G622" s="8" t="n">
        <v>109.968</v>
      </c>
      <c r="H622" s="8" t="n">
        <v>68.09999999999999</v>
      </c>
      <c r="I622" s="8" t="n">
        <v>194.01</v>
      </c>
      <c r="J622" s="8" t="n">
        <v>94.75</v>
      </c>
      <c r="K622" s="268" t="n">
        <v>0.7921</v>
      </c>
      <c r="L622" s="268" t="n">
        <v>0.6059</v>
      </c>
      <c r="M622" s="268" t="n">
        <v>-0.0023</v>
      </c>
      <c r="N622" s="8" t="n">
        <v>390.98</v>
      </c>
      <c r="O622" s="8" t="n">
        <v>8407.459999999999</v>
      </c>
      <c r="P622" s="268" t="n">
        <v>0.0465</v>
      </c>
      <c r="Q622" s="8" t="n">
        <v>546</v>
      </c>
      <c r="R622" s="8" t="inlineStr">
        <is>
          <t>5 ↑ +1.57%</t>
        </is>
      </c>
      <c r="S622" s="8" t="inlineStr">
        <is>
          <t>44 ↑ +0.87%</t>
        </is>
      </c>
      <c r="T622" s="8" t="inlineStr">
        <is>
          <t>226 ↑ +0.52%</t>
        </is>
      </c>
      <c r="U622" s="8" t="inlineStr">
        <is>
          <t>167 ↑ +0.87%</t>
        </is>
      </c>
      <c r="V622" s="8" t="inlineStr">
        <is>
          <t>53 ↑ +1.01%</t>
        </is>
      </c>
      <c r="W622" s="8" t="inlineStr">
        <is>
          <t>51 ↑ +2.43%</t>
        </is>
      </c>
    </row>
    <row r="623" ht="28" customHeight="1" s="386">
      <c r="A623" s="308" t="n">
        <v>45330</v>
      </c>
      <c r="B623" s="472" t="n">
        <v>1808.283</v>
      </c>
      <c r="C623" s="8" t="n">
        <v>26.372</v>
      </c>
      <c r="D623" s="268" t="n">
        <v>0.0148</v>
      </c>
      <c r="E623" s="8" t="n">
        <v>8.56</v>
      </c>
      <c r="F623" s="8" t="n">
        <v>113.731</v>
      </c>
      <c r="G623" s="8" t="n">
        <v>109.178</v>
      </c>
      <c r="H623" s="8" t="n">
        <v>65.7</v>
      </c>
      <c r="I623" s="8" t="n">
        <v>195.92</v>
      </c>
      <c r="J623" s="8" t="n">
        <v>95.48</v>
      </c>
      <c r="K623" s="268" t="n">
        <v>0.8219</v>
      </c>
      <c r="L623" s="268" t="n">
        <v>0.6461</v>
      </c>
      <c r="M623" s="268" t="n">
        <v>0.0017</v>
      </c>
      <c r="N623" s="8" t="n">
        <v>485.53</v>
      </c>
      <c r="O623" s="8" t="n">
        <v>8412.42</v>
      </c>
      <c r="P623" s="268" t="n">
        <v>0.0577</v>
      </c>
      <c r="Q623" s="8" t="n">
        <v>546</v>
      </c>
      <c r="R623" s="8" t="inlineStr">
        <is>
          <t>5 ↑ +2.72%</t>
        </is>
      </c>
      <c r="S623" s="8" t="inlineStr">
        <is>
          <t>49 ↑ +1.75%</t>
        </is>
      </c>
      <c r="T623" s="8" t="inlineStr">
        <is>
          <t>251 ↑ +1.30%</t>
        </is>
      </c>
      <c r="U623" s="8" t="inlineStr">
        <is>
          <t>153 ↑ +1.81%</t>
        </is>
      </c>
      <c r="V623" s="8" t="inlineStr">
        <is>
          <t>49 ↑ +0.99%</t>
        </is>
      </c>
      <c r="W623" s="8" t="inlineStr">
        <is>
          <t>39 ↑ +1.48%</t>
        </is>
      </c>
    </row>
    <row r="624" ht="28" customHeight="1" s="386">
      <c r="A624" s="308" t="n">
        <v>45329</v>
      </c>
      <c r="B624" s="472" t="n">
        <v>1781.911</v>
      </c>
      <c r="C624" s="8" t="n">
        <v>-6.169</v>
      </c>
      <c r="D624" s="268" t="n">
        <v>-0.0034</v>
      </c>
      <c r="E624" s="8" t="n">
        <v>5.8</v>
      </c>
      <c r="F624" s="8" t="n">
        <v>112.139</v>
      </c>
      <c r="G624" s="8" t="n">
        <v>107.711</v>
      </c>
      <c r="H624" s="8" t="n">
        <v>61.52</v>
      </c>
      <c r="I624" s="8" t="n">
        <v>204.89</v>
      </c>
      <c r="J624" s="8" t="n">
        <v>98.54000000000001</v>
      </c>
      <c r="K624" s="268" t="n">
        <v>0.9276</v>
      </c>
      <c r="L624" s="268" t="n">
        <v>0.7423999999999999</v>
      </c>
      <c r="M624" s="268" t="n">
        <v>0.0065</v>
      </c>
      <c r="N624" s="8" t="n">
        <v>497.43</v>
      </c>
      <c r="O624" s="8" t="n">
        <v>8425.299999999999</v>
      </c>
      <c r="P624" s="268" t="n">
        <v>0.059</v>
      </c>
      <c r="Q624" s="8" t="n">
        <v>546</v>
      </c>
      <c r="R624" s="8" t="inlineStr">
        <is>
          <t>6 ↓ -2.28%</t>
        </is>
      </c>
      <c r="S624" s="8" t="inlineStr">
        <is>
          <t>71 ↓ -1.24%</t>
        </is>
      </c>
      <c r="T624" s="8" t="inlineStr">
        <is>
          <t>267 ↓ -0.40%</t>
        </is>
      </c>
      <c r="U624" s="8" t="inlineStr">
        <is>
          <t>123 ↑ +0.04%</t>
        </is>
      </c>
      <c r="V624" s="8" t="inlineStr">
        <is>
          <t>41 ↑ +0.96%</t>
        </is>
      </c>
      <c r="W624" s="8" t="inlineStr">
        <is>
          <t>38 ↓ -0.60%</t>
        </is>
      </c>
    </row>
    <row r="625" ht="28" customHeight="1" s="386">
      <c r="A625" s="308" t="n">
        <v>45328</v>
      </c>
      <c r="B625" s="472" t="n">
        <v>1788.08</v>
      </c>
      <c r="C625" s="8" t="n">
        <v>34.269</v>
      </c>
      <c r="D625" s="268" t="n">
        <v>0.0195</v>
      </c>
      <c r="E625" s="8" t="n">
        <v>4.91</v>
      </c>
      <c r="F625" s="8" t="n">
        <v>112.564</v>
      </c>
      <c r="G625" s="8" t="n">
        <v>108.002</v>
      </c>
      <c r="H625" s="8" t="n">
        <v>62.56</v>
      </c>
      <c r="I625" s="8" t="n">
        <v>203.81</v>
      </c>
      <c r="J625" s="8" t="n">
        <v>99.17</v>
      </c>
      <c r="K625" s="268" t="n">
        <v>0.9124</v>
      </c>
      <c r="L625" s="268" t="n">
        <v>0.7277</v>
      </c>
      <c r="M625" s="268" t="n">
        <v>0.0052</v>
      </c>
      <c r="N625" s="8" t="n">
        <v>472.77</v>
      </c>
      <c r="O625" s="8" t="n">
        <v>8436.290000000001</v>
      </c>
      <c r="P625" s="268" t="n">
        <v>0.056</v>
      </c>
      <c r="Q625" s="8" t="n">
        <v>546</v>
      </c>
      <c r="R625" s="8" t="inlineStr">
        <is>
          <t>5 ↑ +0.69%</t>
        </is>
      </c>
      <c r="S625" s="8" t="inlineStr">
        <is>
          <t>55 ↑ +0.41%</t>
        </is>
      </c>
      <c r="T625" s="8" t="inlineStr">
        <is>
          <t>269 ↑ +1.31%</t>
        </is>
      </c>
      <c r="U625" s="8" t="inlineStr">
        <is>
          <t>144 ↑ +2.80%</t>
        </is>
      </c>
      <c r="V625" s="8" t="inlineStr">
        <is>
          <t>34 ↑ +3.87%</t>
        </is>
      </c>
      <c r="W625" s="8" t="inlineStr">
        <is>
          <t>39 ↑ +3.96%</t>
        </is>
      </c>
    </row>
    <row r="626" ht="28" customHeight="1" s="386">
      <c r="A626" s="308" t="n">
        <v>45327</v>
      </c>
      <c r="B626" s="472" t="n">
        <v>1753.811</v>
      </c>
      <c r="C626" s="8" t="n">
        <v>-30.766</v>
      </c>
      <c r="D626" s="268" t="n">
        <v>-0.0172</v>
      </c>
      <c r="E626" s="8" t="n">
        <v>1.32</v>
      </c>
      <c r="F626" s="8" t="n">
        <v>110.296</v>
      </c>
      <c r="G626" s="8" t="n">
        <v>106.05</v>
      </c>
      <c r="H626" s="8" t="n">
        <v>61.15</v>
      </c>
      <c r="I626" s="8" t="n">
        <v>203.89</v>
      </c>
      <c r="J626" s="8" t="n">
        <v>100</v>
      </c>
      <c r="K626" s="268" t="n">
        <v>0.9359</v>
      </c>
      <c r="L626" s="268" t="n">
        <v>0.7305</v>
      </c>
      <c r="M626" s="268" t="n">
        <v>0.0115</v>
      </c>
      <c r="N626" s="8" t="n">
        <v>391.7</v>
      </c>
      <c r="O626" s="8" t="n">
        <v>8447.67</v>
      </c>
      <c r="P626" s="268" t="n">
        <v>0.0464</v>
      </c>
      <c r="Q626" s="8" t="n">
        <v>545</v>
      </c>
      <c r="R626" s="8" t="inlineStr">
        <is>
          <t>7 ↓ -4.62%</t>
        </is>
      </c>
      <c r="S626" s="8" t="inlineStr">
        <is>
          <t>72 ↓ -2.31%</t>
        </is>
      </c>
      <c r="T626" s="8" t="inlineStr">
        <is>
          <t>306 ↓ -1.47%</t>
        </is>
      </c>
      <c r="U626" s="8" t="inlineStr">
        <is>
          <t>105 ↓ -1.73%</t>
        </is>
      </c>
      <c r="V626" s="8" t="inlineStr">
        <is>
          <t>22 ↓ -2.20%</t>
        </is>
      </c>
      <c r="W626" s="8" t="inlineStr">
        <is>
          <t>33 ↓ -1.89%</t>
        </is>
      </c>
    </row>
    <row r="627" ht="28" customHeight="1" s="386">
      <c r="A627" s="308" t="n">
        <v>45324</v>
      </c>
      <c r="B627" s="472" t="n">
        <v>1784.577</v>
      </c>
      <c r="C627" s="8" t="n">
        <v>-18.044</v>
      </c>
      <c r="D627" s="268" t="n">
        <v>-0.01</v>
      </c>
      <c r="E627" s="8" t="n">
        <v>2.04</v>
      </c>
      <c r="F627" s="8" t="n">
        <v>112.255</v>
      </c>
      <c r="G627" s="8" t="n">
        <v>107.818</v>
      </c>
      <c r="H627" s="8" t="n">
        <v>66.86</v>
      </c>
      <c r="I627" s="8" t="n">
        <v>192.69</v>
      </c>
      <c r="J627" s="8" t="n">
        <v>99.69</v>
      </c>
      <c r="K627" s="268" t="n">
        <v>0.8044</v>
      </c>
      <c r="L627" s="268" t="n">
        <v>0.613</v>
      </c>
      <c r="M627" s="268" t="n">
        <v>0.0051</v>
      </c>
      <c r="N627" s="8" t="n">
        <v>374.2</v>
      </c>
      <c r="O627" s="8" t="n">
        <v>8454.24</v>
      </c>
      <c r="P627" s="268" t="n">
        <v>0.0443</v>
      </c>
      <c r="Q627" s="8" t="n">
        <v>545</v>
      </c>
      <c r="R627" s="8" t="inlineStr">
        <is>
          <t>5 ↓ -0.61%</t>
        </is>
      </c>
      <c r="S627" s="8" t="inlineStr">
        <is>
          <t>45 ↓ -1.08%</t>
        </is>
      </c>
      <c r="T627" s="8" t="inlineStr">
        <is>
          <t>295 ↓ -0.78%</t>
        </is>
      </c>
      <c r="U627" s="8" t="inlineStr">
        <is>
          <t>139 ↓ -1.21%</t>
        </is>
      </c>
      <c r="V627" s="8" t="inlineStr">
        <is>
          <t>24 ↓ -0.66%</t>
        </is>
      </c>
      <c r="W627" s="8" t="inlineStr">
        <is>
          <t>37 ↓ -2.15%</t>
        </is>
      </c>
    </row>
    <row r="628" ht="28" customHeight="1" s="386">
      <c r="A628" s="308" t="n">
        <v>45323</v>
      </c>
      <c r="B628" s="472" t="n">
        <v>1802.621</v>
      </c>
      <c r="C628" s="8" t="n">
        <v>1.441</v>
      </c>
      <c r="D628" s="268" t="n">
        <v>0.0008</v>
      </c>
      <c r="E628" s="8" t="n">
        <v>2.33</v>
      </c>
      <c r="F628" s="8" t="n">
        <v>113.439</v>
      </c>
      <c r="G628" s="8" t="n">
        <v>108.8</v>
      </c>
      <c r="H628" s="8" t="n">
        <v>70.65000000000001</v>
      </c>
      <c r="I628" s="8" t="n">
        <v>187.36</v>
      </c>
      <c r="J628" s="8" t="n">
        <v>97.94</v>
      </c>
      <c r="K628" s="268" t="n">
        <v>0.7392</v>
      </c>
      <c r="L628" s="268" t="n">
        <v>0.5546</v>
      </c>
      <c r="M628" s="268" t="n">
        <v>0.0015</v>
      </c>
      <c r="N628" s="8" t="n">
        <v>364.26</v>
      </c>
      <c r="O628" s="8" t="n">
        <v>8478.959999999999</v>
      </c>
      <c r="P628" s="268" t="n">
        <v>0.043</v>
      </c>
      <c r="Q628" s="8" t="n">
        <v>545</v>
      </c>
      <c r="R628" s="8" t="inlineStr">
        <is>
          <t>5 ↓ -2.40%</t>
        </is>
      </c>
      <c r="S628" s="8" t="inlineStr">
        <is>
          <t>33 ↓ -0.64%</t>
        </is>
      </c>
      <c r="T628" s="8" t="inlineStr">
        <is>
          <t>274 ↓ -0.05%</t>
        </is>
      </c>
      <c r="U628" s="8" t="inlineStr">
        <is>
          <t>158 ↑ +0.18%</t>
        </is>
      </c>
      <c r="V628" s="8" t="inlineStr">
        <is>
          <t>39 ↑ +0.23%</t>
        </is>
      </c>
      <c r="W628" s="8" t="inlineStr">
        <is>
          <t>36 ↑ +1.48%</t>
        </is>
      </c>
    </row>
    <row r="629" ht="28" customHeight="1" s="386">
      <c r="A629" s="308" t="n">
        <v>45322</v>
      </c>
      <c r="B629" s="472" t="n">
        <v>1801.18</v>
      </c>
      <c r="C629" s="8" t="n">
        <v>-25.686</v>
      </c>
      <c r="D629" s="268" t="n">
        <v>-0.0141</v>
      </c>
      <c r="E629" s="8" t="n">
        <v>1.91</v>
      </c>
      <c r="F629" s="8" t="n">
        <v>113.278</v>
      </c>
      <c r="G629" s="8" t="n">
        <v>108.542</v>
      </c>
      <c r="H629" s="8" t="n">
        <v>71.40000000000001</v>
      </c>
      <c r="I629" s="8" t="n">
        <v>184.89</v>
      </c>
      <c r="J629" s="8" t="n">
        <v>96.59999999999999</v>
      </c>
      <c r="K629" s="268" t="n">
        <v>0.7161</v>
      </c>
      <c r="L629" s="268" t="n">
        <v>0.5312</v>
      </c>
      <c r="M629" s="268" t="n">
        <v>0.0021</v>
      </c>
      <c r="N629" s="8" t="n">
        <v>330.11</v>
      </c>
      <c r="O629" s="8" t="n">
        <v>8493.77</v>
      </c>
      <c r="P629" s="268" t="n">
        <v>0.0389</v>
      </c>
      <c r="Q629" s="8" t="n">
        <v>545</v>
      </c>
      <c r="R629" s="8" t="inlineStr">
        <is>
          <t>4 ↓ -2.42%</t>
        </is>
      </c>
      <c r="S629" s="8" t="inlineStr">
        <is>
          <t>33 ↓ -1.24%</t>
        </is>
      </c>
      <c r="T629" s="8" t="inlineStr">
        <is>
          <t>277 ↓ -1.08%</t>
        </is>
      </c>
      <c r="U629" s="8" t="inlineStr">
        <is>
          <t>159 ↓ -1.67%</t>
        </is>
      </c>
      <c r="V629" s="8" t="inlineStr">
        <is>
          <t>35 ↓ -1.82%</t>
        </is>
      </c>
      <c r="W629" s="8" t="inlineStr">
        <is>
          <t>37 ↓ -2.36%</t>
        </is>
      </c>
    </row>
    <row r="630" ht="28" customHeight="1" s="386">
      <c r="A630" s="308" t="n">
        <v>45321</v>
      </c>
      <c r="B630" s="472" t="n">
        <v>1826.866</v>
      </c>
      <c r="C630" s="8" t="n">
        <v>-21.328</v>
      </c>
      <c r="D630" s="268" t="n">
        <v>-0.0115</v>
      </c>
      <c r="E630" s="8" t="n">
        <v>3.73</v>
      </c>
      <c r="F630" s="8" t="n">
        <v>114.965</v>
      </c>
      <c r="G630" s="8" t="n">
        <v>110.059</v>
      </c>
      <c r="H630" s="8" t="n">
        <v>75</v>
      </c>
      <c r="I630" s="8" t="n">
        <v>181.04</v>
      </c>
      <c r="J630" s="8" t="n">
        <v>91.41</v>
      </c>
      <c r="K630" s="268" t="n">
        <v>0.6608000000000001</v>
      </c>
      <c r="L630" s="268" t="n">
        <v>0.4854</v>
      </c>
      <c r="M630" s="268" t="n">
        <v>-0.0032</v>
      </c>
      <c r="N630" s="8" t="n">
        <v>292.38</v>
      </c>
      <c r="O630" s="8" t="n">
        <v>8500.629999999999</v>
      </c>
      <c r="P630" s="268" t="n">
        <v>0.0344</v>
      </c>
      <c r="Q630" s="8" t="n">
        <v>545</v>
      </c>
      <c r="R630" s="8" t="inlineStr">
        <is>
          <t>2 ↓ -0.80%</t>
        </is>
      </c>
      <c r="S630" s="8" t="inlineStr">
        <is>
          <t>23 ↓ -0.88%</t>
        </is>
      </c>
      <c r="T630" s="8" t="inlineStr">
        <is>
          <t>247 ↓ -0.82%</t>
        </is>
      </c>
      <c r="U630" s="8" t="inlineStr">
        <is>
          <t>184 ↓ -1.34%</t>
        </is>
      </c>
      <c r="V630" s="8" t="inlineStr">
        <is>
          <t>49 ↓ -1.48%</t>
        </is>
      </c>
      <c r="W630" s="8" t="inlineStr">
        <is>
          <t>40 ↓ -2.10%</t>
        </is>
      </c>
    </row>
    <row r="631" ht="28" customHeight="1" s="386">
      <c r="A631" s="308" t="n">
        <v>45320</v>
      </c>
      <c r="B631" s="472" t="n">
        <v>1848.194</v>
      </c>
      <c r="C631" s="8" t="n">
        <v>-25.444</v>
      </c>
      <c r="D631" s="268" t="n">
        <v>-0.0136</v>
      </c>
      <c r="E631" s="8" t="n">
        <v>6.31</v>
      </c>
      <c r="F631" s="8" t="n">
        <v>116.416</v>
      </c>
      <c r="G631" s="8" t="n">
        <v>111.15</v>
      </c>
      <c r="H631" s="8" t="n">
        <v>77.38</v>
      </c>
      <c r="I631" s="8" t="n">
        <v>178.75</v>
      </c>
      <c r="J631" s="8" t="n">
        <v>84.92</v>
      </c>
      <c r="K631" s="268" t="n">
        <v>0.6234</v>
      </c>
      <c r="L631" s="268" t="n">
        <v>0.4449</v>
      </c>
      <c r="M631" s="268" t="n">
        <v>-0.0075</v>
      </c>
      <c r="N631" s="8" t="n">
        <v>296.35</v>
      </c>
      <c r="O631" s="8" t="n">
        <v>8514.84</v>
      </c>
      <c r="P631" s="268" t="n">
        <v>0.0348</v>
      </c>
      <c r="Q631" s="8" t="n">
        <v>546</v>
      </c>
      <c r="R631" s="8" t="inlineStr">
        <is>
          <t>2 ↓ -0.74%</t>
        </is>
      </c>
      <c r="S631" s="8" t="inlineStr">
        <is>
          <t>14 ↓ -0.87%</t>
        </is>
      </c>
      <c r="T631" s="8" t="inlineStr">
        <is>
          <t>226 ↓ -0.96%</t>
        </is>
      </c>
      <c r="U631" s="8" t="inlineStr">
        <is>
          <t>190 ↓ -1.59%</t>
        </is>
      </c>
      <c r="V631" s="8" t="inlineStr">
        <is>
          <t>71 ↓ -1.93%</t>
        </is>
      </c>
      <c r="W631" s="8" t="inlineStr">
        <is>
          <t>43 ↓ -1.63%</t>
        </is>
      </c>
    </row>
    <row r="632" ht="28" customHeight="1" s="386">
      <c r="A632" s="308" t="n">
        <v>45317</v>
      </c>
      <c r="B632" s="472" t="n">
        <v>1873.638</v>
      </c>
      <c r="C632" s="8" t="n">
        <v>2.283</v>
      </c>
      <c r="D632" s="268" t="n">
        <v>0.0012</v>
      </c>
      <c r="E632" s="8" t="n">
        <v>10.33</v>
      </c>
      <c r="F632" s="8" t="n">
        <v>118.193</v>
      </c>
      <c r="G632" s="8" t="n">
        <v>112.7</v>
      </c>
      <c r="H632" s="8" t="n">
        <v>80.31</v>
      </c>
      <c r="I632" s="8" t="n">
        <v>177.03</v>
      </c>
      <c r="J632" s="8" t="n">
        <v>80.59999999999999</v>
      </c>
      <c r="K632" s="268" t="n">
        <v>0.5884</v>
      </c>
      <c r="L632" s="268" t="n">
        <v>0.4388</v>
      </c>
      <c r="M632" s="268" t="n">
        <v>-0.012</v>
      </c>
      <c r="N632" s="8" t="n">
        <v>355.5</v>
      </c>
      <c r="O632" s="8" t="n">
        <v>8522.700000000001</v>
      </c>
      <c r="P632" s="268" t="n">
        <v>0.0417</v>
      </c>
      <c r="Q632" s="8" t="n">
        <v>547</v>
      </c>
      <c r="R632" s="8" t="inlineStr">
        <is>
          <t>2 ↑ +1.50%</t>
        </is>
      </c>
      <c r="S632" s="8" t="inlineStr">
        <is>
          <t>10 ↑ +0.32%</t>
        </is>
      </c>
      <c r="T632" s="8" t="inlineStr">
        <is>
          <t>192 ↑ +0.09%</t>
        </is>
      </c>
      <c r="U632" s="8" t="inlineStr">
        <is>
          <t>203 ↑ +0.11%</t>
        </is>
      </c>
      <c r="V632" s="8" t="inlineStr">
        <is>
          <t>80 ↑ +0.23%</t>
        </is>
      </c>
      <c r="W632" s="8" t="inlineStr">
        <is>
          <t>60 ↑ +0.07%</t>
        </is>
      </c>
    </row>
    <row r="633" ht="28" customHeight="1" s="386">
      <c r="A633" s="308" t="n">
        <v>45316</v>
      </c>
      <c r="B633" s="472" t="n">
        <v>1871.355</v>
      </c>
      <c r="C633" s="8" t="n">
        <v>32.366</v>
      </c>
      <c r="D633" s="268" t="n">
        <v>0.0176</v>
      </c>
      <c r="E633" s="8" t="n">
        <v>10.79</v>
      </c>
      <c r="F633" s="8" t="n">
        <v>118.03</v>
      </c>
      <c r="G633" s="8" t="n">
        <v>112.502</v>
      </c>
      <c r="H633" s="8" t="n">
        <v>81.03</v>
      </c>
      <c r="I633" s="8" t="n">
        <v>175.56</v>
      </c>
      <c r="J633" s="8" t="n">
        <v>77.81999999999999</v>
      </c>
      <c r="K633" s="268" t="n">
        <v>0.5753</v>
      </c>
      <c r="L633" s="268" t="n">
        <v>0.4135</v>
      </c>
      <c r="M633" s="268" t="n">
        <v>-0.0112</v>
      </c>
      <c r="N633" s="8" t="n">
        <v>418.78</v>
      </c>
      <c r="O633" s="8" t="n">
        <v>8557.860000000001</v>
      </c>
      <c r="P633" s="268" t="n">
        <v>0.0489</v>
      </c>
      <c r="Q633" s="8" t="n">
        <v>548</v>
      </c>
      <c r="R633" s="8" t="inlineStr">
        <is>
          <t>2 ↑ +2.42%</t>
        </is>
      </c>
      <c r="S633" s="8" t="inlineStr">
        <is>
          <t>10 ↑ +1.47%</t>
        </is>
      </c>
      <c r="T633" s="8" t="inlineStr">
        <is>
          <t>195 ↑ +1.17%</t>
        </is>
      </c>
      <c r="U633" s="8" t="inlineStr">
        <is>
          <t>202 ↑ +2.06%</t>
        </is>
      </c>
      <c r="V633" s="8" t="inlineStr">
        <is>
          <t>82 ↑ +2.31%</t>
        </is>
      </c>
      <c r="W633" s="8" t="inlineStr">
        <is>
          <t>57 ↑ +1.97%</t>
        </is>
      </c>
    </row>
    <row r="634" ht="28" customHeight="1" s="386">
      <c r="A634" s="308" t="n">
        <v>45315</v>
      </c>
      <c r="B634" s="472" t="n">
        <v>1838.989</v>
      </c>
      <c r="C634" s="8" t="n">
        <v>-6.478</v>
      </c>
      <c r="D634" s="268" t="n">
        <v>-0.0035</v>
      </c>
      <c r="E634" s="8" t="n">
        <v>4.65</v>
      </c>
      <c r="F634" s="8" t="n">
        <v>116.021</v>
      </c>
      <c r="G634" s="8" t="n">
        <v>110.507</v>
      </c>
      <c r="H634" s="8" t="n">
        <v>77.98</v>
      </c>
      <c r="I634" s="8" t="n">
        <v>176.32</v>
      </c>
      <c r="J634" s="8" t="n">
        <v>83.23</v>
      </c>
      <c r="K634" s="268" t="n">
        <v>0.603</v>
      </c>
      <c r="L634" s="268" t="n">
        <v>0.4368</v>
      </c>
      <c r="M634" s="268" t="n">
        <v>-0.0052</v>
      </c>
      <c r="N634" s="8" t="n">
        <v>350.7</v>
      </c>
      <c r="O634" s="8" t="n">
        <v>8532.139999999999</v>
      </c>
      <c r="P634" s="268" t="n">
        <v>0.0411</v>
      </c>
      <c r="Q634" s="8" t="n">
        <v>546</v>
      </c>
      <c r="R634" s="8" t="inlineStr">
        <is>
          <t>2 ↓ -1.35%</t>
        </is>
      </c>
      <c r="S634" s="8" t="inlineStr">
        <is>
          <t>19 ↓ -0.26%</t>
        </is>
      </c>
      <c r="T634" s="8" t="inlineStr">
        <is>
          <t>233 ↓ -0.36%</t>
        </is>
      </c>
      <c r="U634" s="8" t="inlineStr">
        <is>
          <t>188 ↓ -0.41%</t>
        </is>
      </c>
      <c r="V634" s="8" t="inlineStr">
        <is>
          <t>57 ↓ -0.20%</t>
        </is>
      </c>
      <c r="W634" s="8" t="inlineStr">
        <is>
          <t>47 ↓ -0.23%</t>
        </is>
      </c>
    </row>
    <row r="635" ht="28" customHeight="1" s="386">
      <c r="A635" s="308" t="n">
        <v>45314</v>
      </c>
      <c r="B635" s="472" t="n">
        <v>1845.467</v>
      </c>
      <c r="C635" s="8" t="n">
        <v>2.506</v>
      </c>
      <c r="D635" s="268" t="n">
        <v>0.0014</v>
      </c>
      <c r="E635" s="8" t="n">
        <v>4.83</v>
      </c>
      <c r="F635" s="8" t="n">
        <v>116.423</v>
      </c>
      <c r="G635" s="8" t="n">
        <v>111.098</v>
      </c>
      <c r="H635" s="8" t="n">
        <v>77.26000000000001</v>
      </c>
      <c r="I635" s="8" t="n">
        <v>178.76</v>
      </c>
      <c r="J635" s="8" t="n">
        <v>88.88</v>
      </c>
      <c r="K635" s="268" t="n">
        <v>0.6233</v>
      </c>
      <c r="L635" s="268" t="n">
        <v>0.4562</v>
      </c>
      <c r="M635" s="268" t="n">
        <v>-0.0061</v>
      </c>
      <c r="N635" s="8" t="n">
        <v>410.2</v>
      </c>
      <c r="O635" s="8" t="n">
        <v>8545.33</v>
      </c>
      <c r="P635" s="268" t="n">
        <v>0.048</v>
      </c>
      <c r="Q635" s="8" t="n">
        <v>547</v>
      </c>
      <c r="R635" s="8" t="inlineStr">
        <is>
          <t>2 ↓ -1.77%</t>
        </is>
      </c>
      <c r="S635" s="8" t="inlineStr">
        <is>
          <t>17 ↓ -0.13%</t>
        </is>
      </c>
      <c r="T635" s="8" t="inlineStr">
        <is>
          <t>223 ↓ -0.03%</t>
        </is>
      </c>
      <c r="U635" s="8" t="inlineStr">
        <is>
          <t>194 ↑ +0.06%</t>
        </is>
      </c>
      <c r="V635" s="8" t="inlineStr">
        <is>
          <t>64 ↑ +0.55%</t>
        </is>
      </c>
      <c r="W635" s="8" t="inlineStr">
        <is>
          <t>47 ↑ +0.88%</t>
        </is>
      </c>
    </row>
    <row r="636" ht="28" customHeight="1" s="386">
      <c r="A636" s="308" t="n">
        <v>45313</v>
      </c>
      <c r="B636" s="472" t="n">
        <v>1842.961</v>
      </c>
      <c r="C636" s="8" t="n">
        <v>-41.554</v>
      </c>
      <c r="D636" s="268" t="n">
        <v>-0.0221</v>
      </c>
      <c r="E636" s="8" t="n">
        <v>4.59</v>
      </c>
      <c r="F636" s="8" t="n">
        <v>116.236</v>
      </c>
      <c r="G636" s="8" t="n">
        <v>111.3</v>
      </c>
      <c r="H636" s="8" t="n">
        <v>77.41</v>
      </c>
      <c r="I636" s="8" t="n">
        <v>178.6</v>
      </c>
      <c r="J636" s="8" t="n">
        <v>89.29000000000001</v>
      </c>
      <c r="K636" s="268" t="n">
        <v>0.6236</v>
      </c>
      <c r="L636" s="268" t="n">
        <v>0.4582</v>
      </c>
      <c r="M636" s="268" t="n">
        <v>-0.0057</v>
      </c>
      <c r="N636" s="8" t="n">
        <v>315.41</v>
      </c>
      <c r="O636" s="8" t="n">
        <v>8548.52</v>
      </c>
      <c r="P636" s="268" t="n">
        <v>0.0369</v>
      </c>
      <c r="Q636" s="8" t="n">
        <v>547</v>
      </c>
      <c r="R636" s="8" t="inlineStr">
        <is>
          <t>2 ↓ -2.21%</t>
        </is>
      </c>
      <c r="S636" s="8" t="inlineStr">
        <is>
          <t>16 ↓ -1.41%</t>
        </is>
      </c>
      <c r="T636" s="8" t="inlineStr">
        <is>
          <t>222 ↓ -1.51%</t>
        </is>
      </c>
      <c r="U636" s="8" t="inlineStr">
        <is>
          <t>200 ↓ -2.48%</t>
        </is>
      </c>
      <c r="V636" s="8" t="inlineStr">
        <is>
          <t>62 ↓ -3.15%</t>
        </is>
      </c>
      <c r="W636" s="8" t="inlineStr">
        <is>
          <t>45 ↓ -3.37%</t>
        </is>
      </c>
    </row>
    <row r="637" ht="28" customHeight="1" s="386">
      <c r="A637" s="308" t="n">
        <v>45310</v>
      </c>
      <c r="B637" s="472" t="n">
        <v>1884.515</v>
      </c>
      <c r="C637" s="8" t="n">
        <v>-3.985</v>
      </c>
      <c r="D637" s="268" t="n">
        <v>-0.0021</v>
      </c>
      <c r="E637" s="8" t="n">
        <v>10.92</v>
      </c>
      <c r="F637" s="8" t="n">
        <v>119.006</v>
      </c>
      <c r="G637" s="8" t="n">
        <v>113.823</v>
      </c>
      <c r="H637" s="8" t="n">
        <v>82.09999999999999</v>
      </c>
      <c r="I637" s="8" t="n">
        <v>174.99</v>
      </c>
      <c r="J637" s="8" t="n">
        <v>74.66</v>
      </c>
      <c r="K637" s="268" t="n">
        <v>0.5598</v>
      </c>
      <c r="L637" s="268" t="n">
        <v>0.398</v>
      </c>
      <c r="M637" s="268" t="n">
        <v>-0.0134</v>
      </c>
      <c r="N637" s="8" t="n">
        <v>303.54</v>
      </c>
      <c r="O637" s="8" t="n">
        <v>8538.15</v>
      </c>
      <c r="P637" s="268" t="n">
        <v>0.0356</v>
      </c>
      <c r="Q637" s="8" t="n">
        <v>546</v>
      </c>
      <c r="R637" s="8" t="inlineStr">
        <is>
          <t>1 ↓ -0.36%</t>
        </is>
      </c>
      <c r="S637" s="8" t="inlineStr">
        <is>
          <t>11 ↑ +0.05%</t>
        </is>
      </c>
      <c r="T637" s="8" t="inlineStr">
        <is>
          <t>176 ↓ -0.10%</t>
        </is>
      </c>
      <c r="U637" s="8" t="inlineStr">
        <is>
          <t>204 ↓ -0.17%</t>
        </is>
      </c>
      <c r="V637" s="8" t="inlineStr">
        <is>
          <t>91 ↓ -0.15%</t>
        </is>
      </c>
      <c r="W637" s="8" t="inlineStr">
        <is>
          <t>63 ↓ -0.76%</t>
        </is>
      </c>
    </row>
    <row r="638" ht="28" customHeight="1" s="386">
      <c r="A638" s="308" t="n">
        <v>45309</v>
      </c>
      <c r="B638" s="472" t="n">
        <v>1888.5</v>
      </c>
      <c r="C638" s="8" t="n">
        <v>-3.216</v>
      </c>
      <c r="D638" s="268" t="n">
        <v>-0.0017</v>
      </c>
      <c r="E638" s="8" t="n">
        <v>11.23</v>
      </c>
      <c r="F638" s="8" t="n">
        <v>119.161</v>
      </c>
      <c r="G638" s="8" t="n">
        <v>113.662</v>
      </c>
      <c r="H638" s="8" t="n">
        <v>83.09999999999999</v>
      </c>
      <c r="I638" s="8" t="n">
        <v>173.67</v>
      </c>
      <c r="J638" s="8" t="n">
        <v>69.14</v>
      </c>
      <c r="K638" s="268" t="n">
        <v>0.5451</v>
      </c>
      <c r="L638" s="268" t="n">
        <v>0.3872</v>
      </c>
      <c r="M638" s="268" t="n">
        <v>-0.0144</v>
      </c>
      <c r="N638" s="8" t="n">
        <v>365.62</v>
      </c>
      <c r="O638" s="8" t="n">
        <v>8513.58</v>
      </c>
      <c r="P638" s="268" t="n">
        <v>0.0429</v>
      </c>
      <c r="Q638" s="8" t="n">
        <v>544</v>
      </c>
      <c r="R638" s="8" t="inlineStr">
        <is>
          <t>2 ↑ +9.41%</t>
        </is>
      </c>
      <c r="S638" s="8" t="inlineStr">
        <is>
          <t>10 ↓ -0.53%</t>
        </is>
      </c>
      <c r="T638" s="8" t="inlineStr">
        <is>
          <t>176 ↓ -0.22%</t>
        </is>
      </c>
      <c r="U638" s="8" t="inlineStr">
        <is>
          <t>202 ↓ -0.27%</t>
        </is>
      </c>
      <c r="V638" s="8" t="inlineStr">
        <is>
          <t>90 ↓ -0.21%</t>
        </is>
      </c>
      <c r="W638" s="8" t="inlineStr">
        <is>
          <t>64 ↑ +0.09%</t>
        </is>
      </c>
    </row>
    <row r="639" ht="28" customHeight="1" s="386">
      <c r="A639" s="308" t="n">
        <v>45308</v>
      </c>
      <c r="B639" s="472" t="n">
        <v>1891.716</v>
      </c>
      <c r="C639" s="8" t="n">
        <v>-24.528</v>
      </c>
      <c r="D639" s="268" t="n">
        <v>-0.0128</v>
      </c>
      <c r="E639" s="8" t="n">
        <v>11.57</v>
      </c>
      <c r="F639" s="8" t="n">
        <v>119.429</v>
      </c>
      <c r="G639" s="8" t="n">
        <v>114.026</v>
      </c>
      <c r="H639" s="8" t="n">
        <v>83.59999999999999</v>
      </c>
      <c r="I639" s="8" t="n">
        <v>173.49</v>
      </c>
      <c r="J639" s="8" t="n">
        <v>66.36</v>
      </c>
      <c r="K639" s="268" t="n">
        <v>0.5406</v>
      </c>
      <c r="L639" s="268" t="n">
        <v>0.3892</v>
      </c>
      <c r="M639" s="268" t="n">
        <v>-0.0148</v>
      </c>
      <c r="N639" s="8" t="n">
        <v>297.4</v>
      </c>
      <c r="O639" s="8" t="n">
        <v>8513.58</v>
      </c>
      <c r="P639" s="268" t="n">
        <v>0.0349</v>
      </c>
      <c r="Q639" s="8" t="n">
        <v>543</v>
      </c>
      <c r="R639" s="8" t="inlineStr">
        <is>
          <t>2 ↑ +6.44%</t>
        </is>
      </c>
      <c r="S639" s="8" t="inlineStr">
        <is>
          <t>8 ↓ -0.78%</t>
        </is>
      </c>
      <c r="T639" s="8" t="inlineStr">
        <is>
          <t>170 ↓ -0.69%</t>
        </is>
      </c>
      <c r="U639" s="8" t="inlineStr">
        <is>
          <t>196 ↓ -1.33%</t>
        </is>
      </c>
      <c r="V639" s="8" t="inlineStr">
        <is>
          <t>105 ↓ -1.84%</t>
        </is>
      </c>
      <c r="W639" s="8" t="inlineStr">
        <is>
          <t>62 ↓ -2.10%</t>
        </is>
      </c>
    </row>
    <row r="640" ht="28" customHeight="1" s="386">
      <c r="A640" s="308" t="n">
        <v>45307</v>
      </c>
      <c r="B640" s="472" t="n">
        <v>1916.244</v>
      </c>
      <c r="C640" s="8" t="n">
        <v>-10.54</v>
      </c>
      <c r="D640" s="268" t="n">
        <v>-0.0055</v>
      </c>
      <c r="E640" s="8" t="n">
        <v>18.22</v>
      </c>
      <c r="F640" s="8" t="n">
        <v>121.118</v>
      </c>
      <c r="G640" s="8" t="n">
        <v>115.718</v>
      </c>
      <c r="H640" s="8" t="n">
        <v>85.69</v>
      </c>
      <c r="I640" s="8" t="n">
        <v>172.94</v>
      </c>
      <c r="J640" s="8" t="n">
        <v>60.32</v>
      </c>
      <c r="K640" s="268" t="n">
        <v>0.5182</v>
      </c>
      <c r="L640" s="268" t="n">
        <v>0.3699</v>
      </c>
      <c r="M640" s="268" t="n">
        <v>-0.0197</v>
      </c>
      <c r="N640" s="8" t="n">
        <v>304.16</v>
      </c>
      <c r="O640" s="8" t="n">
        <v>8507.6</v>
      </c>
      <c r="P640" s="268" t="n">
        <v>0.0358</v>
      </c>
      <c r="Q640" s="8" t="n">
        <v>542</v>
      </c>
      <c r="R640" s="8" t="inlineStr">
        <is>
          <t>2 ↓ -2.72%</t>
        </is>
      </c>
      <c r="S640" s="8" t="inlineStr">
        <is>
          <t>7 ↓ -0.41%</t>
        </is>
      </c>
      <c r="T640" s="8" t="inlineStr">
        <is>
          <t>151 ↓ -0.27%</t>
        </is>
      </c>
      <c r="U640" s="8" t="inlineStr">
        <is>
          <t>196 ↓ -0.55%</t>
        </is>
      </c>
      <c r="V640" s="8" t="inlineStr">
        <is>
          <t>111 ↓ -0.74%</t>
        </is>
      </c>
      <c r="W640" s="8" t="inlineStr">
        <is>
          <t>75 ↓ -0.76%</t>
        </is>
      </c>
    </row>
    <row r="641" ht="28" customHeight="1" s="386">
      <c r="A641" s="308" t="n">
        <v>45306</v>
      </c>
      <c r="B641" s="472" t="n">
        <v>1926.784</v>
      </c>
      <c r="C641" s="8" t="n">
        <v>-6.108</v>
      </c>
      <c r="D641" s="268" t="n">
        <v>-0.0032</v>
      </c>
      <c r="E641" s="8" t="n">
        <v>21.69</v>
      </c>
      <c r="F641" s="8" t="n">
        <v>121.781</v>
      </c>
      <c r="G641" s="8" t="n">
        <v>116.587</v>
      </c>
      <c r="H641" s="8" t="n">
        <v>86.11</v>
      </c>
      <c r="I641" s="8" t="n">
        <v>174.28</v>
      </c>
      <c r="J641" s="8" t="n">
        <v>63.44</v>
      </c>
      <c r="K641" s="268" t="n">
        <v>0.525</v>
      </c>
      <c r="L641" s="268" t="n">
        <v>0.375</v>
      </c>
      <c r="M641" s="268" t="n">
        <v>-0.0219</v>
      </c>
      <c r="N641" s="8" t="n">
        <v>309.18</v>
      </c>
      <c r="O641" s="8" t="n">
        <v>8498.190000000001</v>
      </c>
      <c r="P641" s="268" t="n">
        <v>0.0364</v>
      </c>
      <c r="Q641" s="8" t="n">
        <v>541</v>
      </c>
      <c r="R641" s="8" t="inlineStr">
        <is>
          <t>2 ↓ -10.05%</t>
        </is>
      </c>
      <c r="S641" s="8" t="inlineStr">
        <is>
          <t>6 ↓ -0.26%</t>
        </is>
      </c>
      <c r="T641" s="8" t="inlineStr">
        <is>
          <t>148 ↓ -0.21%</t>
        </is>
      </c>
      <c r="U641" s="8" t="inlineStr">
        <is>
          <t>188 ↓ -0.28%</t>
        </is>
      </c>
      <c r="V641" s="8" t="inlineStr">
        <is>
          <t>115 ↓ -0.40%</t>
        </is>
      </c>
      <c r="W641" s="8" t="inlineStr">
        <is>
          <t>82 ↓ -0.24%</t>
        </is>
      </c>
    </row>
    <row r="642" ht="28" customHeight="1" s="386">
      <c r="A642" s="308" t="n">
        <v>45303</v>
      </c>
      <c r="B642" s="472" t="n">
        <v>1932.892</v>
      </c>
      <c r="C642" s="8" t="n">
        <v>-0.425</v>
      </c>
      <c r="D642" s="268" t="n">
        <v>-0.0002</v>
      </c>
      <c r="E642" s="8" t="n">
        <v>24.57</v>
      </c>
      <c r="F642" s="8" t="n">
        <v>122.152</v>
      </c>
      <c r="G642" s="8" t="n">
        <v>116.856</v>
      </c>
      <c r="H642" s="8" t="n">
        <v>86.73999999999999</v>
      </c>
      <c r="I642" s="8" t="n">
        <v>174.29</v>
      </c>
      <c r="J642" s="8" t="n">
        <v>61.9</v>
      </c>
      <c r="K642" s="268" t="n">
        <v>0.5214</v>
      </c>
      <c r="L642" s="268" t="n">
        <v>0.3649</v>
      </c>
      <c r="M642" s="268" t="n">
        <v>-0.0228</v>
      </c>
      <c r="N642" s="8" t="n">
        <v>334.88</v>
      </c>
      <c r="O642" s="8" t="n">
        <v>8502.969999999999</v>
      </c>
      <c r="P642" s="268" t="n">
        <v>0.0394</v>
      </c>
      <c r="Q642" s="8" t="n">
        <v>540</v>
      </c>
      <c r="R642" s="8" t="inlineStr">
        <is>
          <t>2 ↓ -9.95%</t>
        </is>
      </c>
      <c r="S642" s="8" t="inlineStr">
        <is>
          <t>5 ↑ +0.28%</t>
        </is>
      </c>
      <c r="T642" s="8" t="inlineStr">
        <is>
          <t>142 ↑ +0.20%</t>
        </is>
      </c>
      <c r="U642" s="8" t="inlineStr">
        <is>
          <t>182 ↑ +0.12%</t>
        </is>
      </c>
      <c r="V642" s="8" t="inlineStr">
        <is>
          <t>120 ↓ -0.12%</t>
        </is>
      </c>
      <c r="W642" s="8" t="inlineStr">
        <is>
          <t>89 ↓ -0.33%</t>
        </is>
      </c>
    </row>
    <row r="643" ht="28" customHeight="1" s="386">
      <c r="A643" s="308" t="n">
        <v>45302</v>
      </c>
      <c r="B643" s="472" t="n">
        <v>1933.317</v>
      </c>
      <c r="C643" s="8" t="n">
        <v>14.506</v>
      </c>
      <c r="D643" s="268" t="n">
        <v>0.0076</v>
      </c>
      <c r="E643" s="8" t="n">
        <v>22.58</v>
      </c>
      <c r="F643" s="8" t="n">
        <v>122.213</v>
      </c>
      <c r="G643" s="8" t="n">
        <v>116.741</v>
      </c>
      <c r="H643" s="8" t="n">
        <v>86.56999999999999</v>
      </c>
      <c r="I643" s="8" t="n">
        <v>173.85</v>
      </c>
      <c r="J643" s="8" t="n">
        <v>60.95</v>
      </c>
      <c r="K643" s="268" t="n">
        <v>0.5164</v>
      </c>
      <c r="L643" s="268" t="n">
        <v>0.3676</v>
      </c>
      <c r="M643" s="268" t="n">
        <v>-0.0234</v>
      </c>
      <c r="N643" s="8" t="n">
        <v>374.58</v>
      </c>
      <c r="O643" s="8" t="n">
        <v>8493.93</v>
      </c>
      <c r="P643" s="268" t="n">
        <v>0.0441</v>
      </c>
      <c r="Q643" s="8" t="n">
        <v>539</v>
      </c>
      <c r="R643" s="8" t="inlineStr">
        <is>
          <t>2 ↓ -8.65%</t>
        </is>
      </c>
      <c r="S643" s="8" t="inlineStr">
        <is>
          <t>6 ↑ +0.31%</t>
        </is>
      </c>
      <c r="T643" s="8" t="inlineStr">
        <is>
          <t>144 ↑ +0.42%</t>
        </is>
      </c>
      <c r="U643" s="8" t="inlineStr">
        <is>
          <t>179 ↑ +0.71%</t>
        </is>
      </c>
      <c r="V643" s="8" t="inlineStr">
        <is>
          <t>120 ↑ +0.97%</t>
        </is>
      </c>
      <c r="W643" s="8" t="inlineStr">
        <is>
          <t>88 ↑ +1.35%</t>
        </is>
      </c>
    </row>
    <row r="644" ht="28" customHeight="1" s="386">
      <c r="A644" s="308" t="n">
        <v>45301</v>
      </c>
      <c r="B644" s="472" t="n">
        <v>1918.811</v>
      </c>
      <c r="C644" s="8" t="n">
        <v>-4.905</v>
      </c>
      <c r="D644" s="268" t="n">
        <v>-0.0026</v>
      </c>
      <c r="E644" s="8" t="n">
        <v>18.28</v>
      </c>
      <c r="F644" s="8" t="n">
        <v>121.212</v>
      </c>
      <c r="G644" s="8" t="n">
        <v>115.719</v>
      </c>
      <c r="H644" s="8" t="n">
        <v>85.55</v>
      </c>
      <c r="I644" s="8" t="n">
        <v>174.26</v>
      </c>
      <c r="J644" s="8" t="n">
        <v>63.92</v>
      </c>
      <c r="K644" s="268" t="n">
        <v>0.5304</v>
      </c>
      <c r="L644" s="268" t="n">
        <v>0.3728</v>
      </c>
      <c r="M644" s="268" t="n">
        <v>-0.0208</v>
      </c>
      <c r="N644" s="8" t="n">
        <v>337.27</v>
      </c>
      <c r="O644" s="8" t="n">
        <v>8496.32</v>
      </c>
      <c r="P644" s="268" t="n">
        <v>0.0397</v>
      </c>
      <c r="Q644" s="8" t="n">
        <v>540</v>
      </c>
      <c r="R644" s="8" t="inlineStr">
        <is>
          <t>2 ↓ -1.29%</t>
        </is>
      </c>
      <c r="S644" s="8" t="inlineStr">
        <is>
          <t>6 ↓ -0.07%</t>
        </is>
      </c>
      <c r="T644" s="8" t="inlineStr">
        <is>
          <t>156 ↓ -0.01%</t>
        </is>
      </c>
      <c r="U644" s="8" t="inlineStr">
        <is>
          <t>186 ↓ -0.19%</t>
        </is>
      </c>
      <c r="V644" s="8" t="inlineStr">
        <is>
          <t>112 ↓ -0.50%</t>
        </is>
      </c>
      <c r="W644" s="8" t="inlineStr">
        <is>
          <t>78 ↓ -0.52%</t>
        </is>
      </c>
    </row>
    <row r="645" ht="28" customHeight="1" s="386">
      <c r="A645" s="308" t="n">
        <v>45300</v>
      </c>
      <c r="B645" s="472" t="n">
        <v>1923.716</v>
      </c>
      <c r="C645" s="8" t="n">
        <v>6.06</v>
      </c>
      <c r="D645" s="268" t="n">
        <v>0.0032</v>
      </c>
      <c r="E645" s="8" t="n">
        <v>18.88</v>
      </c>
      <c r="F645" s="8" t="n">
        <v>121.569</v>
      </c>
      <c r="G645" s="8" t="n">
        <v>116.185</v>
      </c>
      <c r="H645" s="8" t="n">
        <v>86.06</v>
      </c>
      <c r="I645" s="8" t="n">
        <v>173.84</v>
      </c>
      <c r="J645" s="8" t="n">
        <v>61.19</v>
      </c>
      <c r="K645" s="268" t="n">
        <v>0.5227000000000001</v>
      </c>
      <c r="L645" s="268" t="n">
        <v>0.3609</v>
      </c>
      <c r="M645" s="268" t="n">
        <v>-0.0218</v>
      </c>
      <c r="N645" s="8" t="n">
        <v>371.7</v>
      </c>
      <c r="O645" s="8" t="n">
        <v>8500.92</v>
      </c>
      <c r="P645" s="268" t="n">
        <v>0.0437</v>
      </c>
      <c r="Q645" s="8" t="n">
        <v>540</v>
      </c>
      <c r="R645" s="8" t="inlineStr">
        <is>
          <t>2 ↓ -5.60%</t>
        </is>
      </c>
      <c r="S645" s="8" t="inlineStr">
        <is>
          <t>6 ↑ +0.09%</t>
        </is>
      </c>
      <c r="T645" s="8" t="inlineStr">
        <is>
          <t>156 ↑ +0.14%</t>
        </is>
      </c>
      <c r="U645" s="8" t="inlineStr">
        <is>
          <t>180 ↑ +0.33%</t>
        </is>
      </c>
      <c r="V645" s="8" t="inlineStr">
        <is>
          <t>112 ↑ +0.42%</t>
        </is>
      </c>
      <c r="W645" s="8" t="inlineStr">
        <is>
          <t>84 ↑ +0.65%</t>
        </is>
      </c>
    </row>
    <row r="646" ht="28" customHeight="1" s="386">
      <c r="A646" s="308" t="n">
        <v>45299</v>
      </c>
      <c r="B646" s="472" t="n">
        <v>1917.656</v>
      </c>
      <c r="C646" s="8" t="n">
        <v>-19.605</v>
      </c>
      <c r="D646" s="268" t="n">
        <v>-0.0101</v>
      </c>
      <c r="E646" s="8" t="n">
        <v>15.33</v>
      </c>
      <c r="F646" s="8" t="n">
        <v>121.104</v>
      </c>
      <c r="G646" s="8" t="n">
        <v>115.552</v>
      </c>
      <c r="H646" s="8" t="n">
        <v>85.38</v>
      </c>
      <c r="I646" s="8" t="n">
        <v>173.97</v>
      </c>
      <c r="J646" s="8" t="n">
        <v>63.98</v>
      </c>
      <c r="K646" s="268" t="n">
        <v>0.5286</v>
      </c>
      <c r="L646" s="268" t="n">
        <v>0.3667</v>
      </c>
      <c r="M646" s="268" t="n">
        <v>-0.0204</v>
      </c>
      <c r="N646" s="8" t="n">
        <v>306.11</v>
      </c>
      <c r="O646" s="8" t="n">
        <v>8503.879999999999</v>
      </c>
      <c r="P646" s="268" t="n">
        <v>0.036</v>
      </c>
      <c r="Q646" s="8" t="n">
        <v>540</v>
      </c>
      <c r="R646" s="8" t="inlineStr">
        <is>
          <t>2 ↓ -1.58%</t>
        </is>
      </c>
      <c r="S646" s="8" t="inlineStr">
        <is>
          <t>6 ↓ -0.46%</t>
        </is>
      </c>
      <c r="T646" s="8" t="inlineStr">
        <is>
          <t>156 ↓ -0.65%</t>
        </is>
      </c>
      <c r="U646" s="8" t="inlineStr">
        <is>
          <t>184 ↓ -1.04%</t>
        </is>
      </c>
      <c r="V646" s="8" t="inlineStr">
        <is>
          <t>113 ↓ -1.24%</t>
        </is>
      </c>
      <c r="W646" s="8" t="inlineStr">
        <is>
          <t>79 ↓ -1.35%</t>
        </is>
      </c>
    </row>
    <row r="647" ht="28" customHeight="1" s="386">
      <c r="A647" s="308" t="n">
        <v>45296</v>
      </c>
      <c r="B647" s="472" t="n">
        <v>1937.261</v>
      </c>
      <c r="C647" s="8" t="n">
        <v>-13.303</v>
      </c>
      <c r="D647" s="268" t="n">
        <v>-0.0068</v>
      </c>
      <c r="E647" s="8" t="n">
        <v>22.15</v>
      </c>
      <c r="F647" s="8" t="n">
        <v>122.371</v>
      </c>
      <c r="G647" s="8" t="n">
        <v>116.869</v>
      </c>
      <c r="H647" s="8" t="n">
        <v>87.18000000000001</v>
      </c>
      <c r="I647" s="8" t="n">
        <v>173.25</v>
      </c>
      <c r="J647" s="8" t="n">
        <v>57.35</v>
      </c>
      <c r="K647" s="268" t="n">
        <v>0.5088</v>
      </c>
      <c r="L647" s="268" t="n">
        <v>0.3523</v>
      </c>
      <c r="M647" s="268" t="n">
        <v>-0.0243</v>
      </c>
      <c r="N647" s="8" t="n">
        <v>378.9</v>
      </c>
      <c r="O647" s="8" t="n">
        <v>8509.82</v>
      </c>
      <c r="P647" s="268" t="n">
        <v>0.0445</v>
      </c>
      <c r="Q647" s="8" t="n">
        <v>540</v>
      </c>
      <c r="R647" s="8" t="inlineStr">
        <is>
          <t>2 ↓ -8.02%</t>
        </is>
      </c>
      <c r="S647" s="8" t="inlineStr">
        <is>
          <t>6 ↑ +0.08%</t>
        </is>
      </c>
      <c r="T647" s="8" t="inlineStr">
        <is>
          <t>141 ↓ -0.22%</t>
        </is>
      </c>
      <c r="U647" s="8" t="inlineStr">
        <is>
          <t>175 ↓ -0.69%</t>
        </is>
      </c>
      <c r="V647" s="8" t="inlineStr">
        <is>
          <t>123 ↓ -0.82%</t>
        </is>
      </c>
      <c r="W647" s="8" t="inlineStr">
        <is>
          <t>93 ↓ -1.08%</t>
        </is>
      </c>
    </row>
    <row r="648" ht="28" customHeight="1" s="386">
      <c r="A648" s="308" t="n">
        <v>45295</v>
      </c>
      <c r="B648" s="472" t="n">
        <v>1950.564</v>
      </c>
      <c r="C648" s="8" t="n">
        <v>-6.615</v>
      </c>
      <c r="D648" s="268" t="n">
        <v>-0.0034</v>
      </c>
      <c r="E648" s="8" t="n">
        <v>26.92</v>
      </c>
      <c r="F648" s="8" t="n">
        <v>123.323</v>
      </c>
      <c r="G648" s="8" t="n">
        <v>118.056</v>
      </c>
      <c r="H648" s="8" t="n">
        <v>88.7</v>
      </c>
      <c r="I648" s="8" t="n">
        <v>172.82</v>
      </c>
      <c r="J648" s="8" t="n">
        <v>53.75</v>
      </c>
      <c r="K648" s="268" t="n">
        <v>0.495</v>
      </c>
      <c r="L648" s="268" t="n">
        <v>0.3408</v>
      </c>
      <c r="M648" s="268" t="n">
        <v>-0.0272</v>
      </c>
      <c r="N648" s="8" t="n">
        <v>392.2</v>
      </c>
      <c r="O648" s="8" t="n">
        <v>8518.02</v>
      </c>
      <c r="P648" s="268" t="n">
        <v>0.046</v>
      </c>
      <c r="Q648" s="8" t="n">
        <v>541</v>
      </c>
      <c r="R648" s="8" t="inlineStr">
        <is>
          <t>2 ↑ +0.39%</t>
        </is>
      </c>
      <c r="S648" s="8" t="inlineStr">
        <is>
          <t>5 ↑ +0.34%</t>
        </is>
      </c>
      <c r="T648" s="8" t="inlineStr">
        <is>
          <t>137 ↓ -0.24%</t>
        </is>
      </c>
      <c r="U648" s="8" t="inlineStr">
        <is>
          <t>167 ↓ -0.36%</t>
        </is>
      </c>
      <c r="V648" s="8" t="inlineStr">
        <is>
          <t>122 ↓ -0.31%</t>
        </is>
      </c>
      <c r="W648" s="8" t="inlineStr">
        <is>
          <t>108 ↓ -0.51%</t>
        </is>
      </c>
    </row>
    <row r="649" ht="28" customHeight="1" s="386">
      <c r="A649" s="308" t="n">
        <v>45294</v>
      </c>
      <c r="B649" s="472" t="n">
        <v>1957.179</v>
      </c>
      <c r="C649" s="8" t="n">
        <v>-14.114</v>
      </c>
      <c r="D649" s="268" t="n">
        <v>-0.0072</v>
      </c>
      <c r="E649" s="8" t="n">
        <v>29.58</v>
      </c>
      <c r="F649" s="8" t="n">
        <v>123.765</v>
      </c>
      <c r="G649" s="8" t="n">
        <v>118.412</v>
      </c>
      <c r="H649" s="8" t="n">
        <v>88.83</v>
      </c>
      <c r="I649" s="8" t="n">
        <v>173.09</v>
      </c>
      <c r="J649" s="8" t="n">
        <v>53.85</v>
      </c>
      <c r="K649" s="268" t="n">
        <v>0.4933</v>
      </c>
      <c r="L649" s="268" t="n">
        <v>0.3468</v>
      </c>
      <c r="M649" s="268" t="n">
        <v>-0.0285</v>
      </c>
      <c r="N649" s="8" t="n">
        <v>375.94</v>
      </c>
      <c r="O649" s="8" t="n">
        <v>8525.049999999999</v>
      </c>
      <c r="P649" s="268" t="n">
        <v>0.0441</v>
      </c>
      <c r="Q649" s="8" t="n">
        <v>541</v>
      </c>
      <c r="R649" s="8" t="inlineStr">
        <is>
          <t>2 ↑ +7.17%</t>
        </is>
      </c>
      <c r="S649" s="8" t="inlineStr">
        <is>
          <t>5 ↓ -0.29%</t>
        </is>
      </c>
      <c r="T649" s="8" t="inlineStr">
        <is>
          <t>133 ↓ -0.49%</t>
        </is>
      </c>
      <c r="U649" s="8" t="inlineStr">
        <is>
          <t>160 ↓ -0.61%</t>
        </is>
      </c>
      <c r="V649" s="8" t="inlineStr">
        <is>
          <t>130 ↓ -0.99%</t>
        </is>
      </c>
      <c r="W649" s="8" t="inlineStr">
        <is>
          <t>111 ↓ -0.98%</t>
        </is>
      </c>
    </row>
    <row r="650" ht="28" customHeight="1" s="386">
      <c r="A650" s="308" t="n">
        <v>45293</v>
      </c>
      <c r="B650" s="472" t="n">
        <v>1971.293</v>
      </c>
      <c r="C650" s="8" t="n">
        <v>3.228</v>
      </c>
      <c r="D650" s="268" t="n">
        <v>0.0016</v>
      </c>
      <c r="E650" s="8" t="n">
        <v>34.48</v>
      </c>
      <c r="F650" s="8" t="n">
        <v>124.719</v>
      </c>
      <c r="G650" s="8" t="n">
        <v>119.174</v>
      </c>
      <c r="H650" s="8" t="n">
        <v>89.47</v>
      </c>
      <c r="I650" s="8" t="n">
        <v>174.14</v>
      </c>
      <c r="J650" s="8" t="n">
        <v>55.62</v>
      </c>
      <c r="K650" s="268" t="n">
        <v>0.4942</v>
      </c>
      <c r="L650" s="268" t="n">
        <v>0.3454</v>
      </c>
      <c r="M650" s="268" t="n">
        <v>-0.0312</v>
      </c>
      <c r="N650" s="8" t="n">
        <v>377.78</v>
      </c>
      <c r="O650" s="8" t="n">
        <v>8532.08</v>
      </c>
      <c r="P650" s="268" t="n">
        <v>0.0443</v>
      </c>
      <c r="Q650" s="8" t="n">
        <v>541</v>
      </c>
      <c r="R650" s="8" t="inlineStr">
        <is>
          <t>2 ↑ +1.58%</t>
        </is>
      </c>
      <c r="S650" s="8" t="inlineStr">
        <is>
          <t>5 ↑ +0.48%</t>
        </is>
      </c>
      <c r="T650" s="8" t="inlineStr">
        <is>
          <t>119 ↑ +0.11%</t>
        </is>
      </c>
      <c r="U650" s="8" t="inlineStr">
        <is>
          <t>158 ↑ +0.21%</t>
        </is>
      </c>
      <c r="V650" s="8" t="inlineStr">
        <is>
          <t>131 ↑ +0.20%</t>
        </is>
      </c>
      <c r="W650" s="8" t="inlineStr">
        <is>
          <t>126 ↑ +0.08%</t>
        </is>
      </c>
    </row>
    <row r="651" ht="28" customHeight="1" s="386">
      <c r="A651" s="308" t="n">
        <v>45289</v>
      </c>
      <c r="B651" s="472" t="n">
        <v>1968.065</v>
      </c>
      <c r="C651" s="8" t="n">
        <v>18.076</v>
      </c>
      <c r="D651" s="268" t="n">
        <v>0.009299999999999999</v>
      </c>
      <c r="E651" s="8" t="n">
        <v>33.2</v>
      </c>
      <c r="F651" s="8" t="n">
        <v>124.49</v>
      </c>
      <c r="G651" s="8" t="n">
        <v>118.55</v>
      </c>
      <c r="H651" s="8" t="n">
        <v>88.31999999999999</v>
      </c>
      <c r="I651" s="8" t="n">
        <v>173.57</v>
      </c>
      <c r="J651" s="8" t="n">
        <v>54.32</v>
      </c>
      <c r="K651" s="268" t="n">
        <v>0.4908</v>
      </c>
      <c r="L651" s="268" t="n">
        <v>0.3395</v>
      </c>
      <c r="M651" s="268" t="n">
        <v>-0.0298</v>
      </c>
      <c r="N651" s="8" t="n">
        <v>541.49</v>
      </c>
      <c r="O651" s="8" t="n">
        <v>8530.690000000001</v>
      </c>
      <c r="P651" s="268" t="n">
        <v>0.0635</v>
      </c>
      <c r="Q651" s="8" t="n">
        <v>541</v>
      </c>
      <c r="R651" s="8" t="inlineStr">
        <is>
          <t>2 ↓ -1.23%</t>
        </is>
      </c>
      <c r="S651" s="8" t="inlineStr">
        <is>
          <t>6 ↑ +0.33%</t>
        </is>
      </c>
      <c r="T651" s="8" t="inlineStr">
        <is>
          <t>124 ↑ +0.59%</t>
        </is>
      </c>
      <c r="U651" s="8" t="inlineStr">
        <is>
          <t>160 ↑ +0.83%</t>
        </is>
      </c>
      <c r="V651" s="8" t="inlineStr">
        <is>
          <t>126 ↑ +1.16%</t>
        </is>
      </c>
      <c r="W651" s="8" t="inlineStr">
        <is>
          <t>123 ↑ +1.23%</t>
        </is>
      </c>
    </row>
    <row r="652" ht="28" customHeight="1" s="386">
      <c r="A652" s="308" t="n">
        <v>45288</v>
      </c>
      <c r="B652" s="472" t="n">
        <v>1949.989</v>
      </c>
      <c r="C652" s="8" t="n">
        <v>26.525</v>
      </c>
      <c r="D652" s="268" t="n">
        <v>0.0138</v>
      </c>
      <c r="E652" s="8" t="n">
        <v>25.79</v>
      </c>
      <c r="F652" s="8" t="n">
        <v>123.379</v>
      </c>
      <c r="G652" s="8" t="n">
        <v>117.532</v>
      </c>
      <c r="H652" s="8" t="n">
        <v>87.3</v>
      </c>
      <c r="I652" s="8" t="n">
        <v>173.32</v>
      </c>
      <c r="J652" s="8" t="n">
        <v>58.46</v>
      </c>
      <c r="K652" s="268" t="n">
        <v>0.4994</v>
      </c>
      <c r="L652" s="268" t="n">
        <v>0.3484</v>
      </c>
      <c r="M652" s="268" t="n">
        <v>-0.0267</v>
      </c>
      <c r="N652" s="8" t="n">
        <v>437.01</v>
      </c>
      <c r="O652" s="8" t="n">
        <v>8523.879999999999</v>
      </c>
      <c r="P652" s="268" t="n">
        <v>0.0513</v>
      </c>
      <c r="Q652" s="8" t="n">
        <v>540</v>
      </c>
      <c r="R652" s="8" t="inlineStr">
        <is>
          <t>2 ↑ +3.94%</t>
        </is>
      </c>
      <c r="S652" s="8" t="inlineStr">
        <is>
          <t>7 ↑ +0.70%</t>
        </is>
      </c>
      <c r="T652" s="8" t="inlineStr">
        <is>
          <t>136 ↑ +1.09%</t>
        </is>
      </c>
      <c r="U652" s="8" t="inlineStr">
        <is>
          <t>166 ↑ +1.46%</t>
        </is>
      </c>
      <c r="V652" s="8" t="inlineStr">
        <is>
          <t>117 ↑ +1.42%</t>
        </is>
      </c>
      <c r="W652" s="8" t="inlineStr">
        <is>
          <t>112 ↑ +1.56%</t>
        </is>
      </c>
    </row>
    <row r="653" ht="28" customHeight="1" s="386">
      <c r="A653" s="308" t="n">
        <v>45287</v>
      </c>
      <c r="B653" s="472" t="n">
        <v>1923.464</v>
      </c>
      <c r="C653" s="8" t="n">
        <v>9.112</v>
      </c>
      <c r="D653" s="268" t="n">
        <v>0.0048</v>
      </c>
      <c r="E653" s="8" t="n">
        <v>15.15</v>
      </c>
      <c r="F653" s="8" t="n">
        <v>121.745</v>
      </c>
      <c r="G653" s="8" t="n">
        <v>115.655</v>
      </c>
      <c r="H653" s="8" t="n">
        <v>85.58</v>
      </c>
      <c r="I653" s="8" t="n">
        <v>173.5</v>
      </c>
      <c r="J653" s="8" t="n">
        <v>63.53</v>
      </c>
      <c r="K653" s="268" t="n">
        <v>0.5175</v>
      </c>
      <c r="L653" s="268" t="n">
        <v>0.3666</v>
      </c>
      <c r="M653" s="268" t="n">
        <v>-0.0221</v>
      </c>
      <c r="N653" s="8" t="n">
        <v>400.84</v>
      </c>
      <c r="O653" s="8" t="n">
        <v>8527.48</v>
      </c>
      <c r="P653" s="268" t="n">
        <v>0.047</v>
      </c>
      <c r="Q653" s="8" t="n">
        <v>540</v>
      </c>
      <c r="R653" s="8" t="inlineStr">
        <is>
          <t>2 ↓ -3.03%</t>
        </is>
      </c>
      <c r="S653" s="8" t="inlineStr">
        <is>
          <t>12 ↑ +0.24%</t>
        </is>
      </c>
      <c r="T653" s="8" t="inlineStr">
        <is>
          <t>152 ↑ +0.21%</t>
        </is>
      </c>
      <c r="U653" s="8" t="inlineStr">
        <is>
          <t>173 ↑ +0.47%</t>
        </is>
      </c>
      <c r="V653" s="8" t="inlineStr">
        <is>
          <t>108 ↑ +0.54%</t>
        </is>
      </c>
      <c r="W653" s="8" t="inlineStr">
        <is>
          <t>93 ↑ +0.94%</t>
        </is>
      </c>
    </row>
    <row r="654" ht="28" customHeight="1" s="386">
      <c r="A654" s="308" t="n">
        <v>45286</v>
      </c>
      <c r="B654" s="472" t="n">
        <v>1914.352</v>
      </c>
      <c r="C654" s="8" t="n">
        <v>-16.898</v>
      </c>
      <c r="D654" s="268" t="n">
        <v>-0.008800000000000001</v>
      </c>
      <c r="E654" s="8" t="n">
        <v>12.41</v>
      </c>
      <c r="F654" s="8" t="n">
        <v>121.1</v>
      </c>
      <c r="G654" s="8" t="n">
        <v>115.111</v>
      </c>
      <c r="H654" s="8" t="n">
        <v>84.89</v>
      </c>
      <c r="I654" s="8" t="n">
        <v>173.3</v>
      </c>
      <c r="J654" s="8" t="n">
        <v>65.23999999999999</v>
      </c>
      <c r="K654" s="268" t="n">
        <v>0.522</v>
      </c>
      <c r="L654" s="268" t="n">
        <v>0.3697</v>
      </c>
      <c r="M654" s="268" t="n">
        <v>-0.0203</v>
      </c>
      <c r="N654" s="8" t="n">
        <v>369.43</v>
      </c>
      <c r="O654" s="8" t="n">
        <v>8532.139999999999</v>
      </c>
      <c r="P654" s="268" t="n">
        <v>0.0433</v>
      </c>
      <c r="Q654" s="8" t="n">
        <v>540</v>
      </c>
      <c r="R654" s="8" t="inlineStr">
        <is>
          <t>2 ↑ +9.78%</t>
        </is>
      </c>
      <c r="S654" s="8" t="inlineStr">
        <is>
          <t>11 ↓ -0.13%</t>
        </is>
      </c>
      <c r="T654" s="8" t="inlineStr">
        <is>
          <t>166 ↓ -0.40%</t>
        </is>
      </c>
      <c r="U654" s="8" t="inlineStr">
        <is>
          <t>173 ↓ -0.80%</t>
        </is>
      </c>
      <c r="V654" s="8" t="inlineStr">
        <is>
          <t>100 ↓ -1.21%</t>
        </is>
      </c>
      <c r="W654" s="8" t="inlineStr">
        <is>
          <t>88 ↓ -1.87%</t>
        </is>
      </c>
    </row>
    <row r="655" ht="28" customHeight="1" s="386">
      <c r="A655" s="308" t="n">
        <v>45285</v>
      </c>
      <c r="B655" s="472" t="n">
        <v>1931.25</v>
      </c>
      <c r="C655" s="8" t="n">
        <v>-4.743</v>
      </c>
      <c r="D655" s="268" t="n">
        <v>-0.0024</v>
      </c>
      <c r="E655" s="8" t="n">
        <v>16.88</v>
      </c>
      <c r="F655" s="8" t="n">
        <v>122.353</v>
      </c>
      <c r="G655" s="8" t="n">
        <v>115.916</v>
      </c>
      <c r="H655" s="8" t="n">
        <v>85.70999999999999</v>
      </c>
      <c r="I655" s="8" t="n">
        <v>173.78</v>
      </c>
      <c r="J655" s="8" t="n">
        <v>63.66</v>
      </c>
      <c r="K655" s="268" t="n">
        <v>0.5143</v>
      </c>
      <c r="L655" s="268" t="n">
        <v>0.3594</v>
      </c>
      <c r="M655" s="268" t="n">
        <v>-0.0228</v>
      </c>
      <c r="N655" s="8" t="n">
        <v>376.05</v>
      </c>
      <c r="O655" s="8" t="n">
        <v>8534.889999999999</v>
      </c>
      <c r="P655" s="268" t="n">
        <v>0.0441</v>
      </c>
      <c r="Q655" s="8" t="n">
        <v>540</v>
      </c>
      <c r="R655" s="8" t="inlineStr">
        <is>
          <t>2 ↓ -3.87%</t>
        </is>
      </c>
      <c r="S655" s="8" t="inlineStr">
        <is>
          <t>13 ↓ -0.33%</t>
        </is>
      </c>
      <c r="T655" s="8" t="inlineStr">
        <is>
          <t>150 ↓ -0.17%</t>
        </is>
      </c>
      <c r="U655" s="8" t="inlineStr">
        <is>
          <t>168 ↓ -0.32%</t>
        </is>
      </c>
      <c r="V655" s="8" t="inlineStr">
        <is>
          <t>103 ↓ -0.23%</t>
        </is>
      </c>
      <c r="W655" s="8" t="inlineStr">
        <is>
          <t>104 ↓ -0.18%</t>
        </is>
      </c>
    </row>
    <row r="656" ht="28" customHeight="1" s="386">
      <c r="A656" s="308" t="n">
        <v>45282</v>
      </c>
      <c r="B656" s="472" t="n">
        <v>1935.993</v>
      </c>
      <c r="C656" s="8" t="n">
        <v>-4.385</v>
      </c>
      <c r="D656" s="268" t="n">
        <v>-0.0023</v>
      </c>
      <c r="E656" s="8" t="n">
        <v>17.08</v>
      </c>
      <c r="F656" s="8" t="n">
        <v>122.697</v>
      </c>
      <c r="G656" s="8" t="n">
        <v>116.452</v>
      </c>
      <c r="H656" s="8" t="n">
        <v>86.23</v>
      </c>
      <c r="I656" s="8" t="n">
        <v>174</v>
      </c>
      <c r="J656" s="8" t="n">
        <v>64.43000000000001</v>
      </c>
      <c r="K656" s="268" t="n">
        <v>0.513</v>
      </c>
      <c r="L656" s="268" t="n">
        <v>0.3685</v>
      </c>
      <c r="M656" s="268" t="n">
        <v>-0.0236</v>
      </c>
      <c r="N656" s="8" t="n">
        <v>424.36</v>
      </c>
      <c r="O656" s="8" t="n">
        <v>8541.42</v>
      </c>
      <c r="P656" s="268" t="n">
        <v>0.0497</v>
      </c>
      <c r="Q656" s="8" t="n">
        <v>541</v>
      </c>
      <c r="R656" s="8" t="inlineStr">
        <is>
          <t>2 ↓ -3.68%</t>
        </is>
      </c>
      <c r="S656" s="8" t="inlineStr">
        <is>
          <t>12 ↓ -0.30%</t>
        </is>
      </c>
      <c r="T656" s="8" t="inlineStr">
        <is>
          <t>145 ↓ -0.09%</t>
        </is>
      </c>
      <c r="U656" s="8" t="inlineStr">
        <is>
          <t>168 ↓ -0.07%</t>
        </is>
      </c>
      <c r="V656" s="8" t="inlineStr">
        <is>
          <t>106 ↓ -0.11%</t>
        </is>
      </c>
      <c r="W656" s="8" t="inlineStr">
        <is>
          <t>108 ↓ -0.69%</t>
        </is>
      </c>
    </row>
    <row r="657" ht="28" customHeight="1" s="386">
      <c r="A657" s="308" t="n">
        <v>45281</v>
      </c>
      <c r="B657" s="472" t="n">
        <v>1940.378</v>
      </c>
      <c r="C657" s="8" t="n">
        <v>10.441</v>
      </c>
      <c r="D657" s="268" t="n">
        <v>0.0054</v>
      </c>
      <c r="E657" s="8" t="n">
        <v>18.34</v>
      </c>
      <c r="F657" s="8" t="n">
        <v>123.012</v>
      </c>
      <c r="G657" s="8" t="n">
        <v>116.574</v>
      </c>
      <c r="H657" s="8" t="n">
        <v>87.31</v>
      </c>
      <c r="I657" s="8" t="n">
        <v>173.09</v>
      </c>
      <c r="J657" s="8" t="n">
        <v>60.44</v>
      </c>
      <c r="K657" s="268" t="n">
        <v>0.5007</v>
      </c>
      <c r="L657" s="268" t="n">
        <v>0.3549</v>
      </c>
      <c r="M657" s="268" t="n">
        <v>-0.0244</v>
      </c>
      <c r="N657" s="8" t="n">
        <v>403.05</v>
      </c>
      <c r="O657" s="8" t="n">
        <v>8550.75</v>
      </c>
      <c r="P657" s="268" t="n">
        <v>0.0471</v>
      </c>
      <c r="Q657" s="8" t="n">
        <v>543</v>
      </c>
      <c r="R657" s="8" t="inlineStr">
        <is>
          <t>2 ↓ -1.03%</t>
        </is>
      </c>
      <c r="S657" s="8" t="inlineStr">
        <is>
          <t>12 ↑ +0.19%</t>
        </is>
      </c>
      <c r="T657" s="8" t="inlineStr">
        <is>
          <t>143 ↑ +0.25%</t>
        </is>
      </c>
      <c r="U657" s="8" t="inlineStr">
        <is>
          <t>170 ↑ +0.49%</t>
        </is>
      </c>
      <c r="V657" s="8" t="inlineStr">
        <is>
          <t>113 ↑ +0.81%</t>
        </is>
      </c>
      <c r="W657" s="8" t="inlineStr">
        <is>
          <t>103 ↑ +0.80%</t>
        </is>
      </c>
    </row>
    <row r="658" ht="28" customHeight="1" s="386">
      <c r="A658" s="308" t="n">
        <v>45280</v>
      </c>
      <c r="B658" s="472" t="n">
        <v>1929.937</v>
      </c>
      <c r="C658" s="8" t="n">
        <v>-7.965</v>
      </c>
      <c r="D658" s="268" t="n">
        <v>-0.0041</v>
      </c>
      <c r="E658" s="8" t="n">
        <v>15.02</v>
      </c>
      <c r="F658" s="8" t="n">
        <v>122.328</v>
      </c>
      <c r="G658" s="8" t="n">
        <v>115.997</v>
      </c>
      <c r="H658" s="8" t="n">
        <v>86.73999999999999</v>
      </c>
      <c r="I658" s="8" t="n">
        <v>172.91</v>
      </c>
      <c r="J658" s="8" t="n">
        <v>57.87</v>
      </c>
      <c r="K658" s="268" t="n">
        <v>0.5058</v>
      </c>
      <c r="L658" s="268" t="n">
        <v>0.3533</v>
      </c>
      <c r="M658" s="268" t="n">
        <v>-0.0222</v>
      </c>
      <c r="N658" s="8" t="n">
        <v>387.26</v>
      </c>
      <c r="O658" s="8" t="n">
        <v>8555.85</v>
      </c>
      <c r="P658" s="268" t="n">
        <v>0.0453</v>
      </c>
      <c r="Q658" s="8" t="n">
        <v>544</v>
      </c>
      <c r="R658" s="8" t="inlineStr">
        <is>
          <t>2 ↑ +1.30%</t>
        </is>
      </c>
      <c r="S658" s="8" t="inlineStr">
        <is>
          <t>14 ↓ -0.12%</t>
        </is>
      </c>
      <c r="T658" s="8" t="inlineStr">
        <is>
          <t>146 ↓ -0.29%</t>
        </is>
      </c>
      <c r="U658" s="8" t="inlineStr">
        <is>
          <t>180 ↓ -0.27%</t>
        </is>
      </c>
      <c r="V658" s="8" t="inlineStr">
        <is>
          <t>107 ↓ -0.34%</t>
        </is>
      </c>
      <c r="W658" s="8" t="inlineStr">
        <is>
          <t>95 ↓ -1.02%</t>
        </is>
      </c>
    </row>
    <row r="659" ht="28" customHeight="1" s="386">
      <c r="A659" s="308" t="n">
        <v>45279</v>
      </c>
      <c r="B659" s="472" t="n">
        <v>1937.902</v>
      </c>
      <c r="C659" s="8" t="n">
        <v>-5.968</v>
      </c>
      <c r="D659" s="268" t="n">
        <v>-0.0031</v>
      </c>
      <c r="E659" s="8" t="n">
        <v>16.42</v>
      </c>
      <c r="F659" s="8" t="n">
        <v>122.882</v>
      </c>
      <c r="G659" s="8" t="n">
        <v>115.922</v>
      </c>
      <c r="H659" s="8" t="n">
        <v>87.61</v>
      </c>
      <c r="I659" s="8" t="n">
        <v>172.49</v>
      </c>
      <c r="J659" s="8" t="n">
        <v>56.25</v>
      </c>
      <c r="K659" s="268" t="n">
        <v>0.4961</v>
      </c>
      <c r="L659" s="268" t="n">
        <v>0.3453</v>
      </c>
      <c r="M659" s="268" t="n">
        <v>-0.0237</v>
      </c>
      <c r="N659" s="8" t="n">
        <v>346.48</v>
      </c>
      <c r="O659" s="8" t="n">
        <v>8556.57</v>
      </c>
      <c r="P659" s="268" t="n">
        <v>0.0405</v>
      </c>
      <c r="Q659" s="8" t="n">
        <v>544</v>
      </c>
      <c r="R659" s="8" t="inlineStr">
        <is>
          <t>2 ↓ -2.33%</t>
        </is>
      </c>
      <c r="S659" s="8" t="inlineStr">
        <is>
          <t>14 ↓ -0.26%</t>
        </is>
      </c>
      <c r="T659" s="8" t="inlineStr">
        <is>
          <t>139 ↓ -0.27%</t>
        </is>
      </c>
      <c r="U659" s="8" t="inlineStr">
        <is>
          <t>176 ↓ -0.37%</t>
        </is>
      </c>
      <c r="V659" s="8" t="inlineStr">
        <is>
          <t>113 ↓ -0.36%</t>
        </is>
      </c>
      <c r="W659" s="8" t="inlineStr">
        <is>
          <t>100 ↓ -0.16%</t>
        </is>
      </c>
    </row>
    <row r="660" ht="28" customHeight="1" s="386">
      <c r="A660" s="308" t="n">
        <v>45278</v>
      </c>
      <c r="B660" s="472" t="n">
        <v>1943.87</v>
      </c>
      <c r="C660" s="8" t="n">
        <v>-13.289</v>
      </c>
      <c r="D660" s="268" t="n">
        <v>-0.0068</v>
      </c>
      <c r="E660" s="8" t="n">
        <v>17.33</v>
      </c>
      <c r="F660" s="8" t="n">
        <v>123.232</v>
      </c>
      <c r="G660" s="8" t="n">
        <v>116.665</v>
      </c>
      <c r="H660" s="8" t="n">
        <v>87.18000000000001</v>
      </c>
      <c r="I660" s="8" t="n">
        <v>173.63</v>
      </c>
      <c r="J660" s="8" t="n">
        <v>60.31</v>
      </c>
      <c r="K660" s="268" t="n">
        <v>0.5039</v>
      </c>
      <c r="L660" s="268" t="n">
        <v>0.355</v>
      </c>
      <c r="M660" s="268" t="n">
        <v>-0.0249</v>
      </c>
      <c r="N660" s="8" t="n">
        <v>343.27</v>
      </c>
      <c r="O660" s="8" t="n">
        <v>8560.42</v>
      </c>
      <c r="P660" s="268" t="n">
        <v>0.0401</v>
      </c>
      <c r="Q660" s="8" t="n">
        <v>544</v>
      </c>
      <c r="R660" s="8" t="inlineStr">
        <is>
          <t>2 ↓ -2.18%</t>
        </is>
      </c>
      <c r="S660" s="8" t="inlineStr">
        <is>
          <t>8 ↓ -0.31%</t>
        </is>
      </c>
      <c r="T660" s="8" t="inlineStr">
        <is>
          <t>140 ↓ -0.54%</t>
        </is>
      </c>
      <c r="U660" s="8" t="inlineStr">
        <is>
          <t>173 ↓ -0.76%</t>
        </is>
      </c>
      <c r="V660" s="8" t="inlineStr">
        <is>
          <t>118 ↓ -0.82%</t>
        </is>
      </c>
      <c r="W660" s="8" t="inlineStr">
        <is>
          <t>103 ↓ -0.57%</t>
        </is>
      </c>
    </row>
    <row r="661" ht="28" customHeight="1" s="386">
      <c r="A661" s="308" t="n">
        <v>45275</v>
      </c>
      <c r="B661" s="472" t="n">
        <v>1957.159</v>
      </c>
      <c r="C661" s="8" t="n">
        <v>-7.426</v>
      </c>
      <c r="D661" s="268" t="n">
        <v>-0.0038</v>
      </c>
      <c r="E661" s="8" t="n">
        <v>22.93</v>
      </c>
      <c r="F661" s="8" t="n">
        <v>124.14</v>
      </c>
      <c r="G661" s="8" t="n">
        <v>117.506</v>
      </c>
      <c r="H661" s="8" t="n">
        <v>88.56</v>
      </c>
      <c r="I661" s="8" t="n">
        <v>173.59</v>
      </c>
      <c r="J661" s="8" t="n">
        <v>57.9</v>
      </c>
      <c r="K661" s="268" t="n">
        <v>0.4945</v>
      </c>
      <c r="L661" s="268" t="n">
        <v>0.3514</v>
      </c>
      <c r="M661" s="268" t="n">
        <v>-0.0273</v>
      </c>
      <c r="N661" s="8" t="n">
        <v>340.69</v>
      </c>
      <c r="O661" s="8" t="n">
        <v>8552.27</v>
      </c>
      <c r="P661" s="268" t="n">
        <v>0.0398</v>
      </c>
      <c r="Q661" s="8" t="n">
        <v>542</v>
      </c>
      <c r="R661" s="8" t="inlineStr">
        <is>
          <t>2 ↓ -1.51%</t>
        </is>
      </c>
      <c r="S661" s="8" t="inlineStr">
        <is>
          <t>6 ↓ -0.21%</t>
        </is>
      </c>
      <c r="T661" s="8" t="inlineStr">
        <is>
          <t>129 ↓ -0.09%</t>
        </is>
      </c>
      <c r="U661" s="8" t="inlineStr">
        <is>
          <t>170 ↓ -0.33%</t>
        </is>
      </c>
      <c r="V661" s="8" t="inlineStr">
        <is>
          <t>124 ↓ -0.44%</t>
        </is>
      </c>
      <c r="W661" s="8" t="inlineStr">
        <is>
          <t>111 ↓ -0.70%</t>
        </is>
      </c>
    </row>
    <row r="662" ht="28" customHeight="1" s="386">
      <c r="A662" s="308" t="n">
        <v>45274</v>
      </c>
      <c r="B662" s="472" t="n">
        <v>1964.585</v>
      </c>
      <c r="C662" s="8" t="n">
        <v>-3.799</v>
      </c>
      <c r="D662" s="268" t="n">
        <v>-0.0019</v>
      </c>
      <c r="E662" s="8" t="n">
        <v>25.42</v>
      </c>
      <c r="F662" s="8" t="n">
        <v>124.661</v>
      </c>
      <c r="G662" s="8" t="n">
        <v>117.804</v>
      </c>
      <c r="H662" s="8" t="n">
        <v>89.15000000000001</v>
      </c>
      <c r="I662" s="8" t="n">
        <v>173.95</v>
      </c>
      <c r="J662" s="8" t="n">
        <v>56.22</v>
      </c>
      <c r="K662" s="268" t="n">
        <v>0.4929</v>
      </c>
      <c r="L662" s="268" t="n">
        <v>0.3489</v>
      </c>
      <c r="M662" s="268" t="n">
        <v>-0.0286</v>
      </c>
      <c r="N662" s="8" t="n">
        <v>366.93</v>
      </c>
      <c r="O662" s="8" t="n">
        <v>8560.860000000001</v>
      </c>
      <c r="P662" s="268" t="n">
        <v>0.0429</v>
      </c>
      <c r="Q662" s="8" t="n">
        <v>542</v>
      </c>
      <c r="R662" s="8" t="inlineStr">
        <is>
          <t>2 ↑ +2.10%</t>
        </is>
      </c>
      <c r="S662" s="8" t="inlineStr">
        <is>
          <t>8 ↑ +0.10%</t>
        </is>
      </c>
      <c r="T662" s="8" t="inlineStr">
        <is>
          <t>125 ↓ -0.10%</t>
        </is>
      </c>
      <c r="U662" s="8" t="inlineStr">
        <is>
          <t>164 ↓ -0.15%</t>
        </is>
      </c>
      <c r="V662" s="8" t="inlineStr">
        <is>
          <t>129 ↓ -0.03%</t>
        </is>
      </c>
      <c r="W662" s="8" t="inlineStr">
        <is>
          <t>114 ↓ -0.60%</t>
        </is>
      </c>
    </row>
    <row r="663" ht="28" customHeight="1" s="386">
      <c r="A663" s="308" t="n">
        <v>45273</v>
      </c>
      <c r="B663" s="472" t="n">
        <v>1968.384</v>
      </c>
      <c r="C663" s="8" t="n">
        <v>-8.342000000000001</v>
      </c>
      <c r="D663" s="268" t="n">
        <v>-0.0042</v>
      </c>
      <c r="E663" s="8" t="n">
        <v>27.39</v>
      </c>
      <c r="F663" s="8" t="n">
        <v>124.982</v>
      </c>
      <c r="G663" s="8" t="n">
        <v>118.15</v>
      </c>
      <c r="H663" s="8" t="n">
        <v>89.14</v>
      </c>
      <c r="I663" s="8" t="n">
        <v>174.28</v>
      </c>
      <c r="J663" s="8" t="n">
        <v>56.69</v>
      </c>
      <c r="K663" s="268" t="n">
        <v>0.493</v>
      </c>
      <c r="L663" s="268" t="n">
        <v>0.3395</v>
      </c>
      <c r="M663" s="268" t="n">
        <v>-0.029</v>
      </c>
      <c r="N663" s="8" t="n">
        <v>398.66</v>
      </c>
      <c r="O663" s="8" t="n">
        <v>8565.67</v>
      </c>
      <c r="P663" s="268" t="n">
        <v>0.0465</v>
      </c>
      <c r="Q663" s="8" t="n">
        <v>543</v>
      </c>
      <c r="R663" s="8" t="inlineStr">
        <is>
          <t>2 ↓ -2.08%</t>
        </is>
      </c>
      <c r="S663" s="8" t="inlineStr">
        <is>
          <t>8 ↓ -0.23%</t>
        </is>
      </c>
      <c r="T663" s="8" t="inlineStr">
        <is>
          <t>125 ↓ -0.26%</t>
        </is>
      </c>
      <c r="U663" s="8" t="inlineStr">
        <is>
          <t>164 ↓ -0.39%</t>
        </is>
      </c>
      <c r="V663" s="8" t="inlineStr">
        <is>
          <t>130 ↓ -0.39%</t>
        </is>
      </c>
      <c r="W663" s="8" t="inlineStr">
        <is>
          <t>114 ↓ -0.68%</t>
        </is>
      </c>
    </row>
    <row r="664" ht="28" customHeight="1" s="386">
      <c r="A664" s="308" t="n">
        <v>45272</v>
      </c>
      <c r="B664" s="472" t="n">
        <v>1976.726</v>
      </c>
      <c r="C664" s="8" t="n">
        <v>0.869</v>
      </c>
      <c r="D664" s="268" t="n">
        <v>0.0004</v>
      </c>
      <c r="E664" s="8" t="n">
        <v>29.25</v>
      </c>
      <c r="F664" s="8" t="n">
        <v>125.572</v>
      </c>
      <c r="G664" s="8" t="n">
        <v>118.9</v>
      </c>
      <c r="H664" s="8" t="n">
        <v>90.17</v>
      </c>
      <c r="I664" s="8" t="n">
        <v>174.25</v>
      </c>
      <c r="J664" s="8" t="n">
        <v>55.17</v>
      </c>
      <c r="K664" s="268" t="n">
        <v>0.4868</v>
      </c>
      <c r="L664" s="268" t="n">
        <v>0.3331</v>
      </c>
      <c r="M664" s="268" t="n">
        <v>-0.0304</v>
      </c>
      <c r="N664" s="8" t="n">
        <v>441.62</v>
      </c>
      <c r="O664" s="8" t="n">
        <v>8569.719999999999</v>
      </c>
      <c r="P664" s="268" t="n">
        <v>0.0515</v>
      </c>
      <c r="Q664" s="8" t="n">
        <v>543</v>
      </c>
      <c r="R664" s="8" t="inlineStr">
        <is>
          <t>2 ↑ +4.63%</t>
        </is>
      </c>
      <c r="S664" s="8" t="inlineStr">
        <is>
          <t>7 ↓ -0.12%</t>
        </is>
      </c>
      <c r="T664" s="8" t="inlineStr">
        <is>
          <t>122 ↓ -0.03%</t>
        </is>
      </c>
      <c r="U664" s="8" t="inlineStr">
        <is>
          <t>161 ↓ -0.02%</t>
        </is>
      </c>
      <c r="V664" s="8" t="inlineStr">
        <is>
          <t>135 ↑ +0.14%</t>
        </is>
      </c>
      <c r="W664" s="8" t="inlineStr">
        <is>
          <t>116 ↑ +0.03%</t>
        </is>
      </c>
    </row>
    <row r="665" ht="28" customHeight="1" s="386">
      <c r="A665" s="308" t="n">
        <v>45271</v>
      </c>
      <c r="B665" s="472" t="n">
        <v>1975.857</v>
      </c>
      <c r="C665" s="8" t="n">
        <v>4.495</v>
      </c>
      <c r="D665" s="268" t="n">
        <v>0.0023</v>
      </c>
      <c r="E665" s="8" t="n">
        <v>28.4</v>
      </c>
      <c r="F665" s="8" t="n">
        <v>125.599</v>
      </c>
      <c r="G665" s="8" t="n">
        <v>118.559</v>
      </c>
      <c r="H665" s="8" t="n">
        <v>89.95999999999999</v>
      </c>
      <c r="I665" s="8" t="n">
        <v>174.47</v>
      </c>
      <c r="J665" s="8" t="n">
        <v>55.71</v>
      </c>
      <c r="K665" s="268" t="n">
        <v>0.4887</v>
      </c>
      <c r="L665" s="268" t="n">
        <v>0.341</v>
      </c>
      <c r="M665" s="268" t="n">
        <v>-0.0303</v>
      </c>
      <c r="N665" s="8" t="n">
        <v>470.96</v>
      </c>
      <c r="O665" s="8" t="n">
        <v>8583.51</v>
      </c>
      <c r="P665" s="268" t="n">
        <v>0.0549</v>
      </c>
      <c r="Q665" s="8" t="n">
        <v>544</v>
      </c>
      <c r="R665" s="8" t="inlineStr">
        <is>
          <t>2 ↓ -3.07%</t>
        </is>
      </c>
      <c r="S665" s="8" t="inlineStr">
        <is>
          <t>8 ↓ -0.15%</t>
        </is>
      </c>
      <c r="T665" s="8" t="inlineStr">
        <is>
          <t>121 ↓ -0.02%</t>
        </is>
      </c>
      <c r="U665" s="8" t="inlineStr">
        <is>
          <t>164 ↑ +0.18%</t>
        </is>
      </c>
      <c r="V665" s="8" t="inlineStr">
        <is>
          <t>131 ↑ +0.29%</t>
        </is>
      </c>
      <c r="W665" s="8" t="inlineStr">
        <is>
          <t>118 ↑ +0.57%</t>
        </is>
      </c>
    </row>
    <row r="666" ht="28" customHeight="1" s="386">
      <c r="A666" s="308" t="n">
        <v>45268</v>
      </c>
      <c r="B666" s="472" t="n">
        <v>1971.362</v>
      </c>
      <c r="C666" s="8" t="n">
        <v>0.769</v>
      </c>
      <c r="D666" s="268" t="n">
        <v>0.0004</v>
      </c>
      <c r="E666" s="8" t="n">
        <v>28.15</v>
      </c>
      <c r="F666" s="8" t="n">
        <v>125.255</v>
      </c>
      <c r="G666" s="8" t="n">
        <v>118.316</v>
      </c>
      <c r="H666" s="8" t="n">
        <v>89.09</v>
      </c>
      <c r="I666" s="8" t="n">
        <v>175.3</v>
      </c>
      <c r="J666" s="8" t="n">
        <v>60.72</v>
      </c>
      <c r="K666" s="268" t="n">
        <v>0.5004</v>
      </c>
      <c r="L666" s="268" t="n">
        <v>0.3578</v>
      </c>
      <c r="M666" s="268" t="n">
        <v>-0.0294</v>
      </c>
      <c r="N666" s="8" t="n">
        <v>496.46</v>
      </c>
      <c r="O666" s="8" t="n">
        <v>8593.540000000001</v>
      </c>
      <c r="P666" s="268" t="n">
        <v>0.0578</v>
      </c>
      <c r="Q666" s="8" t="n">
        <v>545</v>
      </c>
      <c r="R666" s="8" t="inlineStr">
        <is>
          <t>2 ↓ -0.03%</t>
        </is>
      </c>
      <c r="S666" s="8" t="inlineStr">
        <is>
          <t>8 ↑ +0.13%</t>
        </is>
      </c>
      <c r="T666" s="8" t="inlineStr">
        <is>
          <t>121 ↑ +0.15%</t>
        </is>
      </c>
      <c r="U666" s="8" t="inlineStr">
        <is>
          <t>169 ↑ +0.08%</t>
        </is>
      </c>
      <c r="V666" s="8" t="inlineStr">
        <is>
          <t>134 ↓ -0.01%</t>
        </is>
      </c>
      <c r="W666" s="8" t="inlineStr">
        <is>
          <t>111 ↓ -0.09%</t>
        </is>
      </c>
    </row>
    <row r="667" ht="28" customHeight="1" s="386">
      <c r="A667" s="308" t="n">
        <v>45267</v>
      </c>
      <c r="B667" s="472" t="n">
        <v>1970.593</v>
      </c>
      <c r="C667" s="8" t="n">
        <v>0.8080000000000001</v>
      </c>
      <c r="D667" s="268" t="n">
        <v>0.0004</v>
      </c>
      <c r="E667" s="8" t="n">
        <v>26.5</v>
      </c>
      <c r="F667" s="8" t="n">
        <v>125.242</v>
      </c>
      <c r="G667" s="8" t="n">
        <v>118.3</v>
      </c>
      <c r="H667" s="8" t="n">
        <v>88.98</v>
      </c>
      <c r="I667" s="8" t="n">
        <v>173.95</v>
      </c>
      <c r="J667" s="8" t="n">
        <v>52.46</v>
      </c>
      <c r="K667" s="268" t="n">
        <v>0.487</v>
      </c>
      <c r="L667" s="268" t="n">
        <v>0.3473</v>
      </c>
      <c r="M667" s="268" t="n">
        <v>-0.0296</v>
      </c>
      <c r="N667" s="8" t="n">
        <v>458.24</v>
      </c>
      <c r="O667" s="8" t="n">
        <v>8600.450000000001</v>
      </c>
      <c r="P667" s="268" t="n">
        <v>0.0533</v>
      </c>
      <c r="Q667" s="8" t="n">
        <v>545</v>
      </c>
      <c r="R667" s="8" t="inlineStr">
        <is>
          <t>2 ↑ +0.19%</t>
        </is>
      </c>
      <c r="S667" s="8" t="inlineStr">
        <is>
          <t>9 ↓ -0.06%</t>
        </is>
      </c>
      <c r="T667" s="8" t="inlineStr">
        <is>
          <t>125 ↓ -0.04%</t>
        </is>
      </c>
      <c r="U667" s="8" t="inlineStr">
        <is>
          <t>166 ↑ +0.02%</t>
        </is>
      </c>
      <c r="V667" s="8" t="inlineStr">
        <is>
          <t>129 ↑ +0.02%</t>
        </is>
      </c>
      <c r="W667" s="8" t="inlineStr">
        <is>
          <t>114 ↑ +0.19%</t>
        </is>
      </c>
    </row>
    <row r="668" ht="28" customHeight="1" s="386">
      <c r="A668" s="308" t="n">
        <v>45266</v>
      </c>
      <c r="B668" s="472" t="n">
        <v>1969.785</v>
      </c>
      <c r="C668" s="8" t="n">
        <v>2.793</v>
      </c>
      <c r="D668" s="268" t="n">
        <v>0.0014</v>
      </c>
      <c r="E668" s="8" t="n">
        <v>26.6</v>
      </c>
      <c r="F668" s="8" t="n">
        <v>125.216</v>
      </c>
      <c r="G668" s="8" t="n">
        <v>118.449</v>
      </c>
      <c r="H668" s="8" t="n">
        <v>89.87</v>
      </c>
      <c r="I668" s="8" t="n">
        <v>173.4</v>
      </c>
      <c r="J668" s="8" t="n">
        <v>52.75</v>
      </c>
      <c r="K668" s="268" t="n">
        <v>0.4818</v>
      </c>
      <c r="L668" s="268" t="n">
        <v>0.3403</v>
      </c>
      <c r="M668" s="268" t="n">
        <v>-0.0291</v>
      </c>
      <c r="N668" s="8" t="n">
        <v>411.02</v>
      </c>
      <c r="O668" s="8" t="n">
        <v>8604.66</v>
      </c>
      <c r="P668" s="268" t="n">
        <v>0.0478</v>
      </c>
      <c r="Q668" s="8" t="n">
        <v>545</v>
      </c>
      <c r="R668" s="8" t="inlineStr">
        <is>
          <t>2 ↓ -0.48%</t>
        </is>
      </c>
      <c r="S668" s="8" t="inlineStr">
        <is>
          <t>9 ↑ +0.12%</t>
        </is>
      </c>
      <c r="T668" s="8" t="inlineStr">
        <is>
          <t>126 ↑ +0.17%</t>
        </is>
      </c>
      <c r="U668" s="8" t="inlineStr">
        <is>
          <t>167 ↑ +0.01%</t>
        </is>
      </c>
      <c r="V668" s="8" t="inlineStr">
        <is>
          <t>125 ↑ +0.02%</t>
        </is>
      </c>
      <c r="W668" s="8" t="inlineStr">
        <is>
          <t>116 ↑ +0.45%</t>
        </is>
      </c>
    </row>
    <row r="669" ht="28" customHeight="1" s="386">
      <c r="A669" s="308" t="n">
        <v>45265</v>
      </c>
      <c r="B669" s="472" t="n">
        <v>1966.992</v>
      </c>
      <c r="C669" s="8" t="n">
        <v>-12.829</v>
      </c>
      <c r="D669" s="268" t="n">
        <v>-0.0065</v>
      </c>
      <c r="E669" s="8" t="n">
        <v>25.8</v>
      </c>
      <c r="F669" s="8" t="n">
        <v>124.964</v>
      </c>
      <c r="G669" s="8" t="n">
        <v>118.45</v>
      </c>
      <c r="H669" s="8" t="n">
        <v>89.27</v>
      </c>
      <c r="I669" s="8" t="n">
        <v>173.71</v>
      </c>
      <c r="J669" s="8" t="n">
        <v>54.98</v>
      </c>
      <c r="K669" s="268" t="n">
        <v>0.4874</v>
      </c>
      <c r="L669" s="268" t="n">
        <v>0.3409</v>
      </c>
      <c r="M669" s="268" t="n">
        <v>-0.0287</v>
      </c>
      <c r="N669" s="8" t="n">
        <v>435.19</v>
      </c>
      <c r="O669" s="8" t="n">
        <v>8603.129999999999</v>
      </c>
      <c r="P669" s="268" t="n">
        <v>0.0506</v>
      </c>
      <c r="Q669" s="8" t="n">
        <v>543</v>
      </c>
      <c r="R669" s="8" t="inlineStr">
        <is>
          <t>2 ↓ -0.49%</t>
        </is>
      </c>
      <c r="S669" s="8" t="inlineStr">
        <is>
          <t>10 ↓ -0.34%</t>
        </is>
      </c>
      <c r="T669" s="8" t="inlineStr">
        <is>
          <t>125 ↓ -0.42%</t>
        </is>
      </c>
      <c r="U669" s="8" t="inlineStr">
        <is>
          <t>168 ↓ -0.68%</t>
        </is>
      </c>
      <c r="V669" s="8" t="inlineStr">
        <is>
          <t>123 ↓ -0.88%</t>
        </is>
      </c>
      <c r="W669" s="8" t="inlineStr">
        <is>
          <t>115 ↓ -0.63%</t>
        </is>
      </c>
    </row>
    <row r="670" ht="28" customHeight="1" s="386">
      <c r="A670" s="308" t="n">
        <v>45264</v>
      </c>
      <c r="B670" s="472" t="n">
        <v>1979.821</v>
      </c>
      <c r="C670" s="8" t="n">
        <v>1.108</v>
      </c>
      <c r="D670" s="268" t="n">
        <v>0.0005999999999999999</v>
      </c>
      <c r="E670" s="8" t="n">
        <v>31.29</v>
      </c>
      <c r="F670" s="8" t="n">
        <v>125.722</v>
      </c>
      <c r="G670" s="8" t="n">
        <v>119.139</v>
      </c>
      <c r="H670" s="8" t="n">
        <v>91.01000000000001</v>
      </c>
      <c r="I670" s="8" t="n">
        <v>173.02</v>
      </c>
      <c r="J670" s="8" t="n">
        <v>48.11</v>
      </c>
      <c r="K670" s="268" t="n">
        <v>0.473</v>
      </c>
      <c r="L670" s="268" t="n">
        <v>0.3309</v>
      </c>
      <c r="M670" s="268" t="n">
        <v>-0.0311</v>
      </c>
      <c r="N670" s="8" t="n">
        <v>435.55</v>
      </c>
      <c r="O670" s="8" t="n">
        <v>8607.280000000001</v>
      </c>
      <c r="P670" s="268" t="n">
        <v>0.0506</v>
      </c>
      <c r="Q670" s="8" t="n">
        <v>543</v>
      </c>
      <c r="R670" s="8" t="inlineStr">
        <is>
          <t>2 ↓ -0.34%</t>
        </is>
      </c>
      <c r="S670" s="8" t="inlineStr">
        <is>
          <t>9 ↑ +0.44%</t>
        </is>
      </c>
      <c r="T670" s="8" t="inlineStr">
        <is>
          <t>120 ↓ -0.12%</t>
        </is>
      </c>
      <c r="U670" s="8" t="inlineStr">
        <is>
          <t>162 ↓ -0.10%</t>
        </is>
      </c>
      <c r="V670" s="8" t="inlineStr">
        <is>
          <t>128 ↑ +0.02%</t>
        </is>
      </c>
      <c r="W670" s="8" t="inlineStr">
        <is>
          <t>122 ↑ +0.46%</t>
        </is>
      </c>
    </row>
    <row r="671" ht="28" customHeight="1" s="386">
      <c r="A671" s="308" t="n">
        <v>45261</v>
      </c>
      <c r="B671" s="472" t="n">
        <v>1978.713</v>
      </c>
      <c r="C671" s="8" t="n">
        <v>4.087</v>
      </c>
      <c r="D671" s="268" t="n">
        <v>0.0021</v>
      </c>
      <c r="E671" s="8" t="n">
        <v>32.43</v>
      </c>
      <c r="F671" s="8" t="n">
        <v>125.849</v>
      </c>
      <c r="G671" s="8" t="n">
        <v>119.259</v>
      </c>
      <c r="H671" s="8" t="n">
        <v>91.15000000000001</v>
      </c>
      <c r="I671" s="8" t="n">
        <v>172.6</v>
      </c>
      <c r="J671" s="8" t="n">
        <v>47.53</v>
      </c>
      <c r="K671" s="268" t="n">
        <v>0.4675</v>
      </c>
      <c r="L671" s="268" t="n">
        <v>0.3247</v>
      </c>
      <c r="M671" s="268" t="n">
        <v>-0.0303</v>
      </c>
      <c r="N671" s="8" t="n">
        <v>535.85</v>
      </c>
      <c r="O671" s="8" t="n">
        <v>8612.59</v>
      </c>
      <c r="P671" s="268" t="n">
        <v>0.0622</v>
      </c>
      <c r="Q671" s="8" t="n">
        <v>544</v>
      </c>
      <c r="R671" s="8" t="inlineStr">
        <is>
          <t>2 ↓ -0.14%</t>
        </is>
      </c>
      <c r="S671" s="8" t="inlineStr">
        <is>
          <t>9 ↑ +0.09%</t>
        </is>
      </c>
      <c r="T671" s="8" t="inlineStr">
        <is>
          <t>120 ↑ +0.04%</t>
        </is>
      </c>
      <c r="U671" s="8" t="inlineStr">
        <is>
          <t>160 ↑ +0.26%</t>
        </is>
      </c>
      <c r="V671" s="8" t="inlineStr">
        <is>
          <t>130 ↑ +0.28%</t>
        </is>
      </c>
      <c r="W671" s="8" t="inlineStr">
        <is>
          <t>123 ↑ +0.24%</t>
        </is>
      </c>
    </row>
    <row r="672" ht="28" customHeight="1" s="386">
      <c r="A672" s="308" t="n">
        <v>45260</v>
      </c>
      <c r="B672" s="472" t="n">
        <v>1974.626</v>
      </c>
      <c r="C672" s="8" t="n">
        <v>-5.564</v>
      </c>
      <c r="D672" s="268" t="n">
        <v>-0.0028</v>
      </c>
      <c r="E672" s="8" t="n">
        <v>28.57</v>
      </c>
      <c r="F672" s="8" t="n">
        <v>125.7</v>
      </c>
      <c r="G672" s="8" t="n">
        <v>118.778</v>
      </c>
      <c r="H672" s="8" t="n">
        <v>90.78</v>
      </c>
      <c r="I672" s="8" t="n">
        <v>172.3</v>
      </c>
      <c r="J672" s="8" t="n">
        <v>46.76</v>
      </c>
      <c r="K672" s="268" t="n">
        <v>0.4659</v>
      </c>
      <c r="L672" s="268" t="n">
        <v>0.3275</v>
      </c>
      <c r="M672" s="268" t="n">
        <v>-0.0295</v>
      </c>
      <c r="N672" s="8" t="n">
        <v>564.0599999999999</v>
      </c>
      <c r="O672" s="8" t="n">
        <v>8624.09</v>
      </c>
      <c r="P672" s="268" t="n">
        <v>0.0654</v>
      </c>
      <c r="Q672" s="8" t="n">
        <v>545</v>
      </c>
      <c r="R672" s="8" t="inlineStr">
        <is>
          <t>2 ↓ -0.23%</t>
        </is>
      </c>
      <c r="S672" s="8" t="inlineStr">
        <is>
          <t>10 ↑ +0.06%</t>
        </is>
      </c>
      <c r="T672" s="8" t="inlineStr">
        <is>
          <t>117 ↓ -0.20%</t>
        </is>
      </c>
      <c r="U672" s="8" t="inlineStr">
        <is>
          <t>169 ↓ -0.36%</t>
        </is>
      </c>
      <c r="V672" s="8" t="inlineStr">
        <is>
          <t>121 ↓ -0.37%</t>
        </is>
      </c>
      <c r="W672" s="8" t="inlineStr">
        <is>
          <t>126 ↓ -0.20%</t>
        </is>
      </c>
    </row>
    <row r="673" ht="28" customHeight="1" s="386">
      <c r="A673" s="308" t="n">
        <v>45259</v>
      </c>
      <c r="B673" s="472" t="n">
        <v>1980.19</v>
      </c>
      <c r="C673" s="8" t="n">
        <v>-5.281</v>
      </c>
      <c r="D673" s="268" t="n">
        <v>-0.0027</v>
      </c>
      <c r="E673" s="8" t="n">
        <v>30.7</v>
      </c>
      <c r="F673" s="8" t="n">
        <v>125.977</v>
      </c>
      <c r="G673" s="8" t="n">
        <v>119.37</v>
      </c>
      <c r="H673" s="8" t="n">
        <v>91.61</v>
      </c>
      <c r="I673" s="8" t="n">
        <v>171.79</v>
      </c>
      <c r="J673" s="8" t="n">
        <v>44.44</v>
      </c>
      <c r="K673" s="268" t="n">
        <v>0.4581</v>
      </c>
      <c r="L673" s="268" t="n">
        <v>0.3224</v>
      </c>
      <c r="M673" s="268" t="n">
        <v>-0.0308</v>
      </c>
      <c r="N673" s="8" t="n">
        <v>480.32</v>
      </c>
      <c r="O673" s="8" t="n">
        <v>8631.9</v>
      </c>
      <c r="P673" s="268" t="n">
        <v>0.0556</v>
      </c>
      <c r="Q673" s="8" t="n">
        <v>545</v>
      </c>
      <c r="R673" s="8" t="inlineStr">
        <is>
          <t>2 ↓ -0.21%</t>
        </is>
      </c>
      <c r="S673" s="8" t="inlineStr">
        <is>
          <t>10 ↓ -0.26%</t>
        </is>
      </c>
      <c r="T673" s="8" t="inlineStr">
        <is>
          <t>115 ↓ -0.27%</t>
        </is>
      </c>
      <c r="U673" s="8" t="inlineStr">
        <is>
          <t>162 ↓ -0.26%</t>
        </is>
      </c>
      <c r="V673" s="8" t="inlineStr">
        <is>
          <t>128 ↓ -0.27%</t>
        </is>
      </c>
      <c r="W673" s="8" t="inlineStr">
        <is>
          <t>128 ↓ -0.27%</t>
        </is>
      </c>
    </row>
    <row r="674" ht="28" customHeight="1" s="386">
      <c r="A674" s="308" t="n">
        <v>45258</v>
      </c>
      <c r="B674" s="472" t="n">
        <v>1985.471</v>
      </c>
      <c r="C674" s="8" t="n">
        <v>8.225</v>
      </c>
      <c r="D674" s="268" t="n">
        <v>0.0042</v>
      </c>
      <c r="E674" s="8" t="n">
        <v>32.77</v>
      </c>
      <c r="F674" s="8" t="n">
        <v>126.256</v>
      </c>
      <c r="G674" s="8" t="n">
        <v>119.686</v>
      </c>
      <c r="H674" s="8" t="n">
        <v>92.19</v>
      </c>
      <c r="I674" s="8" t="n">
        <v>171.54</v>
      </c>
      <c r="J674" s="8" t="n">
        <v>43.65</v>
      </c>
      <c r="K674" s="268" t="n">
        <v>0.4528</v>
      </c>
      <c r="L674" s="268" t="n">
        <v>0.3153</v>
      </c>
      <c r="M674" s="268" t="n">
        <v>-0.0315</v>
      </c>
      <c r="N674" s="8" t="n">
        <v>479.5</v>
      </c>
      <c r="O674" s="8" t="n">
        <v>8637.49</v>
      </c>
      <c r="P674" s="268" t="n">
        <v>0.0555</v>
      </c>
      <c r="Q674" s="8" t="n">
        <v>546</v>
      </c>
      <c r="R674" s="8" t="inlineStr">
        <is>
          <t>2 ↓ -0.06%</t>
        </is>
      </c>
      <c r="S674" s="8" t="inlineStr">
        <is>
          <t>10 ↓ -0.19%</t>
        </is>
      </c>
      <c r="T674" s="8" t="inlineStr">
        <is>
          <t>112 ↑ +0.10%</t>
        </is>
      </c>
      <c r="U674" s="8" t="inlineStr">
        <is>
          <t>155 ↑ +0.31%</t>
        </is>
      </c>
      <c r="V674" s="8" t="inlineStr">
        <is>
          <t>137 ↑ +0.60%</t>
        </is>
      </c>
      <c r="W674" s="8" t="inlineStr">
        <is>
          <t>130 ↑ +0.67%</t>
        </is>
      </c>
    </row>
    <row r="675" ht="28" customHeight="1" s="386">
      <c r="A675" s="308" t="n">
        <v>45257</v>
      </c>
      <c r="B675" s="472" t="n">
        <v>1977.246</v>
      </c>
      <c r="C675" s="8" t="n">
        <v>5.737</v>
      </c>
      <c r="D675" s="268" t="n">
        <v>0.0029</v>
      </c>
      <c r="E675" s="8" t="n">
        <v>29.42</v>
      </c>
      <c r="F675" s="8" t="n">
        <v>125.752</v>
      </c>
      <c r="G675" s="8" t="n">
        <v>119.12</v>
      </c>
      <c r="H675" s="8" t="n">
        <v>91.19</v>
      </c>
      <c r="I675" s="8" t="n">
        <v>171.88</v>
      </c>
      <c r="J675" s="8" t="n">
        <v>45.6</v>
      </c>
      <c r="K675" s="268" t="n">
        <v>0.4613</v>
      </c>
      <c r="L675" s="268" t="n">
        <v>0.3144</v>
      </c>
      <c r="M675" s="268" t="n">
        <v>-0.0299</v>
      </c>
      <c r="N675" s="8" t="n">
        <v>474.13</v>
      </c>
      <c r="O675" s="8" t="n">
        <v>8646.620000000001</v>
      </c>
      <c r="P675" s="268" t="n">
        <v>0.0548</v>
      </c>
      <c r="Q675" s="8" t="n">
        <v>546</v>
      </c>
      <c r="R675" s="8" t="inlineStr">
        <is>
          <t>2 ↑ +0.13%</t>
        </is>
      </c>
      <c r="S675" s="8" t="inlineStr">
        <is>
          <t>10 ↓ -0.23%</t>
        </is>
      </c>
      <c r="T675" s="8" t="inlineStr">
        <is>
          <t>116 ↓ -0.03%</t>
        </is>
      </c>
      <c r="U675" s="8" t="inlineStr">
        <is>
          <t>167 ↑ +0.11%</t>
        </is>
      </c>
      <c r="V675" s="8" t="inlineStr">
        <is>
          <t>126 ↑ +0.54%</t>
        </is>
      </c>
      <c r="W675" s="8" t="inlineStr">
        <is>
          <t>125 ↑ +0.63%</t>
        </is>
      </c>
    </row>
    <row r="676" ht="28" customHeight="1" s="386">
      <c r="A676" s="308" t="n">
        <v>45254</v>
      </c>
      <c r="B676" s="472" t="n">
        <v>1971.509</v>
      </c>
      <c r="C676" s="8" t="n">
        <v>-10.843</v>
      </c>
      <c r="D676" s="268" t="n">
        <v>-0.0055</v>
      </c>
      <c r="E676" s="8" t="n">
        <v>26.92</v>
      </c>
      <c r="F676" s="8" t="n">
        <v>125.356</v>
      </c>
      <c r="G676" s="8" t="n">
        <v>118.764</v>
      </c>
      <c r="H676" s="8" t="n">
        <v>91.25</v>
      </c>
      <c r="I676" s="8" t="n">
        <v>170.94</v>
      </c>
      <c r="J676" s="8" t="n">
        <v>44.47</v>
      </c>
      <c r="K676" s="268" t="n">
        <v>0.4558</v>
      </c>
      <c r="L676" s="268" t="n">
        <v>0.3154</v>
      </c>
      <c r="M676" s="268" t="n">
        <v>-0.0293</v>
      </c>
      <c r="N676" s="8" t="n">
        <v>410.61</v>
      </c>
      <c r="O676" s="8" t="n">
        <v>8642.57</v>
      </c>
      <c r="P676" s="268" t="n">
        <v>0.0475</v>
      </c>
      <c r="Q676" s="8" t="n">
        <v>545</v>
      </c>
      <c r="R676" s="8" t="inlineStr">
        <is>
          <t>2 ↑ +0.09%</t>
        </is>
      </c>
      <c r="S676" s="8" t="inlineStr">
        <is>
          <t>10 ↓ -0.12%</t>
        </is>
      </c>
      <c r="T676" s="8" t="inlineStr">
        <is>
          <t>117 ↓ -0.22%</t>
        </is>
      </c>
      <c r="U676" s="8" t="inlineStr">
        <is>
          <t>166 ↓ -0.59%</t>
        </is>
      </c>
      <c r="V676" s="8" t="inlineStr">
        <is>
          <t>130 ↓ -0.82%</t>
        </is>
      </c>
      <c r="W676" s="8" t="inlineStr">
        <is>
          <t>120 ↓ -0.56%</t>
        </is>
      </c>
    </row>
    <row r="677" ht="28" customHeight="1" s="386">
      <c r="A677" s="308" t="n">
        <v>45253</v>
      </c>
      <c r="B677" s="472" t="n">
        <v>1982.352</v>
      </c>
      <c r="C677" s="8" t="n">
        <v>2.238</v>
      </c>
      <c r="D677" s="268" t="n">
        <v>0.0011</v>
      </c>
      <c r="E677" s="8" t="n">
        <v>30.08</v>
      </c>
      <c r="F677" s="8" t="n">
        <v>126.027</v>
      </c>
      <c r="G677" s="8" t="n">
        <v>119.593</v>
      </c>
      <c r="H677" s="8" t="n">
        <v>92.56999999999999</v>
      </c>
      <c r="I677" s="8" t="n">
        <v>170.57</v>
      </c>
      <c r="J677" s="8" t="n">
        <v>41.21</v>
      </c>
      <c r="K677" s="268" t="n">
        <v>0.4454</v>
      </c>
      <c r="L677" s="268" t="n">
        <v>0.3077</v>
      </c>
      <c r="M677" s="268" t="n">
        <v>-0.0309</v>
      </c>
      <c r="N677" s="8" t="n">
        <v>445.69</v>
      </c>
      <c r="O677" s="8" t="n">
        <v>8647.1</v>
      </c>
      <c r="P677" s="268" t="n">
        <v>0.0515</v>
      </c>
      <c r="Q677" s="8" t="n">
        <v>546</v>
      </c>
      <c r="R677" s="8" t="inlineStr">
        <is>
          <t>2 ↓ -0.15%</t>
        </is>
      </c>
      <c r="S677" s="8" t="inlineStr">
        <is>
          <t>9 ↓ -0.02%</t>
        </is>
      </c>
      <c r="T677" s="8" t="inlineStr">
        <is>
          <t>111 ↓ -0.09%</t>
        </is>
      </c>
      <c r="U677" s="8" t="inlineStr">
        <is>
          <t>160 ↓ -0.04%</t>
        </is>
      </c>
      <c r="V677" s="8" t="inlineStr">
        <is>
          <t>137 ↑ +0.11%</t>
        </is>
      </c>
      <c r="W677" s="8" t="inlineStr">
        <is>
          <t>127 ↑ +0.50%</t>
        </is>
      </c>
    </row>
    <row r="678" ht="28" customHeight="1" s="386">
      <c r="A678" s="308" t="n">
        <v>45252</v>
      </c>
      <c r="B678" s="472" t="n">
        <v>1980.114</v>
      </c>
      <c r="C678" s="8" t="n">
        <v>-19.092</v>
      </c>
      <c r="D678" s="268" t="n">
        <v>-0.0095</v>
      </c>
      <c r="E678" s="8" t="n">
        <v>30.8</v>
      </c>
      <c r="F678" s="8" t="n">
        <v>125.826</v>
      </c>
      <c r="G678" s="8" t="n">
        <v>119.701</v>
      </c>
      <c r="H678" s="8" t="n">
        <v>91.19</v>
      </c>
      <c r="I678" s="8" t="n">
        <v>172.13</v>
      </c>
      <c r="J678" s="8" t="n">
        <v>48.68</v>
      </c>
      <c r="K678" s="268" t="n">
        <v>0.463</v>
      </c>
      <c r="L678" s="268" t="n">
        <v>0.3212</v>
      </c>
      <c r="M678" s="268" t="n">
        <v>-0.0302</v>
      </c>
      <c r="N678" s="8" t="n">
        <v>421.21</v>
      </c>
      <c r="O678" s="8" t="n">
        <v>8648.92</v>
      </c>
      <c r="P678" s="268" t="n">
        <v>0.0487</v>
      </c>
      <c r="Q678" s="8" t="n">
        <v>546</v>
      </c>
      <c r="R678" s="8" t="inlineStr">
        <is>
          <t>2 ↓ -0.22%</t>
        </is>
      </c>
      <c r="S678" s="8" t="inlineStr">
        <is>
          <t>8 ↓ -0.28%</t>
        </is>
      </c>
      <c r="T678" s="8" t="inlineStr">
        <is>
          <t>113 ↓ -0.54%</t>
        </is>
      </c>
      <c r="U678" s="8" t="inlineStr">
        <is>
          <t>157 ↓ -1.05%</t>
        </is>
      </c>
      <c r="V678" s="8" t="inlineStr">
        <is>
          <t>139 ↓ -1.31%</t>
        </is>
      </c>
      <c r="W678" s="8" t="inlineStr">
        <is>
          <t>127 ↓ -0.87%</t>
        </is>
      </c>
    </row>
    <row r="679" ht="28" customHeight="1" s="386">
      <c r="A679" s="308" t="n">
        <v>45251</v>
      </c>
      <c r="B679" s="472" t="n">
        <v>1999.206</v>
      </c>
      <c r="C679" s="8" t="n">
        <v>-7.707</v>
      </c>
      <c r="D679" s="268" t="n">
        <v>-0.0038</v>
      </c>
      <c r="E679" s="8" t="n">
        <v>39.67</v>
      </c>
      <c r="F679" s="8" t="n">
        <v>126.877</v>
      </c>
      <c r="G679" s="8" t="n">
        <v>120.909</v>
      </c>
      <c r="H679" s="8" t="n">
        <v>92.23</v>
      </c>
      <c r="I679" s="8" t="n">
        <v>172.6</v>
      </c>
      <c r="J679" s="8" t="n">
        <v>48.1</v>
      </c>
      <c r="K679" s="268" t="n">
        <v>0.4573</v>
      </c>
      <c r="L679" s="268" t="n">
        <v>0.3207</v>
      </c>
      <c r="M679" s="268" t="n">
        <v>-0.0332</v>
      </c>
      <c r="N679" s="8" t="n">
        <v>475.3</v>
      </c>
      <c r="O679" s="8" t="n">
        <v>8647.5</v>
      </c>
      <c r="P679" s="268" t="n">
        <v>0.055</v>
      </c>
      <c r="Q679" s="8" t="n">
        <v>546</v>
      </c>
      <c r="R679" s="8" t="inlineStr">
        <is>
          <t>2 ↑ +0.19%</t>
        </is>
      </c>
      <c r="S679" s="8" t="inlineStr">
        <is>
          <t>6 ↓ -0.01%</t>
        </is>
      </c>
      <c r="T679" s="8" t="inlineStr">
        <is>
          <t>104 ↓ -0.03%</t>
        </is>
      </c>
      <c r="U679" s="8" t="inlineStr">
        <is>
          <t>150 ↓ -0.20%</t>
        </is>
      </c>
      <c r="V679" s="8" t="inlineStr">
        <is>
          <t>147 ↓ -0.55%</t>
        </is>
      </c>
      <c r="W679" s="8" t="inlineStr">
        <is>
          <t>137 ↓ -0.70%</t>
        </is>
      </c>
    </row>
    <row r="680" ht="28" customHeight="1" s="386">
      <c r="A680" s="308" t="n">
        <v>45250</v>
      </c>
      <c r="B680" s="472" t="n">
        <v>2006.913</v>
      </c>
      <c r="C680" s="8" t="n">
        <v>12.525</v>
      </c>
      <c r="D680" s="268" t="n">
        <v>0.0063</v>
      </c>
      <c r="E680" s="8" t="n">
        <v>42.58</v>
      </c>
      <c r="F680" s="8" t="n">
        <v>127.375</v>
      </c>
      <c r="G680" s="8" t="n">
        <v>121.399</v>
      </c>
      <c r="H680" s="8" t="n">
        <v>92.27</v>
      </c>
      <c r="I680" s="8" t="n">
        <v>172.71</v>
      </c>
      <c r="J680" s="8" t="n">
        <v>46.92</v>
      </c>
      <c r="K680" s="268" t="n">
        <v>0.4534</v>
      </c>
      <c r="L680" s="268" t="n">
        <v>0.3189</v>
      </c>
      <c r="M680" s="268" t="n">
        <v>-0.0351</v>
      </c>
      <c r="N680" s="8" t="n">
        <v>472.85</v>
      </c>
      <c r="O680" s="8" t="n">
        <v>8634.620000000001</v>
      </c>
      <c r="P680" s="268" t="n">
        <v>0.0548</v>
      </c>
      <c r="Q680" s="8" t="n">
        <v>544</v>
      </c>
      <c r="R680" s="8" t="inlineStr">
        <is>
          <t>2 ↓ -0.13%</t>
        </is>
      </c>
      <c r="S680" s="8" t="inlineStr">
        <is>
          <t>8 ↑ +0.30%</t>
        </is>
      </c>
      <c r="T680" s="8" t="inlineStr">
        <is>
          <t>102 ↑ +0.04%</t>
        </is>
      </c>
      <c r="U680" s="8" t="inlineStr">
        <is>
          <t>140 ↑ +0.40%</t>
        </is>
      </c>
      <c r="V680" s="8" t="inlineStr">
        <is>
          <t>149 ↑ +0.65%</t>
        </is>
      </c>
      <c r="W680" s="8" t="inlineStr">
        <is>
          <t>143 ↑ +1.28%</t>
        </is>
      </c>
    </row>
    <row r="681" ht="28" customHeight="1" s="386">
      <c r="A681" s="308" t="n">
        <v>45247</v>
      </c>
      <c r="B681" s="472" t="n">
        <v>1994.388</v>
      </c>
      <c r="C681" s="8" t="n">
        <v>0.638</v>
      </c>
      <c r="D681" s="268" t="n">
        <v>0.0003</v>
      </c>
      <c r="E681" s="8" t="n">
        <v>37.3</v>
      </c>
      <c r="F681" s="8" t="n">
        <v>126.431</v>
      </c>
      <c r="G681" s="8" t="n">
        <v>120.724</v>
      </c>
      <c r="H681" s="8" t="n">
        <v>91.47</v>
      </c>
      <c r="I681" s="8" t="n">
        <v>172.03</v>
      </c>
      <c r="J681" s="8" t="n">
        <v>47.06</v>
      </c>
      <c r="K681" s="268" t="n">
        <v>0.456</v>
      </c>
      <c r="L681" s="268" t="n">
        <v>0.3231</v>
      </c>
      <c r="M681" s="268" t="n">
        <v>-0.032</v>
      </c>
      <c r="N681" s="8" t="n">
        <v>509.94</v>
      </c>
      <c r="O681" s="8" t="n">
        <v>8636.209999999999</v>
      </c>
      <c r="P681" s="268" t="n">
        <v>0.059</v>
      </c>
      <c r="Q681" s="8" t="n">
        <v>543</v>
      </c>
      <c r="R681" s="8" t="inlineStr">
        <is>
          <t>2 ↓ -0.29%</t>
        </is>
      </c>
      <c r="S681" s="8" t="inlineStr">
        <is>
          <t>7 ↑ +0.12%</t>
        </is>
      </c>
      <c r="T681" s="8" t="inlineStr">
        <is>
          <t>103 ↓ -0.19%</t>
        </is>
      </c>
      <c r="U681" s="8" t="inlineStr">
        <is>
          <t>150 ↓ -0.10%</t>
        </is>
      </c>
      <c r="V681" s="8" t="inlineStr">
        <is>
          <t>149 ↓ -0.05%</t>
        </is>
      </c>
      <c r="W681" s="8" t="inlineStr">
        <is>
          <t>132 ↑ +0.45%</t>
        </is>
      </c>
    </row>
    <row r="682" ht="28" customHeight="1" s="386">
      <c r="A682" s="308" t="n">
        <v>45246</v>
      </c>
      <c r="B682" s="472" t="n">
        <v>1993.75</v>
      </c>
      <c r="C682" s="8" t="n">
        <v>-15.795</v>
      </c>
      <c r="D682" s="268" t="n">
        <v>-0.007900000000000001</v>
      </c>
      <c r="E682" s="8" t="n">
        <v>38.32</v>
      </c>
      <c r="F682" s="8" t="n">
        <v>126.449</v>
      </c>
      <c r="G682" s="8" t="n">
        <v>120.687</v>
      </c>
      <c r="H682" s="8" t="n">
        <v>90.95999999999999</v>
      </c>
      <c r="I682" s="8" t="n">
        <v>172.97</v>
      </c>
      <c r="J682" s="8" t="n">
        <v>51.65</v>
      </c>
      <c r="K682" s="268" t="n">
        <v>0.4652</v>
      </c>
      <c r="L682" s="268" t="n">
        <v>0.3326</v>
      </c>
      <c r="M682" s="268" t="n">
        <v>-0.0317</v>
      </c>
      <c r="N682" s="8" t="n">
        <v>504.39</v>
      </c>
      <c r="O682" s="8" t="n">
        <v>8640.209999999999</v>
      </c>
      <c r="P682" s="268" t="n">
        <v>0.0584</v>
      </c>
      <c r="Q682" s="8" t="n">
        <v>544</v>
      </c>
      <c r="R682" s="8" t="inlineStr">
        <is>
          <t>2 ↓ -0.61%</t>
        </is>
      </c>
      <c r="S682" s="8" t="inlineStr">
        <is>
          <t>7 ↓ -0.11%</t>
        </is>
      </c>
      <c r="T682" s="8" t="inlineStr">
        <is>
          <t>103 ↓ -0.33%</t>
        </is>
      </c>
      <c r="U682" s="8" t="inlineStr">
        <is>
          <t>148 ↓ -0.69%</t>
        </is>
      </c>
      <c r="V682" s="8" t="inlineStr">
        <is>
          <t>152 ↓ -0.93%</t>
        </is>
      </c>
      <c r="W682" s="8" t="inlineStr">
        <is>
          <t>132 ↓ -1.13%</t>
        </is>
      </c>
    </row>
    <row r="683" ht="28" customHeight="1" s="386">
      <c r="A683" s="308" t="n">
        <v>45245</v>
      </c>
      <c r="B683" s="472" t="n">
        <v>2009.545</v>
      </c>
      <c r="C683" s="8" t="n">
        <v>8.962999999999999</v>
      </c>
      <c r="D683" s="268" t="n">
        <v>0.0045</v>
      </c>
      <c r="E683" s="8" t="n">
        <v>45.74</v>
      </c>
      <c r="F683" s="8" t="n">
        <v>127.525</v>
      </c>
      <c r="G683" s="8" t="n">
        <v>122.032</v>
      </c>
      <c r="H683" s="8" t="n">
        <v>91.73999999999999</v>
      </c>
      <c r="I683" s="8" t="n">
        <v>173.72</v>
      </c>
      <c r="J683" s="8" t="n">
        <v>51.27</v>
      </c>
      <c r="K683" s="268" t="n">
        <v>0.4619</v>
      </c>
      <c r="L683" s="268" t="n">
        <v>0.3372</v>
      </c>
      <c r="M683" s="268" t="n">
        <v>-0.0407</v>
      </c>
      <c r="N683" s="8" t="n">
        <v>542.58</v>
      </c>
      <c r="O683" s="8" t="n">
        <v>8650</v>
      </c>
      <c r="P683" s="268" t="n">
        <v>0.06270000000000001</v>
      </c>
      <c r="Q683" s="8" t="n">
        <v>544</v>
      </c>
      <c r="R683" s="8" t="inlineStr">
        <is>
          <t>2 ↑ +0.26%</t>
        </is>
      </c>
      <c r="S683" s="8" t="inlineStr">
        <is>
          <t>7 ↑ +0.13%</t>
        </is>
      </c>
      <c r="T683" s="8" t="inlineStr">
        <is>
          <t>91 ↑ +0.11%</t>
        </is>
      </c>
      <c r="U683" s="8" t="inlineStr">
        <is>
          <t>146 ↑ +0.39%</t>
        </is>
      </c>
      <c r="V683" s="8" t="inlineStr">
        <is>
          <t>153 ↑ +0.61%</t>
        </is>
      </c>
      <c r="W683" s="8" t="inlineStr">
        <is>
          <t>145 ↑ +0.56%</t>
        </is>
      </c>
    </row>
    <row r="684" ht="28" customHeight="1" s="386">
      <c r="A684" s="308" t="n">
        <v>45244</v>
      </c>
      <c r="B684" s="472" t="n">
        <v>2000.582</v>
      </c>
      <c r="C684" s="8" t="n">
        <v>7.494</v>
      </c>
      <c r="D684" s="268" t="n">
        <v>0.0038</v>
      </c>
      <c r="E684" s="8" t="n">
        <v>43.41</v>
      </c>
      <c r="F684" s="8" t="n">
        <v>126.957</v>
      </c>
      <c r="G684" s="8" t="n">
        <v>120.987</v>
      </c>
      <c r="H684" s="8" t="n">
        <v>91.47</v>
      </c>
      <c r="I684" s="8" t="n">
        <v>173.78</v>
      </c>
      <c r="J684" s="8" t="n">
        <v>53.06</v>
      </c>
      <c r="K684" s="268" t="n">
        <v>0.4682</v>
      </c>
      <c r="L684" s="268" t="n">
        <v>0.3381</v>
      </c>
      <c r="M684" s="268" t="n">
        <v>-0.0374</v>
      </c>
      <c r="N684" s="8" t="n">
        <v>477.68</v>
      </c>
      <c r="O684" s="8" t="n">
        <v>8653.530000000001</v>
      </c>
      <c r="P684" s="268" t="n">
        <v>0.0552</v>
      </c>
      <c r="Q684" s="8" t="n">
        <v>544</v>
      </c>
      <c r="R684" s="8" t="inlineStr">
        <is>
          <t>2 ↑ +0.02%</t>
        </is>
      </c>
      <c r="S684" s="8" t="inlineStr">
        <is>
          <t>7 ↓ -0.09%</t>
        </is>
      </c>
      <c r="T684" s="8" t="inlineStr">
        <is>
          <t>93 ↑ +0.09%</t>
        </is>
      </c>
      <c r="U684" s="8" t="inlineStr">
        <is>
          <t>157 ↑ +0.12%</t>
        </is>
      </c>
      <c r="V684" s="8" t="inlineStr">
        <is>
          <t>149 ↑ +0.30%</t>
        </is>
      </c>
      <c r="W684" s="8" t="inlineStr">
        <is>
          <t>136 ↑ +0.99%</t>
        </is>
      </c>
    </row>
    <row r="685" ht="28" customHeight="1" s="386">
      <c r="A685" s="308" t="n">
        <v>45243</v>
      </c>
      <c r="B685" s="472" t="n">
        <v>1993.088</v>
      </c>
      <c r="C685" s="8" t="n">
        <v>4.335</v>
      </c>
      <c r="D685" s="268" t="n">
        <v>0.0022</v>
      </c>
      <c r="E685" s="8" t="n">
        <v>39.22</v>
      </c>
      <c r="F685" s="8" t="n">
        <v>126.373</v>
      </c>
      <c r="G685" s="8" t="n">
        <v>120.752</v>
      </c>
      <c r="H685" s="8" t="n">
        <v>91.28</v>
      </c>
      <c r="I685" s="8" t="n">
        <v>173.38</v>
      </c>
      <c r="J685" s="8" t="n">
        <v>52.23</v>
      </c>
      <c r="K685" s="268" t="n">
        <v>0.4701</v>
      </c>
      <c r="L685" s="268" t="n">
        <v>0.3406</v>
      </c>
      <c r="M685" s="268" t="n">
        <v>-0.0372</v>
      </c>
      <c r="N685" s="8" t="n">
        <v>390.36</v>
      </c>
      <c r="O685" s="8" t="n">
        <v>8654.25</v>
      </c>
      <c r="P685" s="268" t="n">
        <v>0.0451</v>
      </c>
      <c r="Q685" s="8" t="n">
        <v>544</v>
      </c>
      <c r="R685" s="8" t="inlineStr">
        <is>
          <t>2 ↑ +0.05%</t>
        </is>
      </c>
      <c r="S685" s="8" t="inlineStr">
        <is>
          <t>7 ↓ -0.06%</t>
        </is>
      </c>
      <c r="T685" s="8" t="inlineStr">
        <is>
          <t>94 ↑ +0.05%</t>
        </is>
      </c>
      <c r="U685" s="8" t="inlineStr">
        <is>
          <t>154 ↑ +0.13%</t>
        </is>
      </c>
      <c r="V685" s="8" t="inlineStr">
        <is>
          <t>157 ↑ +0.22%</t>
        </is>
      </c>
      <c r="W685" s="8" t="inlineStr">
        <is>
          <t>130 ↑ +0.47%</t>
        </is>
      </c>
    </row>
    <row r="686" ht="28" customHeight="1" s="386">
      <c r="A686" s="308" t="n">
        <v>45240</v>
      </c>
      <c r="B686" s="472" t="n">
        <v>1988.753</v>
      </c>
      <c r="C686" s="8" t="n">
        <v>-3.427</v>
      </c>
      <c r="D686" s="268" t="n">
        <v>-0.0017</v>
      </c>
      <c r="E686" s="8" t="n">
        <v>38.38</v>
      </c>
      <c r="F686" s="8" t="n">
        <v>126.029</v>
      </c>
      <c r="G686" s="8" t="n">
        <v>120.301</v>
      </c>
      <c r="H686" s="8" t="n">
        <v>90.27</v>
      </c>
      <c r="I686" s="8" t="n">
        <v>173.85</v>
      </c>
      <c r="J686" s="8" t="n">
        <v>53.98</v>
      </c>
      <c r="K686" s="268" t="n">
        <v>0.4782</v>
      </c>
      <c r="L686" s="268" t="n">
        <v>0.3453</v>
      </c>
      <c r="M686" s="268" t="n">
        <v>-0.0369</v>
      </c>
      <c r="N686" s="8" t="n">
        <v>372.93</v>
      </c>
      <c r="O686" s="8" t="n">
        <v>8644.530000000001</v>
      </c>
      <c r="P686" s="268" t="n">
        <v>0.0431</v>
      </c>
      <c r="Q686" s="8" t="n">
        <v>542</v>
      </c>
      <c r="R686" s="8" t="inlineStr">
        <is>
          <t>2 ↓ -0.03%</t>
        </is>
      </c>
      <c r="S686" s="8" t="inlineStr">
        <is>
          <t>7 ↓ -0.19%</t>
        </is>
      </c>
      <c r="T686" s="8" t="inlineStr">
        <is>
          <t>96 ↓ -0.19%</t>
        </is>
      </c>
      <c r="U686" s="8" t="inlineStr">
        <is>
          <t>160 ↓ -0.30%</t>
        </is>
      </c>
      <c r="V686" s="8" t="inlineStr">
        <is>
          <t>150 ↓ -0.13%</t>
        </is>
      </c>
      <c r="W686" s="8" t="inlineStr">
        <is>
          <t>127 ↓ -0.04%</t>
        </is>
      </c>
    </row>
    <row r="687" ht="28" customHeight="1" s="386">
      <c r="A687" s="308" t="n">
        <v>45239</v>
      </c>
      <c r="B687" s="472" t="n">
        <v>1992.18</v>
      </c>
      <c r="C687" s="8" t="n">
        <v>-4.412</v>
      </c>
      <c r="D687" s="268" t="n">
        <v>-0.0022</v>
      </c>
      <c r="E687" s="8" t="n">
        <v>39.22</v>
      </c>
      <c r="F687" s="8" t="n">
        <v>126.26</v>
      </c>
      <c r="G687" s="8" t="n">
        <v>120.697</v>
      </c>
      <c r="H687" s="8" t="n">
        <v>90.45999999999999</v>
      </c>
      <c r="I687" s="8" t="n">
        <v>174.19</v>
      </c>
      <c r="J687" s="8" t="n">
        <v>55</v>
      </c>
      <c r="K687" s="268" t="n">
        <v>0.4793</v>
      </c>
      <c r="L687" s="268" t="n">
        <v>0.352</v>
      </c>
      <c r="M687" s="268" t="n">
        <v>-0.036</v>
      </c>
      <c r="N687" s="8" t="n">
        <v>444.24</v>
      </c>
      <c r="O687" s="8" t="n">
        <v>8633.52</v>
      </c>
      <c r="P687" s="268" t="n">
        <v>0.0515</v>
      </c>
      <c r="Q687" s="8" t="n">
        <v>541</v>
      </c>
      <c r="R687" s="8" t="inlineStr">
        <is>
          <t>2 ↓ -0.88%</t>
        </is>
      </c>
      <c r="S687" s="8" t="inlineStr">
        <is>
          <t>6 ↓ -0.03%</t>
        </is>
      </c>
      <c r="T687" s="8" t="inlineStr">
        <is>
          <t>91 ↓ -0.01%</t>
        </is>
      </c>
      <c r="U687" s="8" t="inlineStr">
        <is>
          <t>160 ↓ -0.15%</t>
        </is>
      </c>
      <c r="V687" s="8" t="inlineStr">
        <is>
          <t>153 ↓ -0.13%</t>
        </is>
      </c>
      <c r="W687" s="8" t="inlineStr">
        <is>
          <t>129 ↓ -0.56%</t>
        </is>
      </c>
    </row>
    <row r="688" ht="28" customHeight="1" s="386">
      <c r="A688" s="308" t="n">
        <v>45238</v>
      </c>
      <c r="B688" s="472" t="n">
        <v>1996.592</v>
      </c>
      <c r="C688" s="8" t="n">
        <v>1.217</v>
      </c>
      <c r="D688" s="268" t="n">
        <v>0.0005999999999999999</v>
      </c>
      <c r="E688" s="8" t="n">
        <v>40.29</v>
      </c>
      <c r="F688" s="8" t="n">
        <v>126.547</v>
      </c>
      <c r="G688" s="8" t="n">
        <v>120.831</v>
      </c>
      <c r="H688" s="8" t="n">
        <v>90.58</v>
      </c>
      <c r="I688" s="8" t="n">
        <v>174.16</v>
      </c>
      <c r="J688" s="8" t="n">
        <v>53.89</v>
      </c>
      <c r="K688" s="268" t="n">
        <v>0.4762</v>
      </c>
      <c r="L688" s="268" t="n">
        <v>0.3439</v>
      </c>
      <c r="M688" s="268" t="n">
        <v>-0.0376</v>
      </c>
      <c r="N688" s="8" t="n">
        <v>456.74</v>
      </c>
      <c r="O688" s="8" t="n">
        <v>8632.9</v>
      </c>
      <c r="P688" s="268" t="n">
        <v>0.0529</v>
      </c>
      <c r="Q688" s="8" t="n">
        <v>540</v>
      </c>
      <c r="R688" s="8" t="inlineStr">
        <is>
          <t>2 ↑ +0.32%</t>
        </is>
      </c>
      <c r="S688" s="8" t="inlineStr">
        <is>
          <t>6 ↑ +0.07%</t>
        </is>
      </c>
      <c r="T688" s="8" t="inlineStr">
        <is>
          <t>89 ↓ -0.02%</t>
        </is>
      </c>
      <c r="U688" s="8" t="inlineStr">
        <is>
          <t>160 ↓ -0.10%</t>
        </is>
      </c>
      <c r="V688" s="8" t="inlineStr">
        <is>
          <t>150 ↓ -0.12%</t>
        </is>
      </c>
      <c r="W688" s="8" t="inlineStr">
        <is>
          <t>133 ↑ +0.51%</t>
        </is>
      </c>
    </row>
    <row r="689" ht="28" customHeight="1" s="386">
      <c r="A689" s="308" t="n">
        <v>45237</v>
      </c>
      <c r="B689" s="472" t="n">
        <v>1995.375</v>
      </c>
      <c r="C689" s="8" t="n">
        <v>7.296</v>
      </c>
      <c r="D689" s="268" t="n">
        <v>0.0037</v>
      </c>
      <c r="E689" s="8" t="n">
        <v>41.72</v>
      </c>
      <c r="F689" s="8" t="n">
        <v>126.445</v>
      </c>
      <c r="G689" s="8" t="n">
        <v>120.788</v>
      </c>
      <c r="H689" s="8" t="n">
        <v>90.98</v>
      </c>
      <c r="I689" s="8" t="n">
        <v>174</v>
      </c>
      <c r="J689" s="8" t="n">
        <v>54.62</v>
      </c>
      <c r="K689" s="268" t="n">
        <v>0.4756</v>
      </c>
      <c r="L689" s="268" t="n">
        <v>0.3489</v>
      </c>
      <c r="M689" s="268" t="n">
        <v>-0.0375</v>
      </c>
      <c r="N689" s="8" t="n">
        <v>434.71</v>
      </c>
      <c r="O689" s="8" t="n">
        <v>8634.559999999999</v>
      </c>
      <c r="P689" s="268" t="n">
        <v>0.0503</v>
      </c>
      <c r="Q689" s="8" t="n">
        <v>540</v>
      </c>
      <c r="R689" s="8" t="inlineStr">
        <is>
          <t>2 ↓ -0.30%</t>
        </is>
      </c>
      <c r="S689" s="8" t="inlineStr">
        <is>
          <t>8 ↓ -0.07%</t>
        </is>
      </c>
      <c r="T689" s="8" t="inlineStr">
        <is>
          <t>88 ↑ +0.01%</t>
        </is>
      </c>
      <c r="U689" s="8" t="inlineStr">
        <is>
          <t>156 ↑ +0.21%</t>
        </is>
      </c>
      <c r="V689" s="8" t="inlineStr">
        <is>
          <t>152 ↑ +0.38%</t>
        </is>
      </c>
      <c r="W689" s="8" t="inlineStr">
        <is>
          <t>134 ↑ +0.80%</t>
        </is>
      </c>
    </row>
    <row r="690" ht="28" customHeight="1" s="386">
      <c r="A690" s="308" t="n">
        <v>45236</v>
      </c>
      <c r="B690" s="472" t="n">
        <v>1988.079</v>
      </c>
      <c r="C690" s="8" t="n">
        <v>23.263</v>
      </c>
      <c r="D690" s="268" t="n">
        <v>0.0118</v>
      </c>
      <c r="E690" s="8" t="n">
        <v>40.3</v>
      </c>
      <c r="F690" s="8" t="n">
        <v>125.966</v>
      </c>
      <c r="G690" s="8" t="n">
        <v>120.605</v>
      </c>
      <c r="H690" s="8" t="n">
        <v>90.63</v>
      </c>
      <c r="I690" s="8" t="n">
        <v>173.55</v>
      </c>
      <c r="J690" s="8" t="n">
        <v>55.44</v>
      </c>
      <c r="K690" s="268" t="n">
        <v>0.4759</v>
      </c>
      <c r="L690" s="268" t="n">
        <v>0.351</v>
      </c>
      <c r="M690" s="268" t="n">
        <v>-0.0362</v>
      </c>
      <c r="N690" s="8" t="n">
        <v>427.42</v>
      </c>
      <c r="O690" s="8" t="n">
        <v>8636.610000000001</v>
      </c>
      <c r="P690" s="268" t="n">
        <v>0.0495</v>
      </c>
      <c r="Q690" s="8" t="n">
        <v>541</v>
      </c>
      <c r="R690" s="8" t="inlineStr">
        <is>
          <t>2 ↓ -0.32%</t>
        </is>
      </c>
      <c r="S690" s="8" t="inlineStr">
        <is>
          <t>8 ↑ +0.10%</t>
        </is>
      </c>
      <c r="T690" s="8" t="inlineStr">
        <is>
          <t>91 ↑ +0.48%</t>
        </is>
      </c>
      <c r="U690" s="8" t="inlineStr">
        <is>
          <t>158 ↑ +1.02%</t>
        </is>
      </c>
      <c r="V690" s="8" t="inlineStr">
        <is>
          <t>151 ↑ +1.32%</t>
        </is>
      </c>
      <c r="W690" s="8" t="inlineStr">
        <is>
          <t>131 ↑ +1.79%</t>
        </is>
      </c>
    </row>
    <row r="691" ht="28" customHeight="1" s="386">
      <c r="A691" s="308" t="n">
        <v>45233</v>
      </c>
      <c r="B691" s="472" t="n">
        <v>1964.816</v>
      </c>
      <c r="C691" s="8" t="n">
        <v>14.181</v>
      </c>
      <c r="D691" s="268" t="n">
        <v>0.0073</v>
      </c>
      <c r="E691" s="8" t="n">
        <v>31.26</v>
      </c>
      <c r="F691" s="8" t="n">
        <v>124.783</v>
      </c>
      <c r="G691" s="8" t="n">
        <v>119.117</v>
      </c>
      <c r="H691" s="8" t="n">
        <v>88.68000000000001</v>
      </c>
      <c r="I691" s="8" t="n">
        <v>173.37</v>
      </c>
      <c r="J691" s="8" t="n">
        <v>55.07</v>
      </c>
      <c r="K691" s="268" t="n">
        <v>0.4859</v>
      </c>
      <c r="L691" s="268" t="n">
        <v>0.3569</v>
      </c>
      <c r="M691" s="268" t="n">
        <v>-0.0323</v>
      </c>
      <c r="N691" s="8" t="n">
        <v>381.83</v>
      </c>
      <c r="O691" s="8" t="n">
        <v>8629.889999999999</v>
      </c>
      <c r="P691" s="268" t="n">
        <v>0.0442</v>
      </c>
      <c r="Q691" s="8" t="n">
        <v>540</v>
      </c>
      <c r="R691" s="8" t="inlineStr">
        <is>
          <t>2 ↓ -0.12%</t>
        </is>
      </c>
      <c r="S691" s="8" t="inlineStr">
        <is>
          <t>7 ↓ -0.08%</t>
        </is>
      </c>
      <c r="T691" s="8" t="inlineStr">
        <is>
          <t>108 ↑ +0.32%</t>
        </is>
      </c>
      <c r="U691" s="8" t="inlineStr">
        <is>
          <t>169 ↑ +0.48%</t>
        </is>
      </c>
      <c r="V691" s="8" t="inlineStr">
        <is>
          <t>143 ↑ +1.00%</t>
        </is>
      </c>
      <c r="W691" s="8" t="inlineStr">
        <is>
          <t>111 ↑ +1.22%</t>
        </is>
      </c>
    </row>
    <row r="692" ht="28" customHeight="1" s="386">
      <c r="A692" s="308" t="n">
        <v>45232</v>
      </c>
      <c r="B692" s="472" t="n">
        <v>1950.635</v>
      </c>
      <c r="C692" s="8" t="n">
        <v>-7.048</v>
      </c>
      <c r="D692" s="268" t="n">
        <v>-0.0036</v>
      </c>
      <c r="E692" s="8" t="n">
        <v>25</v>
      </c>
      <c r="F692" s="8" t="n">
        <v>123.833</v>
      </c>
      <c r="G692" s="8" t="n">
        <v>118.3</v>
      </c>
      <c r="H692" s="8" t="n">
        <v>87.83</v>
      </c>
      <c r="I692" s="8" t="n">
        <v>173.46</v>
      </c>
      <c r="J692" s="8" t="n">
        <v>58.97</v>
      </c>
      <c r="K692" s="268" t="n">
        <v>0.4963</v>
      </c>
      <c r="L692" s="268" t="n">
        <v>0.3702</v>
      </c>
      <c r="M692" s="268" t="n">
        <v>-0.0297</v>
      </c>
      <c r="N692" s="8" t="n">
        <v>320.74</v>
      </c>
      <c r="O692" s="8" t="n">
        <v>8630.969999999999</v>
      </c>
      <c r="P692" s="268" t="n">
        <v>0.0372</v>
      </c>
      <c r="Q692" s="8" t="n">
        <v>540</v>
      </c>
      <c r="R692" s="8" t="inlineStr">
        <is>
          <t>2 ↓ -0.33%</t>
        </is>
      </c>
      <c r="S692" s="8" t="inlineStr">
        <is>
          <t>8 ↓ -0.01%</t>
        </is>
      </c>
      <c r="T692" s="8" t="inlineStr">
        <is>
          <t>114 ↓ -0.16%</t>
        </is>
      </c>
      <c r="U692" s="8" t="inlineStr">
        <is>
          <t>185 ↓ -0.28%</t>
        </is>
      </c>
      <c r="V692" s="8" t="inlineStr">
        <is>
          <t>135 ↓ -0.47%</t>
        </is>
      </c>
      <c r="W692" s="8" t="inlineStr">
        <is>
          <t>96 ↓ -0.63%</t>
        </is>
      </c>
    </row>
    <row r="693" ht="28" customHeight="1" s="386">
      <c r="A693" s="308" t="n">
        <v>45231</v>
      </c>
      <c r="B693" s="472" t="n">
        <v>1957.683</v>
      </c>
      <c r="C693" s="8" t="n">
        <v>-5.084</v>
      </c>
      <c r="D693" s="268" t="n">
        <v>-0.0026</v>
      </c>
      <c r="E693" s="8" t="n">
        <v>27.73</v>
      </c>
      <c r="F693" s="8" t="n">
        <v>124.317</v>
      </c>
      <c r="G693" s="8" t="n">
        <v>118.475</v>
      </c>
      <c r="H693" s="8" t="n">
        <v>88.56999999999999</v>
      </c>
      <c r="I693" s="8" t="n">
        <v>172.62</v>
      </c>
      <c r="J693" s="8" t="n">
        <v>55.15</v>
      </c>
      <c r="K693" s="268" t="n">
        <v>0.483</v>
      </c>
      <c r="L693" s="268" t="n">
        <v>0.3498</v>
      </c>
      <c r="M693" s="268" t="n">
        <v>-0.0309</v>
      </c>
      <c r="N693" s="8" t="n">
        <v>357.7</v>
      </c>
      <c r="O693" s="8" t="n">
        <v>8631.99</v>
      </c>
      <c r="P693" s="268" t="n">
        <v>0.0414</v>
      </c>
      <c r="Q693" s="8" t="n">
        <v>540</v>
      </c>
      <c r="R693" s="8" t="inlineStr">
        <is>
          <t>2 ↓ -0.86%</t>
        </is>
      </c>
      <c r="S693" s="8" t="inlineStr">
        <is>
          <t>7 ↓ -0.20%</t>
        </is>
      </c>
      <c r="T693" s="8" t="inlineStr">
        <is>
          <t>110 ↓ -0.32%</t>
        </is>
      </c>
      <c r="U693" s="8" t="inlineStr">
        <is>
          <t>182 ↓ -0.28%</t>
        </is>
      </c>
      <c r="V693" s="8" t="inlineStr">
        <is>
          <t>136 ↓ -0.27%</t>
        </is>
      </c>
      <c r="W693" s="8" t="inlineStr">
        <is>
          <t>103 ↓ -0.14%</t>
        </is>
      </c>
    </row>
    <row r="694" ht="28" customHeight="1" s="386">
      <c r="A694" s="308" t="n">
        <v>45230</v>
      </c>
      <c r="B694" s="472" t="n">
        <v>1962.767</v>
      </c>
      <c r="C694" s="8" t="n">
        <v>-16.268</v>
      </c>
      <c r="D694" s="268" t="n">
        <v>-0.008200000000000001</v>
      </c>
      <c r="E694" s="8" t="n">
        <v>28.35</v>
      </c>
      <c r="F694" s="8" t="n">
        <v>124.658</v>
      </c>
      <c r="G694" s="8" t="n">
        <v>118.628</v>
      </c>
      <c r="H694" s="8" t="n">
        <v>88.42</v>
      </c>
      <c r="I694" s="8" t="n">
        <v>173.47</v>
      </c>
      <c r="J694" s="8" t="n">
        <v>56.54</v>
      </c>
      <c r="K694" s="268" t="n">
        <v>0.4881</v>
      </c>
      <c r="L694" s="268" t="n">
        <v>0.363</v>
      </c>
      <c r="M694" s="268" t="n">
        <v>-0.031</v>
      </c>
      <c r="N694" s="8" t="n">
        <v>407.9</v>
      </c>
      <c r="O694" s="8" t="n">
        <v>8636.75</v>
      </c>
      <c r="P694" s="268" t="n">
        <v>0.0472</v>
      </c>
      <c r="Q694" s="8" t="n">
        <v>541</v>
      </c>
      <c r="R694" s="8" t="inlineStr">
        <is>
          <t>2 ↑ +1.82%</t>
        </is>
      </c>
      <c r="S694" s="8" t="inlineStr">
        <is>
          <t>6 ↓ -0.48%</t>
        </is>
      </c>
      <c r="T694" s="8" t="inlineStr">
        <is>
          <t>105 ↓ -0.30%</t>
        </is>
      </c>
      <c r="U694" s="8" t="inlineStr">
        <is>
          <t>183 ↓ -0.53%</t>
        </is>
      </c>
      <c r="V694" s="8" t="inlineStr">
        <is>
          <t>141 ↓ -0.79%</t>
        </is>
      </c>
      <c r="W694" s="8" t="inlineStr">
        <is>
          <t>104 ↓ -1.97%</t>
        </is>
      </c>
    </row>
    <row r="695" ht="28" customHeight="1" s="386">
      <c r="A695" s="308" t="n">
        <v>45229</v>
      </c>
      <c r="B695" s="472" t="n">
        <v>1979.035</v>
      </c>
      <c r="C695" s="8" t="n">
        <v>7.492</v>
      </c>
      <c r="D695" s="268" t="n">
        <v>0.0038</v>
      </c>
      <c r="E695" s="8" t="n">
        <v>34.33</v>
      </c>
      <c r="F695" s="8" t="n">
        <v>125.947</v>
      </c>
      <c r="G695" s="8" t="n">
        <v>119.414</v>
      </c>
      <c r="H695" s="8" t="n">
        <v>88.95999999999999</v>
      </c>
      <c r="I695" s="8" t="n">
        <v>175.32</v>
      </c>
      <c r="J695" s="8" t="n">
        <v>59.23</v>
      </c>
      <c r="K695" s="268" t="n">
        <v>0.4937</v>
      </c>
      <c r="L695" s="268" t="n">
        <v>0.363</v>
      </c>
      <c r="M695" s="268" t="n">
        <v>-0.0419</v>
      </c>
      <c r="N695" s="8" t="n">
        <v>415.25</v>
      </c>
      <c r="O695" s="8" t="n">
        <v>8638.290000000001</v>
      </c>
      <c r="P695" s="268" t="n">
        <v>0.0481</v>
      </c>
      <c r="Q695" s="8" t="n">
        <v>541</v>
      </c>
      <c r="R695" s="8" t="inlineStr">
        <is>
          <t>2 ↓ -0.61%</t>
        </is>
      </c>
      <c r="S695" s="8" t="inlineStr">
        <is>
          <t>7 ↑ +0.32%</t>
        </is>
      </c>
      <c r="T695" s="8" t="inlineStr">
        <is>
          <t>97 ↑ +0.16%</t>
        </is>
      </c>
      <c r="U695" s="8" t="inlineStr">
        <is>
          <t>175 ↑ +0.39%</t>
        </is>
      </c>
      <c r="V695" s="8" t="inlineStr">
        <is>
          <t>146 ↑ +0.33%</t>
        </is>
      </c>
      <c r="W695" s="8" t="inlineStr">
        <is>
          <t>114 ↑ +0.64%</t>
        </is>
      </c>
    </row>
    <row r="696" ht="28" customHeight="1" s="386">
      <c r="A696" s="308" t="n">
        <v>45226</v>
      </c>
      <c r="B696" s="472" t="n">
        <v>1971.543</v>
      </c>
      <c r="C696" s="8" t="n">
        <v>21.316</v>
      </c>
      <c r="D696" s="268" t="n">
        <v>0.0109</v>
      </c>
      <c r="E696" s="8" t="n">
        <v>28.99</v>
      </c>
      <c r="F696" s="8" t="n">
        <v>125.449</v>
      </c>
      <c r="G696" s="8" t="n">
        <v>119.067</v>
      </c>
      <c r="H696" s="8" t="n">
        <v>87.90000000000001</v>
      </c>
      <c r="I696" s="8" t="n">
        <v>176.19</v>
      </c>
      <c r="J696" s="8" t="n">
        <v>63.85</v>
      </c>
      <c r="K696" s="268" t="n">
        <v>0.5074</v>
      </c>
      <c r="L696" s="268" t="n">
        <v>0.3755</v>
      </c>
      <c r="M696" s="268" t="n">
        <v>-0.0413</v>
      </c>
      <c r="N696" s="8" t="n">
        <v>459.63</v>
      </c>
      <c r="O696" s="8" t="n">
        <v>8646.200000000001</v>
      </c>
      <c r="P696" s="268" t="n">
        <v>0.0532</v>
      </c>
      <c r="Q696" s="8" t="n">
        <v>542</v>
      </c>
      <c r="R696" s="8" t="inlineStr">
        <is>
          <t>2 ↑ +0.41%</t>
        </is>
      </c>
      <c r="S696" s="8" t="inlineStr">
        <is>
          <t>8 ↑ +0.56%</t>
        </is>
      </c>
      <c r="T696" s="8" t="inlineStr">
        <is>
          <t>101 ↑ +0.76%</t>
        </is>
      </c>
      <c r="U696" s="8" t="inlineStr">
        <is>
          <t>175 ↑ +1.11%</t>
        </is>
      </c>
      <c r="V696" s="8" t="inlineStr">
        <is>
          <t>148 ↑ +1.22%</t>
        </is>
      </c>
      <c r="W696" s="8" t="inlineStr">
        <is>
          <t>108 ↑ +1.25%</t>
        </is>
      </c>
    </row>
    <row r="697" ht="28" customHeight="1" s="386">
      <c r="A697" s="308" t="n">
        <v>45225</v>
      </c>
      <c r="B697" s="472" t="n">
        <v>1950.227</v>
      </c>
      <c r="C697" s="8" t="n">
        <v>2.727</v>
      </c>
      <c r="D697" s="268" t="n">
        <v>0.0014</v>
      </c>
      <c r="E697" s="8" t="n">
        <v>22.93</v>
      </c>
      <c r="F697" s="8" t="n">
        <v>124.117</v>
      </c>
      <c r="G697" s="8" t="n">
        <v>117.363</v>
      </c>
      <c r="H697" s="8" t="n">
        <v>86.45</v>
      </c>
      <c r="I697" s="8" t="n">
        <v>175.89</v>
      </c>
      <c r="J697" s="8" t="n">
        <v>65.47</v>
      </c>
      <c r="K697" s="268" t="n">
        <v>0.5177</v>
      </c>
      <c r="L697" s="268" t="n">
        <v>0.3809</v>
      </c>
      <c r="M697" s="268" t="n">
        <v>-0.0366</v>
      </c>
      <c r="N697" s="8" t="n">
        <v>392.18</v>
      </c>
      <c r="O697" s="8" t="n">
        <v>8640.790000000001</v>
      </c>
      <c r="P697" s="268" t="n">
        <v>0.0454</v>
      </c>
      <c r="Q697" s="8" t="n">
        <v>541</v>
      </c>
      <c r="R697" s="8" t="inlineStr">
        <is>
          <t>2 ↓ -0.92%</t>
        </is>
      </c>
      <c r="S697" s="8" t="inlineStr">
        <is>
          <t>9 ↑ +0.08%</t>
        </is>
      </c>
      <c r="T697" s="8" t="inlineStr">
        <is>
          <t>120 ↓ -0.03%</t>
        </is>
      </c>
      <c r="U697" s="8" t="inlineStr">
        <is>
          <t>176 ↓ -0.04%</t>
        </is>
      </c>
      <c r="V697" s="8" t="inlineStr">
        <is>
          <t>137 ↑ +0.19%</t>
        </is>
      </c>
      <c r="W697" s="8" t="inlineStr">
        <is>
          <t>97 ↑ +0.64%</t>
        </is>
      </c>
    </row>
    <row r="698" ht="28" customHeight="1" s="386">
      <c r="A698" s="308" t="n">
        <v>45224</v>
      </c>
      <c r="B698" s="472" t="n">
        <v>1947.5</v>
      </c>
      <c r="C698" s="8" t="n">
        <v>15.399</v>
      </c>
      <c r="D698" s="268" t="n">
        <v>0.008</v>
      </c>
      <c r="E698" s="8" t="n">
        <v>20.71</v>
      </c>
      <c r="F698" s="8" t="n">
        <v>124.043</v>
      </c>
      <c r="G698" s="8" t="n">
        <v>117.521</v>
      </c>
      <c r="H698" s="8" t="n">
        <v>86.75</v>
      </c>
      <c r="I698" s="8" t="n">
        <v>175.57</v>
      </c>
      <c r="J698" s="8" t="n">
        <v>66.22</v>
      </c>
      <c r="K698" s="268" t="n">
        <v>0.5153</v>
      </c>
      <c r="L698" s="268" t="n">
        <v>0.3837</v>
      </c>
      <c r="M698" s="268" t="n">
        <v>-0.035</v>
      </c>
      <c r="N698" s="8" t="n">
        <v>454.61</v>
      </c>
      <c r="O698" s="8" t="n">
        <v>8644.66</v>
      </c>
      <c r="P698" s="268" t="n">
        <v>0.0526</v>
      </c>
      <c r="Q698" s="8" t="n">
        <v>543</v>
      </c>
      <c r="R698" s="8" t="inlineStr">
        <is>
          <t>2 ↑ +3.40%</t>
        </is>
      </c>
      <c r="S698" s="8" t="inlineStr">
        <is>
          <t>10 ↑ +0.66%</t>
        </is>
      </c>
      <c r="T698" s="8" t="inlineStr">
        <is>
          <t>114 ↑ +0.37%</t>
        </is>
      </c>
      <c r="U698" s="8" t="inlineStr">
        <is>
          <t>187 ↑ +0.56%</t>
        </is>
      </c>
      <c r="V698" s="8" t="inlineStr">
        <is>
          <t>131 ↑ +0.86%</t>
        </is>
      </c>
      <c r="W698" s="8" t="inlineStr">
        <is>
          <t>99 ↑ +1.61%</t>
        </is>
      </c>
    </row>
    <row r="699" ht="28" customHeight="1" s="386">
      <c r="A699" s="308" t="n">
        <v>45223</v>
      </c>
      <c r="B699" s="472" t="n">
        <v>1932.101</v>
      </c>
      <c r="C699" s="8" t="n">
        <v>28.347</v>
      </c>
      <c r="D699" s="268" t="n">
        <v>0.0149</v>
      </c>
      <c r="E699" s="8" t="n">
        <v>16.67</v>
      </c>
      <c r="F699" s="8" t="n">
        <v>122.993</v>
      </c>
      <c r="G699" s="8" t="n">
        <v>116.806</v>
      </c>
      <c r="H699" s="8" t="n">
        <v>85.31</v>
      </c>
      <c r="I699" s="8" t="n">
        <v>175.51</v>
      </c>
      <c r="J699" s="8" t="n">
        <v>71.43000000000001</v>
      </c>
      <c r="K699" s="268" t="n">
        <v>0.5252</v>
      </c>
      <c r="L699" s="268" t="n">
        <v>0.3952</v>
      </c>
      <c r="M699" s="268" t="n">
        <v>-0.0318</v>
      </c>
      <c r="N699" s="8" t="n">
        <v>415.47</v>
      </c>
      <c r="O699" s="8" t="n">
        <v>8648.42</v>
      </c>
      <c r="P699" s="268" t="n">
        <v>0.048</v>
      </c>
      <c r="Q699" s="8" t="n">
        <v>543</v>
      </c>
      <c r="R699" s="8" t="inlineStr">
        <is>
          <t>2 ↓ -5.85%</t>
        </is>
      </c>
      <c r="S699" s="8" t="inlineStr">
        <is>
          <t>13 ↑ +0.84%</t>
        </is>
      </c>
      <c r="T699" s="8" t="inlineStr">
        <is>
          <t>125 ↑ +0.73%</t>
        </is>
      </c>
      <c r="U699" s="8" t="inlineStr">
        <is>
          <t>186 ↑ +1.39%</t>
        </is>
      </c>
      <c r="V699" s="8" t="inlineStr">
        <is>
          <t>122 ↑ +2.00%</t>
        </is>
      </c>
      <c r="W699" s="8" t="inlineStr">
        <is>
          <t>95 ↑ +2.27%</t>
        </is>
      </c>
    </row>
    <row r="700" ht="28" customHeight="1" s="386">
      <c r="A700" s="308" t="n">
        <v>45222</v>
      </c>
      <c r="B700" s="472" t="n">
        <v>1903.754</v>
      </c>
      <c r="C700" s="8" t="n">
        <v>-22.85</v>
      </c>
      <c r="D700" s="268" t="n">
        <v>-0.0119</v>
      </c>
      <c r="E700" s="8" t="n">
        <v>9.380000000000001</v>
      </c>
      <c r="F700" s="8" t="n">
        <v>121.067</v>
      </c>
      <c r="G700" s="8" t="n">
        <v>114.623</v>
      </c>
      <c r="H700" s="8" t="n">
        <v>83.34999999999999</v>
      </c>
      <c r="I700" s="8" t="n">
        <v>175.03</v>
      </c>
      <c r="J700" s="8" t="n">
        <v>75</v>
      </c>
      <c r="K700" s="268" t="n">
        <v>0.5396</v>
      </c>
      <c r="L700" s="268" t="n">
        <v>0.3994</v>
      </c>
      <c r="M700" s="268" t="n">
        <v>-0.026</v>
      </c>
      <c r="N700" s="8" t="n">
        <v>355.48</v>
      </c>
      <c r="O700" s="8" t="n">
        <v>8651.32</v>
      </c>
      <c r="P700" s="268" t="n">
        <v>0.0411</v>
      </c>
      <c r="Q700" s="8" t="n">
        <v>543</v>
      </c>
      <c r="R700" s="8" t="inlineStr">
        <is>
          <t>1 ↓ -0.90%</t>
        </is>
      </c>
      <c r="S700" s="8" t="inlineStr">
        <is>
          <t>16 ↓ -0.04%</t>
        </is>
      </c>
      <c r="T700" s="8" t="inlineStr">
        <is>
          <t>145 ↓ -0.69%</t>
        </is>
      </c>
      <c r="U700" s="8" t="inlineStr">
        <is>
          <t>202 ↓ -1.31%</t>
        </is>
      </c>
      <c r="V700" s="8" t="inlineStr">
        <is>
          <t>104 ↓ -1.36%</t>
        </is>
      </c>
      <c r="W700" s="8" t="inlineStr">
        <is>
          <t>75 ↓ -1.82%</t>
        </is>
      </c>
    </row>
    <row r="701" ht="28" customHeight="1" s="386">
      <c r="A701" s="308" t="n">
        <v>45219</v>
      </c>
      <c r="B701" s="472" t="n">
        <v>1926.604</v>
      </c>
      <c r="C701" s="8" t="n">
        <v>-8.359</v>
      </c>
      <c r="D701" s="268" t="n">
        <v>-0.0043</v>
      </c>
      <c r="E701" s="8" t="n">
        <v>13.79</v>
      </c>
      <c r="F701" s="8" t="n">
        <v>122.61</v>
      </c>
      <c r="G701" s="8" t="n">
        <v>116.17</v>
      </c>
      <c r="H701" s="8" t="n">
        <v>85.52</v>
      </c>
      <c r="I701" s="8" t="n">
        <v>174.5</v>
      </c>
      <c r="J701" s="8" t="n">
        <v>70.2</v>
      </c>
      <c r="K701" s="268" t="n">
        <v>0.5188</v>
      </c>
      <c r="L701" s="268" t="n">
        <v>0.3892</v>
      </c>
      <c r="M701" s="268" t="n">
        <v>-0.03</v>
      </c>
      <c r="N701" s="8" t="n">
        <v>360.18</v>
      </c>
      <c r="O701" s="8" t="n">
        <v>8647.110000000001</v>
      </c>
      <c r="P701" s="268" t="n">
        <v>0.0417</v>
      </c>
      <c r="Q701" s="8" t="n">
        <v>542</v>
      </c>
      <c r="R701" s="8" t="inlineStr">
        <is>
          <t>2 ↑ +8.85%</t>
        </is>
      </c>
      <c r="S701" s="8" t="inlineStr">
        <is>
          <t>12 ↑ +0.04%</t>
        </is>
      </c>
      <c r="T701" s="8" t="inlineStr">
        <is>
          <t>129 ↓ -0.20%</t>
        </is>
      </c>
      <c r="U701" s="8" t="inlineStr">
        <is>
          <t>198 ↓ -0.50%</t>
        </is>
      </c>
      <c r="V701" s="8" t="inlineStr">
        <is>
          <t>110 ↓ -0.41%</t>
        </is>
      </c>
      <c r="W701" s="8" t="inlineStr">
        <is>
          <t>91 ↓ -0.91%</t>
        </is>
      </c>
    </row>
    <row r="702" ht="28" customHeight="1" s="386">
      <c r="A702" s="308" t="n">
        <v>45218</v>
      </c>
      <c r="B702" s="472" t="n">
        <v>1934.963</v>
      </c>
      <c r="C702" s="8" t="n">
        <v>-18.381</v>
      </c>
      <c r="D702" s="268" t="n">
        <v>-0.0094</v>
      </c>
      <c r="E702" s="8" t="n">
        <v>15.16</v>
      </c>
      <c r="F702" s="8" t="n">
        <v>123.275</v>
      </c>
      <c r="G702" s="8" t="n">
        <v>117.13</v>
      </c>
      <c r="H702" s="8" t="n">
        <v>86.39</v>
      </c>
      <c r="I702" s="8" t="n">
        <v>174.71</v>
      </c>
      <c r="J702" s="8" t="n">
        <v>66.18000000000001</v>
      </c>
      <c r="K702" s="268" t="n">
        <v>0.5144</v>
      </c>
      <c r="L702" s="268" t="n">
        <v>0.3803</v>
      </c>
      <c r="M702" s="268" t="n">
        <v>-0.0316</v>
      </c>
      <c r="N702" s="8" t="n">
        <v>359.12</v>
      </c>
      <c r="O702" s="8" t="n">
        <v>8648.68</v>
      </c>
      <c r="P702" s="268" t="n">
        <v>0.0415</v>
      </c>
      <c r="Q702" s="8" t="n">
        <v>542</v>
      </c>
      <c r="R702" s="8" t="inlineStr">
        <is>
          <t>2 ↑ +3.11%</t>
        </is>
      </c>
      <c r="S702" s="8" t="inlineStr">
        <is>
          <t>13 ↓ -0.31%</t>
        </is>
      </c>
      <c r="T702" s="8" t="inlineStr">
        <is>
          <t>124 ↓ -0.79%</t>
        </is>
      </c>
      <c r="U702" s="8" t="inlineStr">
        <is>
          <t>185 ↓ -0.88%</t>
        </is>
      </c>
      <c r="V702" s="8" t="inlineStr">
        <is>
          <t>121 ↓ -0.88%</t>
        </is>
      </c>
      <c r="W702" s="8" t="inlineStr">
        <is>
          <t>97 ↓ -1.50%</t>
        </is>
      </c>
    </row>
    <row r="703" ht="28" customHeight="1" s="386">
      <c r="A703" s="308" t="n">
        <v>45217</v>
      </c>
      <c r="B703" s="472" t="n">
        <v>1953.344</v>
      </c>
      <c r="C703" s="8" t="n">
        <v>-21.486</v>
      </c>
      <c r="D703" s="268" t="n">
        <v>-0.0109</v>
      </c>
      <c r="E703" s="8" t="n">
        <v>21.45</v>
      </c>
      <c r="F703" s="8" t="n">
        <v>124.632</v>
      </c>
      <c r="G703" s="8" t="n">
        <v>118.149</v>
      </c>
      <c r="H703" s="8" t="n">
        <v>87.25</v>
      </c>
      <c r="I703" s="8" t="n">
        <v>175.81</v>
      </c>
      <c r="J703" s="8" t="n">
        <v>65.45999999999999</v>
      </c>
      <c r="K703" s="268" t="n">
        <v>0.5117</v>
      </c>
      <c r="L703" s="268" t="n">
        <v>0.3793</v>
      </c>
      <c r="M703" s="268" t="n">
        <v>-0.0351</v>
      </c>
      <c r="N703" s="8" t="n">
        <v>368.02</v>
      </c>
      <c r="O703" s="8" t="n">
        <v>8646.530000000001</v>
      </c>
      <c r="P703" s="268" t="n">
        <v>0.0426</v>
      </c>
      <c r="Q703" s="8" t="n">
        <v>542</v>
      </c>
      <c r="R703" s="8" t="inlineStr">
        <is>
          <t>2 ↓ -3.26%</t>
        </is>
      </c>
      <c r="S703" s="8" t="inlineStr">
        <is>
          <t>11 ↓ -2.26%</t>
        </is>
      </c>
      <c r="T703" s="8" t="inlineStr">
        <is>
          <t>108 ↓ -0.67%</t>
        </is>
      </c>
      <c r="U703" s="8" t="inlineStr">
        <is>
          <t>178 ↓ -1.06%</t>
        </is>
      </c>
      <c r="V703" s="8" t="inlineStr">
        <is>
          <t>137 ↓ -1.21%</t>
        </is>
      </c>
      <c r="W703" s="8" t="inlineStr">
        <is>
          <t>106 ↓ -1.25%</t>
        </is>
      </c>
    </row>
    <row r="704" ht="28" customHeight="1" s="386">
      <c r="A704" s="308" t="n">
        <v>45216</v>
      </c>
      <c r="B704" s="472" t="n">
        <v>1974.83</v>
      </c>
      <c r="C704" s="8" t="n">
        <v>-8.708</v>
      </c>
      <c r="D704" s="268" t="n">
        <v>-0.0044</v>
      </c>
      <c r="E704" s="8" t="n">
        <v>28.55</v>
      </c>
      <c r="F704" s="8" t="n">
        <v>125.956</v>
      </c>
      <c r="G704" s="8" t="n">
        <v>119.78</v>
      </c>
      <c r="H704" s="8" t="n">
        <v>88.33</v>
      </c>
      <c r="I704" s="8" t="n">
        <v>176.03</v>
      </c>
      <c r="J704" s="8" t="n">
        <v>62.62</v>
      </c>
      <c r="K704" s="268" t="n">
        <v>0.5007</v>
      </c>
      <c r="L704" s="268" t="n">
        <v>0.3762</v>
      </c>
      <c r="M704" s="268" t="n">
        <v>-0.0389</v>
      </c>
      <c r="N704" s="8" t="n">
        <v>348.81</v>
      </c>
      <c r="O704" s="8" t="n">
        <v>8646.93</v>
      </c>
      <c r="P704" s="268" t="n">
        <v>0.0403</v>
      </c>
      <c r="Q704" s="8" t="n">
        <v>541</v>
      </c>
      <c r="R704" s="8" t="inlineStr">
        <is>
          <t>2 ↓ -6.70%</t>
        </is>
      </c>
      <c r="S704" s="8" t="inlineStr">
        <is>
          <t>5 ↓ -0.29%</t>
        </is>
      </c>
      <c r="T704" s="8" t="inlineStr">
        <is>
          <t>97 ↓ -0.26%</t>
        </is>
      </c>
      <c r="U704" s="8" t="inlineStr">
        <is>
          <t>171 ↓ -0.34%</t>
        </is>
      </c>
      <c r="V704" s="8" t="inlineStr">
        <is>
          <t>153 ↓ -0.33%</t>
        </is>
      </c>
      <c r="W704" s="8" t="inlineStr">
        <is>
          <t>113 ↓ -0.79%</t>
        </is>
      </c>
    </row>
    <row r="705" ht="28" customHeight="1" s="386">
      <c r="A705" s="308" t="n">
        <v>45215</v>
      </c>
      <c r="B705" s="472" t="n">
        <v>1983.538</v>
      </c>
      <c r="C705" s="8" t="n">
        <v>-15.251</v>
      </c>
      <c r="D705" s="268" t="n">
        <v>-0.0076</v>
      </c>
      <c r="E705" s="8" t="n">
        <v>29.99</v>
      </c>
      <c r="F705" s="8" t="n">
        <v>126.592</v>
      </c>
      <c r="G705" s="8" t="n">
        <v>120.081</v>
      </c>
      <c r="H705" s="8" t="n">
        <v>88.69</v>
      </c>
      <c r="I705" s="8" t="n">
        <v>177.03</v>
      </c>
      <c r="J705" s="8" t="n">
        <v>65.20999999999999</v>
      </c>
      <c r="K705" s="268" t="n">
        <v>0.5044</v>
      </c>
      <c r="L705" s="268" t="n">
        <v>0.3817</v>
      </c>
      <c r="M705" s="268" t="n">
        <v>-0.0405</v>
      </c>
      <c r="N705" s="8" t="n">
        <v>347.43</v>
      </c>
      <c r="O705" s="8" t="n">
        <v>8654.709999999999</v>
      </c>
      <c r="P705" s="268" t="n">
        <v>0.0401</v>
      </c>
      <c r="Q705" s="8" t="n">
        <v>542</v>
      </c>
      <c r="R705" s="8" t="inlineStr">
        <is>
          <t>2 ↓ -3.52%</t>
        </is>
      </c>
      <c r="S705" s="8" t="inlineStr">
        <is>
          <t>5 ↓ -0.77%</t>
        </is>
      </c>
      <c r="T705" s="8" t="inlineStr">
        <is>
          <t>93 ↓ -0.46%</t>
        </is>
      </c>
      <c r="U705" s="8" t="inlineStr">
        <is>
          <t>170 ↓ -0.66%</t>
        </is>
      </c>
      <c r="V705" s="8" t="inlineStr">
        <is>
          <t>151 ↓ -0.79%</t>
        </is>
      </c>
      <c r="W705" s="8" t="inlineStr">
        <is>
          <t>121 ↓ -1.05%</t>
        </is>
      </c>
    </row>
    <row r="706" ht="28" customHeight="1" s="386">
      <c r="A706" s="308" t="n">
        <v>45212</v>
      </c>
      <c r="B706" s="472" t="n">
        <v>1998.789</v>
      </c>
      <c r="C706" s="8" t="n">
        <v>-5.472</v>
      </c>
      <c r="D706" s="268" t="n">
        <v>-0.0027</v>
      </c>
      <c r="E706" s="8" t="n">
        <v>37.53</v>
      </c>
      <c r="F706" s="8" t="n">
        <v>127.598</v>
      </c>
      <c r="G706" s="8" t="n">
        <v>120.894</v>
      </c>
      <c r="H706" s="8" t="n">
        <v>89.09999999999999</v>
      </c>
      <c r="I706" s="8" t="n">
        <v>178.17</v>
      </c>
      <c r="J706" s="8" t="n">
        <v>65.94</v>
      </c>
      <c r="K706" s="268" t="n">
        <v>0.5057</v>
      </c>
      <c r="L706" s="268" t="n">
        <v>0.3889</v>
      </c>
      <c r="M706" s="268" t="n">
        <v>-0.0419</v>
      </c>
      <c r="N706" s="8" t="n">
        <v>388.59</v>
      </c>
      <c r="O706" s="8" t="n">
        <v>8658.040000000001</v>
      </c>
      <c r="P706" s="268" t="n">
        <v>0.0449</v>
      </c>
      <c r="Q706" s="8" t="n">
        <v>541</v>
      </c>
      <c r="R706" s="8" t="inlineStr">
        <is>
          <t>1 ↓ -0.72%</t>
        </is>
      </c>
      <c r="S706" s="8" t="inlineStr">
        <is>
          <t>5 ↓ -0.00%</t>
        </is>
      </c>
      <c r="T706" s="8" t="inlineStr">
        <is>
          <t>83 ↓ -0.29%</t>
        </is>
      </c>
      <c r="U706" s="8" t="inlineStr">
        <is>
          <t>170 ↓ -0.27%</t>
        </is>
      </c>
      <c r="V706" s="8" t="inlineStr">
        <is>
          <t>153 ↓ -0.34%</t>
        </is>
      </c>
      <c r="W706" s="8" t="inlineStr">
        <is>
          <t>129 ↓ -0.20%</t>
        </is>
      </c>
    </row>
    <row r="707" ht="28" customHeight="1" s="386">
      <c r="A707" s="308" t="n">
        <v>45211</v>
      </c>
      <c r="B707" s="472" t="n">
        <v>2004.261</v>
      </c>
      <c r="C707" s="8" t="n">
        <v>1.962</v>
      </c>
      <c r="D707" s="268" t="n">
        <v>0.001</v>
      </c>
      <c r="E707" s="8" t="n">
        <v>39.61</v>
      </c>
      <c r="F707" s="8" t="n">
        <v>127.949</v>
      </c>
      <c r="G707" s="8" t="n">
        <v>121.4</v>
      </c>
      <c r="H707" s="8" t="n">
        <v>89.29000000000001</v>
      </c>
      <c r="I707" s="8" t="n">
        <v>178.24</v>
      </c>
      <c r="J707" s="8" t="n">
        <v>63.93</v>
      </c>
      <c r="K707" s="268" t="n">
        <v>0.5029</v>
      </c>
      <c r="L707" s="268" t="n">
        <v>0.3862</v>
      </c>
      <c r="M707" s="268" t="n">
        <v>-0.0426</v>
      </c>
      <c r="N707" s="8" t="n">
        <v>389.35</v>
      </c>
      <c r="O707" s="8" t="n">
        <v>8649.889999999999</v>
      </c>
      <c r="P707" s="268" t="n">
        <v>0.045</v>
      </c>
      <c r="Q707" s="8" t="n">
        <v>539</v>
      </c>
      <c r="R707" s="8" t="inlineStr">
        <is>
          <t>1 ↓ -8.93%</t>
        </is>
      </c>
      <c r="S707" s="8" t="inlineStr">
        <is>
          <t>5 ↓ -0.10%</t>
        </is>
      </c>
      <c r="T707" s="8" t="inlineStr">
        <is>
          <t>79 ↑ +0.01%</t>
        </is>
      </c>
      <c r="U707" s="8" t="inlineStr">
        <is>
          <t>168 ↑ +0.13%</t>
        </is>
      </c>
      <c r="V707" s="8" t="inlineStr">
        <is>
          <t>148 ↑ +0.18%</t>
        </is>
      </c>
      <c r="W707" s="8" t="inlineStr">
        <is>
          <t>138 ↑ +0.09%</t>
        </is>
      </c>
    </row>
    <row r="708" ht="28" customHeight="1" s="386">
      <c r="A708" s="308" t="n">
        <v>45210</v>
      </c>
      <c r="B708" s="472" t="n">
        <v>2002.299</v>
      </c>
      <c r="C708" s="8" t="n">
        <v>-3.892</v>
      </c>
      <c r="D708" s="268" t="n">
        <v>-0.0019</v>
      </c>
      <c r="E708" s="8" t="n">
        <v>37.92</v>
      </c>
      <c r="F708" s="8" t="n">
        <v>127.895</v>
      </c>
      <c r="G708" s="8" t="n">
        <v>120.994</v>
      </c>
      <c r="H708" s="8" t="n">
        <v>88.64</v>
      </c>
      <c r="I708" s="8" t="n">
        <v>179.25</v>
      </c>
      <c r="J708" s="8" t="n">
        <v>66.92</v>
      </c>
      <c r="K708" s="268" t="n">
        <v>0.5135999999999999</v>
      </c>
      <c r="L708" s="268" t="n">
        <v>0.3893</v>
      </c>
      <c r="M708" s="268" t="n">
        <v>-0.0417</v>
      </c>
      <c r="N708" s="8" t="n">
        <v>374.68</v>
      </c>
      <c r="O708" s="8" t="n">
        <v>8650.549999999999</v>
      </c>
      <c r="P708" s="268" t="n">
        <v>0.0433</v>
      </c>
      <c r="Q708" s="8" t="n">
        <v>538</v>
      </c>
      <c r="R708" s="8" t="n">
        <v>0</v>
      </c>
      <c r="S708" s="8" t="inlineStr">
        <is>
          <t>5 ↓ -0.04%</t>
        </is>
      </c>
      <c r="T708" s="8" t="inlineStr">
        <is>
          <t>79 ↓ -0.16%</t>
        </is>
      </c>
      <c r="U708" s="8" t="inlineStr">
        <is>
          <t>168 ↓ -0.10%</t>
        </is>
      </c>
      <c r="V708" s="8" t="inlineStr">
        <is>
          <t>151 ↓ -0.13%</t>
        </is>
      </c>
      <c r="W708" s="8" t="inlineStr">
        <is>
          <t>135 ↓ -0.40%</t>
        </is>
      </c>
    </row>
    <row r="709" ht="28" customHeight="1" s="386">
      <c r="A709" s="308" t="n">
        <v>45209</v>
      </c>
      <c r="B709" s="472" t="n">
        <v>2006.191</v>
      </c>
      <c r="C709" s="8" t="n">
        <v>-5.673</v>
      </c>
      <c r="D709" s="268" t="n">
        <v>-0.0028</v>
      </c>
      <c r="E709" s="8" t="n">
        <v>38.84</v>
      </c>
      <c r="F709" s="8" t="n">
        <v>128.156</v>
      </c>
      <c r="G709" s="8" t="n">
        <v>120.88</v>
      </c>
      <c r="H709" s="8" t="n">
        <v>88.48999999999999</v>
      </c>
      <c r="I709" s="8" t="n">
        <v>180.2</v>
      </c>
      <c r="J709" s="8" t="n">
        <v>66.20999999999999</v>
      </c>
      <c r="K709" s="268" t="n">
        <v>0.5205</v>
      </c>
      <c r="L709" s="268" t="n">
        <v>0.396</v>
      </c>
      <c r="M709" s="268" t="n">
        <v>-0.0423</v>
      </c>
      <c r="N709" s="8" t="n">
        <v>364.64</v>
      </c>
      <c r="O709" s="8" t="n">
        <v>8660.07</v>
      </c>
      <c r="P709" s="268" t="n">
        <v>0.0421</v>
      </c>
      <c r="Q709" s="8" t="n">
        <v>539</v>
      </c>
      <c r="R709" s="8" t="n">
        <v>0</v>
      </c>
      <c r="S709" s="8" t="inlineStr">
        <is>
          <t>6 ↑ +0.05%</t>
        </is>
      </c>
      <c r="T709" s="8" t="inlineStr">
        <is>
          <t>77 ↓ -0.17%</t>
        </is>
      </c>
      <c r="U709" s="8" t="inlineStr">
        <is>
          <t>172 ↓ -0.28%</t>
        </is>
      </c>
      <c r="V709" s="8" t="inlineStr">
        <is>
          <t>145 ↓ -0.41%</t>
        </is>
      </c>
      <c r="W709" s="8" t="inlineStr">
        <is>
          <t>139 ↓ -0.23%</t>
        </is>
      </c>
    </row>
    <row r="710" ht="28" customHeight="1" s="386">
      <c r="A710" s="308" t="n">
        <v>45208</v>
      </c>
      <c r="B710" s="472" t="n">
        <v>2011.864</v>
      </c>
      <c r="C710" s="8" t="n">
        <v>-2.942</v>
      </c>
      <c r="D710" s="268" t="n">
        <v>-0.0015</v>
      </c>
      <c r="E710" s="8" t="n">
        <v>41.12</v>
      </c>
      <c r="F710" s="8" t="n">
        <v>128.533</v>
      </c>
      <c r="G710" s="8" t="n">
        <v>121.306</v>
      </c>
      <c r="H710" s="8" t="n">
        <v>89.03</v>
      </c>
      <c r="I710" s="8" t="n">
        <v>180.24</v>
      </c>
      <c r="J710" s="8" t="n">
        <v>67.81999999999999</v>
      </c>
      <c r="K710" s="268" t="n">
        <v>0.5171</v>
      </c>
      <c r="L710" s="268" t="n">
        <v>0.3931</v>
      </c>
      <c r="M710" s="268" t="n">
        <v>-0.0436</v>
      </c>
      <c r="N710" s="8" t="n">
        <v>336.01</v>
      </c>
      <c r="O710" s="8" t="n">
        <v>8663.280000000001</v>
      </c>
      <c r="P710" s="268" t="n">
        <v>0.0388</v>
      </c>
      <c r="Q710" s="8" t="n">
        <v>539</v>
      </c>
      <c r="R710" s="8" t="n">
        <v>0</v>
      </c>
      <c r="S710" s="8" t="inlineStr">
        <is>
          <t>6 ↑ +0.00%</t>
        </is>
      </c>
      <c r="T710" s="8" t="inlineStr">
        <is>
          <t>76 ↓ -0.22%</t>
        </is>
      </c>
      <c r="U710" s="8" t="inlineStr">
        <is>
          <t>169 ↓ -0.34%</t>
        </is>
      </c>
      <c r="V710" s="8" t="inlineStr">
        <is>
          <t>144 ↓ -0.17%</t>
        </is>
      </c>
      <c r="W710" s="8" t="inlineStr">
        <is>
          <t>144 ↑ +0.14%</t>
        </is>
      </c>
    </row>
    <row r="711" ht="28" customHeight="1" s="386">
      <c r="A711" s="308" t="n">
        <v>45197</v>
      </c>
      <c r="B711" s="472" t="n">
        <v>2014.806</v>
      </c>
      <c r="C711" s="8" t="n">
        <v>11.399</v>
      </c>
      <c r="D711" s="268" t="n">
        <v>0.0057</v>
      </c>
      <c r="E711" s="8" t="n">
        <v>42.94</v>
      </c>
      <c r="F711" s="8" t="n">
        <v>128.637</v>
      </c>
      <c r="G711" s="8" t="n">
        <v>121.429</v>
      </c>
      <c r="H711" s="8" t="n">
        <v>88.81999999999999</v>
      </c>
      <c r="I711" s="8" t="n">
        <v>179.99</v>
      </c>
      <c r="J711" s="8" t="n">
        <v>67.05</v>
      </c>
      <c r="K711" s="268" t="n">
        <v>0.5135999999999999</v>
      </c>
      <c r="L711" s="268" t="n">
        <v>0.3881</v>
      </c>
      <c r="M711" s="268" t="n">
        <v>-0.0421</v>
      </c>
      <c r="N711" s="8" t="n">
        <v>407.22</v>
      </c>
      <c r="O711" s="8" t="n">
        <v>8659.469999999999</v>
      </c>
      <c r="P711" s="268" t="n">
        <v>0.047</v>
      </c>
      <c r="Q711" s="8" t="n">
        <v>538</v>
      </c>
      <c r="R711" s="8" t="n">
        <v>0</v>
      </c>
      <c r="S711" s="8" t="inlineStr">
        <is>
          <t>6 ↑ +0.40%</t>
        </is>
      </c>
      <c r="T711" s="8" t="inlineStr">
        <is>
          <t>70 ↑ +0.22%</t>
        </is>
      </c>
      <c r="U711" s="8" t="inlineStr">
        <is>
          <t>167 ↑ +0.39%</t>
        </is>
      </c>
      <c r="V711" s="8" t="inlineStr">
        <is>
          <t>153 ↑ +0.69%</t>
        </is>
      </c>
      <c r="W711" s="8" t="inlineStr">
        <is>
          <t>142 ↑ +0.83%</t>
        </is>
      </c>
    </row>
    <row r="712" ht="28" customHeight="1" s="386">
      <c r="A712" s="308" t="n">
        <v>45196</v>
      </c>
      <c r="B712" s="472" t="n">
        <v>2003.407</v>
      </c>
      <c r="C712" s="8" t="n">
        <v>4.019</v>
      </c>
      <c r="D712" s="268" t="n">
        <v>0.002</v>
      </c>
      <c r="E712" s="8" t="n">
        <v>38.83</v>
      </c>
      <c r="F712" s="8" t="n">
        <v>127.855</v>
      </c>
      <c r="G712" s="8" t="n">
        <v>120.686</v>
      </c>
      <c r="H712" s="8" t="n">
        <v>87.75</v>
      </c>
      <c r="I712" s="8" t="n">
        <v>179.52</v>
      </c>
      <c r="J712" s="8" t="n">
        <v>69.02</v>
      </c>
      <c r="K712" s="268" t="n">
        <v>0.5165999999999999</v>
      </c>
      <c r="L712" s="268" t="n">
        <v>0.3948</v>
      </c>
      <c r="M712" s="268" t="n">
        <v>-0.0398</v>
      </c>
      <c r="N712" s="8" t="n">
        <v>419.77</v>
      </c>
      <c r="O712" s="8" t="n">
        <v>8663.049999999999</v>
      </c>
      <c r="P712" s="268" t="n">
        <v>0.0485</v>
      </c>
      <c r="Q712" s="8" t="n">
        <v>538</v>
      </c>
      <c r="R712" s="8" t="n">
        <v>0</v>
      </c>
      <c r="S712" s="8" t="inlineStr">
        <is>
          <t>8 ↓ -0.11%</t>
        </is>
      </c>
      <c r="T712" s="8" t="inlineStr">
        <is>
          <t>73 ↑ +0.03%</t>
        </is>
      </c>
      <c r="U712" s="8" t="inlineStr">
        <is>
          <t>174 ↑ +0.31%</t>
        </is>
      </c>
      <c r="V712" s="8" t="inlineStr">
        <is>
          <t>147 ↑ +0.33%</t>
        </is>
      </c>
      <c r="W712" s="8" t="inlineStr">
        <is>
          <t>136 ↑ +0.03%</t>
        </is>
      </c>
    </row>
    <row r="713" ht="28" customHeight="1" s="386">
      <c r="A713" s="308" t="n">
        <v>45195</v>
      </c>
      <c r="B713" s="472" t="n">
        <v>1999.388</v>
      </c>
      <c r="C713" s="8" t="n">
        <v>-1.1</v>
      </c>
      <c r="D713" s="268" t="n">
        <v>-0.0005999999999999999</v>
      </c>
      <c r="E713" s="8" t="n">
        <v>37.3</v>
      </c>
      <c r="F713" s="8" t="n">
        <v>127.686</v>
      </c>
      <c r="G713" s="8" t="n">
        <v>120.2</v>
      </c>
      <c r="H713" s="8" t="n">
        <v>87.79000000000001</v>
      </c>
      <c r="I713" s="8" t="n">
        <v>180.05</v>
      </c>
      <c r="J713" s="8" t="n">
        <v>69.94</v>
      </c>
      <c r="K713" s="268" t="n">
        <v>0.5236</v>
      </c>
      <c r="L713" s="268" t="n">
        <v>0.4024</v>
      </c>
      <c r="M713" s="268" t="n">
        <v>-0.039</v>
      </c>
      <c r="N713" s="8" t="n">
        <v>386.9</v>
      </c>
      <c r="O713" s="8" t="n">
        <v>8665.48</v>
      </c>
      <c r="P713" s="268" t="n">
        <v>0.0446</v>
      </c>
      <c r="Q713" s="8" t="n">
        <v>538</v>
      </c>
      <c r="R713" s="8" t="n">
        <v>0</v>
      </c>
      <c r="S713" s="8" t="inlineStr">
        <is>
          <t>8 ↓ -0.51%</t>
        </is>
      </c>
      <c r="T713" s="8" t="inlineStr">
        <is>
          <t>77 ↓ -0.14%</t>
        </is>
      </c>
      <c r="U713" s="8" t="inlineStr">
        <is>
          <t>177 ↑ +0.00%</t>
        </is>
      </c>
      <c r="V713" s="8" t="inlineStr">
        <is>
          <t>144 ↑ +0.10%</t>
        </is>
      </c>
      <c r="W713" s="8" t="inlineStr">
        <is>
          <t>132 ↓ -0.23%</t>
        </is>
      </c>
    </row>
    <row r="714" ht="28" customHeight="1" s="386">
      <c r="A714" s="308" t="n">
        <v>45194</v>
      </c>
      <c r="B714" s="472" t="n">
        <v>2000.488</v>
      </c>
      <c r="C714" s="8" t="n">
        <v>-3.306</v>
      </c>
      <c r="D714" s="268" t="n">
        <v>-0.0017</v>
      </c>
      <c r="E714" s="8" t="n">
        <v>36.24</v>
      </c>
      <c r="F714" s="8" t="n">
        <v>127.966</v>
      </c>
      <c r="G714" s="8" t="n">
        <v>120.301</v>
      </c>
      <c r="H714" s="8" t="n">
        <v>88.29000000000001</v>
      </c>
      <c r="I714" s="8" t="n">
        <v>179.4</v>
      </c>
      <c r="J714" s="8" t="n">
        <v>65.65000000000001</v>
      </c>
      <c r="K714" s="268" t="n">
        <v>0.5144</v>
      </c>
      <c r="L714" s="268" t="n">
        <v>0.3918</v>
      </c>
      <c r="M714" s="268" t="n">
        <v>-0.0407</v>
      </c>
      <c r="N714" s="8" t="n">
        <v>363.06</v>
      </c>
      <c r="O714" s="8" t="n">
        <v>8669.4</v>
      </c>
      <c r="P714" s="268" t="n">
        <v>0.0419</v>
      </c>
      <c r="Q714" s="8" t="n">
        <v>539</v>
      </c>
      <c r="R714" s="8" t="n">
        <v>0</v>
      </c>
      <c r="S714" s="8" t="inlineStr">
        <is>
          <t>5 ↓ -1.09%</t>
        </is>
      </c>
      <c r="T714" s="8" t="inlineStr">
        <is>
          <t>77 ↓ -0.37%</t>
        </is>
      </c>
      <c r="U714" s="8" t="inlineStr">
        <is>
          <t>186 ↓ -0.22%</t>
        </is>
      </c>
      <c r="V714" s="8" t="inlineStr">
        <is>
          <t>141 ↓ -0.17%</t>
        </is>
      </c>
      <c r="W714" s="8" t="inlineStr">
        <is>
          <t>130 ↑ +0.08%</t>
        </is>
      </c>
    </row>
    <row r="715" ht="28" customHeight="1" s="386">
      <c r="A715" s="308" t="n">
        <v>45191</v>
      </c>
      <c r="B715" s="472" t="n">
        <v>2003.794</v>
      </c>
      <c r="C715" s="8" t="n">
        <v>19.054</v>
      </c>
      <c r="D715" s="268" t="n">
        <v>0.009599999999999999</v>
      </c>
      <c r="E715" s="8" t="n">
        <v>37.86</v>
      </c>
      <c r="F715" s="8" t="n">
        <v>128.144</v>
      </c>
      <c r="G715" s="8" t="n">
        <v>120.494</v>
      </c>
      <c r="H715" s="8" t="n">
        <v>88.81999999999999</v>
      </c>
      <c r="I715" s="8" t="n">
        <v>179.13</v>
      </c>
      <c r="J715" s="8" t="n">
        <v>62.64</v>
      </c>
      <c r="K715" s="268" t="n">
        <v>0.5099</v>
      </c>
      <c r="L715" s="268" t="n">
        <v>0.3885</v>
      </c>
      <c r="M715" s="268" t="n">
        <v>-0.0414</v>
      </c>
      <c r="N715" s="8" t="n">
        <v>434.43</v>
      </c>
      <c r="O715" s="8" t="n">
        <v>8670.35</v>
      </c>
      <c r="P715" s="268" t="n">
        <v>0.0501</v>
      </c>
      <c r="Q715" s="8" t="n">
        <v>539</v>
      </c>
      <c r="R715" s="8" t="n">
        <v>0</v>
      </c>
      <c r="S715" s="8" t="inlineStr">
        <is>
          <t>6 ↑ +0.29%</t>
        </is>
      </c>
      <c r="T715" s="8" t="inlineStr">
        <is>
          <t>68 ↑ +0.38%</t>
        </is>
      </c>
      <c r="U715" s="8" t="inlineStr">
        <is>
          <t>187 ↑ +0.64%</t>
        </is>
      </c>
      <c r="V715" s="8" t="inlineStr">
        <is>
          <t>146 ↑ +0.97%</t>
        </is>
      </c>
      <c r="W715" s="8" t="inlineStr">
        <is>
          <t>132 ↑ +1.73%</t>
        </is>
      </c>
    </row>
    <row r="716" ht="28" customHeight="1" s="386">
      <c r="A716" s="308" t="n">
        <v>45190</v>
      </c>
      <c r="B716" s="472" t="n">
        <v>1984.74</v>
      </c>
      <c r="C716" s="8" t="n">
        <v>-4.974</v>
      </c>
      <c r="D716" s="268" t="n">
        <v>-0.0025</v>
      </c>
      <c r="E716" s="8" t="n">
        <v>29.13</v>
      </c>
      <c r="F716" s="8" t="n">
        <v>126.807</v>
      </c>
      <c r="G716" s="8" t="n">
        <v>119.483</v>
      </c>
      <c r="H716" s="8" t="n">
        <v>86.91</v>
      </c>
      <c r="I716" s="8" t="n">
        <v>178.99</v>
      </c>
      <c r="J716" s="8" t="n">
        <v>68.31</v>
      </c>
      <c r="K716" s="268" t="n">
        <v>0.5218</v>
      </c>
      <c r="L716" s="268" t="n">
        <v>0.3973</v>
      </c>
      <c r="M716" s="268" t="n">
        <v>-0.0379</v>
      </c>
      <c r="N716" s="8" t="n">
        <v>304.27</v>
      </c>
      <c r="O716" s="8" t="n">
        <v>8671.780000000001</v>
      </c>
      <c r="P716" s="268" t="n">
        <v>0.0351</v>
      </c>
      <c r="Q716" s="8" t="n">
        <v>539</v>
      </c>
      <c r="R716" s="8" t="n">
        <v>0</v>
      </c>
      <c r="S716" s="8" t="inlineStr">
        <is>
          <t>6 ↓ -0.08%</t>
        </is>
      </c>
      <c r="T716" s="8" t="inlineStr">
        <is>
          <t>73 ↓ -0.16%</t>
        </is>
      </c>
      <c r="U716" s="8" t="inlineStr">
        <is>
          <t>199 ↓ -0.24%</t>
        </is>
      </c>
      <c r="V716" s="8" t="inlineStr">
        <is>
          <t>145 ↓ -0.42%</t>
        </is>
      </c>
      <c r="W716" s="8" t="inlineStr">
        <is>
          <t>116 ↓ -0.12%</t>
        </is>
      </c>
    </row>
    <row r="717" ht="28" customHeight="1" s="386">
      <c r="A717" s="308" t="n">
        <v>45189</v>
      </c>
      <c r="B717" s="472" t="n">
        <v>1989.714</v>
      </c>
      <c r="C717" s="8" t="n">
        <v>-5.327</v>
      </c>
      <c r="D717" s="268" t="n">
        <v>-0.0027</v>
      </c>
      <c r="E717" s="8" t="n">
        <v>32.38</v>
      </c>
      <c r="F717" s="8" t="n">
        <v>127.093</v>
      </c>
      <c r="G717" s="8" t="n">
        <v>119.881</v>
      </c>
      <c r="H717" s="8" t="n">
        <v>87.77</v>
      </c>
      <c r="I717" s="8" t="n">
        <v>178.37</v>
      </c>
      <c r="J717" s="8" t="n">
        <v>65.17</v>
      </c>
      <c r="K717" s="268" t="n">
        <v>0.5127</v>
      </c>
      <c r="L717" s="268" t="n">
        <v>0.397</v>
      </c>
      <c r="M717" s="268" t="n">
        <v>-0.0387</v>
      </c>
      <c r="N717" s="8" t="n">
        <v>295.08</v>
      </c>
      <c r="O717" s="8" t="n">
        <v>8676.950000000001</v>
      </c>
      <c r="P717" s="268" t="n">
        <v>0.034</v>
      </c>
      <c r="Q717" s="8" t="n">
        <v>539</v>
      </c>
      <c r="R717" s="8" t="n">
        <v>0</v>
      </c>
      <c r="S717" s="8" t="inlineStr">
        <is>
          <t>6 ↓ -0.00%</t>
        </is>
      </c>
      <c r="T717" s="8" t="inlineStr">
        <is>
          <t>74 ↓ -0.11%</t>
        </is>
      </c>
      <c r="U717" s="8" t="inlineStr">
        <is>
          <t>192 ↓ -0.17%</t>
        </is>
      </c>
      <c r="V717" s="8" t="inlineStr">
        <is>
          <t>145 ↓ -0.22%</t>
        </is>
      </c>
      <c r="W717" s="8" t="inlineStr">
        <is>
          <t>122 ↓ -0.59%</t>
        </is>
      </c>
    </row>
    <row r="718" ht="28" customHeight="1" s="386">
      <c r="A718" s="308" t="n">
        <v>45188</v>
      </c>
      <c r="B718" s="472" t="n">
        <v>1995.041</v>
      </c>
      <c r="C718" s="8" t="n">
        <v>-9.602</v>
      </c>
      <c r="D718" s="268" t="n">
        <v>-0.0048</v>
      </c>
      <c r="E718" s="8" t="n">
        <v>34.32</v>
      </c>
      <c r="F718" s="8" t="n">
        <v>127.526</v>
      </c>
      <c r="G718" s="8" t="n">
        <v>120.294</v>
      </c>
      <c r="H718" s="8" t="n">
        <v>87.90000000000001</v>
      </c>
      <c r="I718" s="8" t="n">
        <v>178.19</v>
      </c>
      <c r="J718" s="8" t="n">
        <v>63.3</v>
      </c>
      <c r="K718" s="268" t="n">
        <v>0.5066000000000001</v>
      </c>
      <c r="L718" s="268" t="n">
        <v>0.3945</v>
      </c>
      <c r="M718" s="268" t="n">
        <v>-0.0393</v>
      </c>
      <c r="N718" s="8" t="n">
        <v>308.85</v>
      </c>
      <c r="O718" s="8" t="n">
        <v>8681.690000000001</v>
      </c>
      <c r="P718" s="268" t="n">
        <v>0.0356</v>
      </c>
      <c r="Q718" s="8" t="n">
        <v>539</v>
      </c>
      <c r="R718" s="8" t="n">
        <v>0</v>
      </c>
      <c r="S718" s="8" t="inlineStr">
        <is>
          <t>6 ↓ -0.06%</t>
        </is>
      </c>
      <c r="T718" s="8" t="inlineStr">
        <is>
          <t>71 ↓ -0.17%</t>
        </is>
      </c>
      <c r="U718" s="8" t="inlineStr">
        <is>
          <t>190 ↓ -0.33%</t>
        </is>
      </c>
      <c r="V718" s="8" t="inlineStr">
        <is>
          <t>144 ↓ -0.42%</t>
        </is>
      </c>
      <c r="W718" s="8" t="inlineStr">
        <is>
          <t>128 ↓ -0.96%</t>
        </is>
      </c>
    </row>
    <row r="719" ht="28" customHeight="1" s="386">
      <c r="A719" s="308" t="n">
        <v>45187</v>
      </c>
      <c r="B719" s="472" t="n">
        <v>2004.643</v>
      </c>
      <c r="C719" s="8" t="n">
        <v>6.872</v>
      </c>
      <c r="D719" s="268" t="n">
        <v>0.0034</v>
      </c>
      <c r="E719" s="8" t="n">
        <v>37.26</v>
      </c>
      <c r="F719" s="8" t="n">
        <v>128.241</v>
      </c>
      <c r="G719" s="8" t="n">
        <v>120.902</v>
      </c>
      <c r="H719" s="8" t="n">
        <v>89.06999999999999</v>
      </c>
      <c r="I719" s="8" t="n">
        <v>178.79</v>
      </c>
      <c r="J719" s="8" t="n">
        <v>60.63</v>
      </c>
      <c r="K719" s="268" t="n">
        <v>0.5054999999999999</v>
      </c>
      <c r="L719" s="268" t="n">
        <v>0.3814</v>
      </c>
      <c r="M719" s="268" t="n">
        <v>-0.0404</v>
      </c>
      <c r="N719" s="8" t="n">
        <v>368.4</v>
      </c>
      <c r="O719" s="8" t="n">
        <v>8685.129999999999</v>
      </c>
      <c r="P719" s="268" t="n">
        <v>0.0424</v>
      </c>
      <c r="Q719" s="8" t="n">
        <v>539</v>
      </c>
      <c r="R719" s="8" t="n">
        <v>0</v>
      </c>
      <c r="S719" s="8" t="inlineStr">
        <is>
          <t>6 ↓ -0.04%</t>
        </is>
      </c>
      <c r="T719" s="8" t="inlineStr">
        <is>
          <t>71 ↑ +0.09%</t>
        </is>
      </c>
      <c r="U719" s="8" t="inlineStr">
        <is>
          <t>178 ↑ +0.19%</t>
        </is>
      </c>
      <c r="V719" s="8" t="inlineStr">
        <is>
          <t>151 ↑ +0.34%</t>
        </is>
      </c>
      <c r="W719" s="8" t="inlineStr">
        <is>
          <t>133 ↑ +0.70%</t>
        </is>
      </c>
    </row>
    <row r="720" ht="28" customHeight="1" s="386">
      <c r="A720" s="308" t="n">
        <v>45184</v>
      </c>
      <c r="B720" s="472" t="n">
        <v>1997.771</v>
      </c>
      <c r="C720" s="8" t="n">
        <v>2.912</v>
      </c>
      <c r="D720" s="268" t="n">
        <v>0.0015</v>
      </c>
      <c r="E720" s="8" t="n">
        <v>33.5</v>
      </c>
      <c r="F720" s="8" t="n">
        <v>127.732</v>
      </c>
      <c r="G720" s="8" t="n">
        <v>120.389</v>
      </c>
      <c r="H720" s="8" t="n">
        <v>88.29000000000001</v>
      </c>
      <c r="I720" s="8" t="n">
        <v>179.02</v>
      </c>
      <c r="J720" s="8" t="n">
        <v>62.87</v>
      </c>
      <c r="K720" s="268" t="n">
        <v>0.5129</v>
      </c>
      <c r="L720" s="268" t="n">
        <v>0.3886</v>
      </c>
      <c r="M720" s="268" t="n">
        <v>-0.0385</v>
      </c>
      <c r="N720" s="8" t="n">
        <v>380.63</v>
      </c>
      <c r="O720" s="8" t="n">
        <v>8690.110000000001</v>
      </c>
      <c r="P720" s="268" t="n">
        <v>0.0438</v>
      </c>
      <c r="Q720" s="8" t="n">
        <v>539</v>
      </c>
      <c r="R720" s="8" t="n">
        <v>0</v>
      </c>
      <c r="S720" s="8" t="inlineStr">
        <is>
          <t>6 ↓ -0.12%</t>
        </is>
      </c>
      <c r="T720" s="8" t="inlineStr">
        <is>
          <t>71 ↑ +0.14%</t>
        </is>
      </c>
      <c r="U720" s="8" t="inlineStr">
        <is>
          <t>187 ↑ +0.13%</t>
        </is>
      </c>
      <c r="V720" s="8" t="inlineStr">
        <is>
          <t>151 ↑ +0.18%</t>
        </is>
      </c>
      <c r="W720" s="8" t="inlineStr">
        <is>
          <t>124 ↑ +0.15%</t>
        </is>
      </c>
    </row>
    <row r="721" ht="28" customHeight="1" s="386">
      <c r="A721" s="308" t="n">
        <v>45183</v>
      </c>
      <c r="B721" s="472" t="n">
        <v>1994.859</v>
      </c>
      <c r="C721" s="8" t="n">
        <v>-9.682</v>
      </c>
      <c r="D721" s="268" t="n">
        <v>-0.0048</v>
      </c>
      <c r="E721" s="8" t="n">
        <v>33.33</v>
      </c>
      <c r="F721" s="8" t="n">
        <v>127.576</v>
      </c>
      <c r="G721" s="8" t="n">
        <v>120.248</v>
      </c>
      <c r="H721" s="8" t="n">
        <v>88.3</v>
      </c>
      <c r="I721" s="8" t="n">
        <v>178.96</v>
      </c>
      <c r="J721" s="8" t="n">
        <v>61.81</v>
      </c>
      <c r="K721" s="268" t="n">
        <v>0.5138</v>
      </c>
      <c r="L721" s="268" t="n">
        <v>0.3849</v>
      </c>
      <c r="M721" s="268" t="n">
        <v>-0.0375</v>
      </c>
      <c r="N721" s="8" t="n">
        <v>340.43</v>
      </c>
      <c r="O721" s="8" t="n">
        <v>8693.719999999999</v>
      </c>
      <c r="P721" s="268" t="n">
        <v>0.0392</v>
      </c>
      <c r="Q721" s="8" t="n">
        <v>538</v>
      </c>
      <c r="R721" s="8" t="n">
        <v>0</v>
      </c>
      <c r="S721" s="8" t="inlineStr">
        <is>
          <t>6 ↓ -0.19%</t>
        </is>
      </c>
      <c r="T721" s="8" t="inlineStr">
        <is>
          <t>74 ↓ -0.19%</t>
        </is>
      </c>
      <c r="U721" s="8" t="inlineStr">
        <is>
          <t>185 ↓ -0.42%</t>
        </is>
      </c>
      <c r="V721" s="8" t="inlineStr">
        <is>
          <t>153 ↓ -0.52%</t>
        </is>
      </c>
      <c r="W721" s="8" t="inlineStr">
        <is>
          <t>120 ↓ -0.74%</t>
        </is>
      </c>
    </row>
    <row r="722" ht="28" customHeight="1" s="386">
      <c r="A722" s="308" t="n">
        <v>45182</v>
      </c>
      <c r="B722" s="472" t="n">
        <v>2004.541</v>
      </c>
      <c r="C722" s="8" t="n">
        <v>-14.212</v>
      </c>
      <c r="D722" s="268" t="n">
        <v>-0.007</v>
      </c>
      <c r="E722" s="8" t="n">
        <v>37.12</v>
      </c>
      <c r="F722" s="8" t="n">
        <v>128.251</v>
      </c>
      <c r="G722" s="8" t="n">
        <v>120.873</v>
      </c>
      <c r="H722" s="8" t="n">
        <v>89.03</v>
      </c>
      <c r="I722" s="8" t="n">
        <v>178.99</v>
      </c>
      <c r="J722" s="8" t="n">
        <v>58.56</v>
      </c>
      <c r="K722" s="268" t="n">
        <v>0.5074</v>
      </c>
      <c r="L722" s="268" t="n">
        <v>0.3825</v>
      </c>
      <c r="M722" s="268" t="n">
        <v>-0.0388</v>
      </c>
      <c r="N722" s="8" t="n">
        <v>370.55</v>
      </c>
      <c r="O722" s="8" t="n">
        <v>8691.780000000001</v>
      </c>
      <c r="P722" s="268" t="n">
        <v>0.0426</v>
      </c>
      <c r="Q722" s="8" t="n">
        <v>537</v>
      </c>
      <c r="R722" s="8" t="n">
        <v>0</v>
      </c>
      <c r="S722" s="8" t="inlineStr">
        <is>
          <t>6 ↓ -0.24%</t>
        </is>
      </c>
      <c r="T722" s="8" t="inlineStr">
        <is>
          <t>71 ↓ -0.32%</t>
        </is>
      </c>
      <c r="U722" s="8" t="inlineStr">
        <is>
          <t>178 ↓ -0.50%</t>
        </is>
      </c>
      <c r="V722" s="8" t="inlineStr">
        <is>
          <t>154 ↓ -0.72%</t>
        </is>
      </c>
      <c r="W722" s="8" t="inlineStr">
        <is>
          <t>128 ↓ -1.20%</t>
        </is>
      </c>
    </row>
    <row r="723" ht="28" customHeight="1" s="386">
      <c r="A723" s="308" t="n">
        <v>45181</v>
      </c>
      <c r="B723" s="472" t="n">
        <v>2018.753</v>
      </c>
      <c r="C723" s="8" t="n">
        <v>-0.788</v>
      </c>
      <c r="D723" s="268" t="n">
        <v>-0.0004</v>
      </c>
      <c r="E723" s="8" t="n">
        <v>41.2</v>
      </c>
      <c r="F723" s="8" t="n">
        <v>129.261</v>
      </c>
      <c r="G723" s="8" t="n">
        <v>121.56</v>
      </c>
      <c r="H723" s="8" t="n">
        <v>89.42</v>
      </c>
      <c r="I723" s="8" t="n">
        <v>179.39</v>
      </c>
      <c r="J723" s="8" t="n">
        <v>57.56</v>
      </c>
      <c r="K723" s="268" t="n">
        <v>0.5013</v>
      </c>
      <c r="L723" s="268" t="n">
        <v>0.3721</v>
      </c>
      <c r="M723" s="268" t="n">
        <v>-0.0415</v>
      </c>
      <c r="N723" s="8" t="n">
        <v>432.68</v>
      </c>
      <c r="O723" s="8" t="n">
        <v>8674.07</v>
      </c>
      <c r="P723" s="268" t="n">
        <v>0.0499</v>
      </c>
      <c r="Q723" s="8" t="n">
        <v>535</v>
      </c>
      <c r="R723" s="8" t="n">
        <v>0</v>
      </c>
      <c r="S723" s="8" t="inlineStr">
        <is>
          <t>5 ↑ +0.02%</t>
        </is>
      </c>
      <c r="T723" s="8" t="inlineStr">
        <is>
          <t>69 ↑ +0.00%</t>
        </is>
      </c>
      <c r="U723" s="8" t="inlineStr">
        <is>
          <t>168 ↑ +0.03%</t>
        </is>
      </c>
      <c r="V723" s="8" t="inlineStr">
        <is>
          <t>159 ↓ -0.01%</t>
        </is>
      </c>
      <c r="W723" s="8" t="inlineStr">
        <is>
          <t>134 ↓ -0.18%</t>
        </is>
      </c>
    </row>
    <row r="724" ht="28" customHeight="1" s="386">
      <c r="A724" s="308" t="n">
        <v>45180</v>
      </c>
      <c r="B724" s="472" t="n">
        <v>2019.541</v>
      </c>
      <c r="C724" s="8" t="n">
        <v>5.539</v>
      </c>
      <c r="D724" s="268" t="n">
        <v>0.0028</v>
      </c>
      <c r="E724" s="8" t="n">
        <v>41.38</v>
      </c>
      <c r="F724" s="8" t="n">
        <v>129.342</v>
      </c>
      <c r="G724" s="8" t="n">
        <v>121.896</v>
      </c>
      <c r="H724" s="8" t="n">
        <v>89.64</v>
      </c>
      <c r="I724" s="8" t="n">
        <v>179.75</v>
      </c>
      <c r="J724" s="8" t="n">
        <v>58.14</v>
      </c>
      <c r="K724" s="268" t="n">
        <v>0.504</v>
      </c>
      <c r="L724" s="268" t="n">
        <v>0.3725</v>
      </c>
      <c r="M724" s="268" t="n">
        <v>-0.0414</v>
      </c>
      <c r="N724" s="8" t="n">
        <v>478.48</v>
      </c>
      <c r="O724" s="8" t="n">
        <v>8680.030000000001</v>
      </c>
      <c r="P724" s="268" t="n">
        <v>0.0551</v>
      </c>
      <c r="Q724" s="8" t="n">
        <v>535</v>
      </c>
      <c r="R724" s="8" t="n">
        <v>0</v>
      </c>
      <c r="S724" s="8" t="inlineStr">
        <is>
          <t>5 ↓ -0.02%</t>
        </is>
      </c>
      <c r="T724" s="8" t="inlineStr">
        <is>
          <t>71 ↓ -0.06%</t>
        </is>
      </c>
      <c r="U724" s="8" t="inlineStr">
        <is>
          <t>170 ↑ +0.14%</t>
        </is>
      </c>
      <c r="V724" s="8" t="inlineStr">
        <is>
          <t>148 ↑ +0.30%</t>
        </is>
      </c>
      <c r="W724" s="8" t="inlineStr">
        <is>
          <t>141 ↑ +0.58%</t>
        </is>
      </c>
    </row>
    <row r="725" ht="28" customHeight="1" s="386">
      <c r="A725" s="308" t="n">
        <v>45177</v>
      </c>
      <c r="B725" s="472" t="n">
        <v>2014.002</v>
      </c>
      <c r="C725" s="8" t="n">
        <v>-4.623</v>
      </c>
      <c r="D725" s="268" t="n">
        <v>-0.0023</v>
      </c>
      <c r="E725" s="8" t="n">
        <v>38.16</v>
      </c>
      <c r="F725" s="8" t="n">
        <v>129.026</v>
      </c>
      <c r="G725" s="8" t="n">
        <v>121.007</v>
      </c>
      <c r="H725" s="8" t="n">
        <v>89.45</v>
      </c>
      <c r="I725" s="8" t="n">
        <v>180.75</v>
      </c>
      <c r="J725" s="8" t="n">
        <v>62.13</v>
      </c>
      <c r="K725" s="268" t="n">
        <v>0.5172</v>
      </c>
      <c r="L725" s="268" t="n">
        <v>0.3822</v>
      </c>
      <c r="M725" s="268" t="n">
        <v>-0.0399</v>
      </c>
      <c r="N725" s="8" t="n">
        <v>530.35</v>
      </c>
      <c r="O725" s="8" t="n">
        <v>8648.24</v>
      </c>
      <c r="P725" s="268" t="n">
        <v>0.0613</v>
      </c>
      <c r="Q725" s="8" t="n">
        <v>533</v>
      </c>
      <c r="R725" s="8" t="n">
        <v>0</v>
      </c>
      <c r="S725" s="8" t="inlineStr">
        <is>
          <t>5 ↑ +0.15%</t>
        </is>
      </c>
      <c r="T725" s="8" t="inlineStr">
        <is>
          <t>69 ↓ -0.11%</t>
        </is>
      </c>
      <c r="U725" s="8" t="inlineStr">
        <is>
          <t>173 ↓ -0.30%</t>
        </is>
      </c>
      <c r="V725" s="8" t="inlineStr">
        <is>
          <t>153 ↓ -0.29%</t>
        </is>
      </c>
      <c r="W725" s="8" t="inlineStr">
        <is>
          <t>133 ↓ -0.14%</t>
        </is>
      </c>
    </row>
    <row r="726" ht="28" customHeight="1" s="386">
      <c r="A726" s="308" t="n">
        <v>45176</v>
      </c>
      <c r="B726" s="472" t="n">
        <v>2018.625</v>
      </c>
      <c r="C726" s="8" t="n">
        <v>-33.198</v>
      </c>
      <c r="D726" s="268" t="n">
        <v>-0.0162</v>
      </c>
      <c r="E726" s="8" t="n">
        <v>40.91</v>
      </c>
      <c r="F726" s="8" t="n">
        <v>129.272</v>
      </c>
      <c r="G726" s="8" t="n">
        <v>121.78</v>
      </c>
      <c r="H726" s="8" t="n">
        <v>89.08</v>
      </c>
      <c r="I726" s="8" t="n">
        <v>181.36</v>
      </c>
      <c r="J726" s="8" t="n">
        <v>64.02</v>
      </c>
      <c r="K726" s="268" t="n">
        <v>0.5209</v>
      </c>
      <c r="L726" s="268" t="n">
        <v>0.3867</v>
      </c>
      <c r="M726" s="268" t="n">
        <v>-0.0407</v>
      </c>
      <c r="N726" s="8" t="n">
        <v>595.17</v>
      </c>
      <c r="O726" s="8" t="n">
        <v>8654.24</v>
      </c>
      <c r="P726" s="268" t="n">
        <v>0.0688</v>
      </c>
      <c r="Q726" s="8" t="n">
        <v>533</v>
      </c>
      <c r="R726" s="8" t="n">
        <v>0</v>
      </c>
      <c r="S726" s="8" t="inlineStr">
        <is>
          <t>6 ↑ +0.71%</t>
        </is>
      </c>
      <c r="T726" s="8" t="inlineStr">
        <is>
          <t>66 ↓ -0.84%</t>
        </is>
      </c>
      <c r="U726" s="8" t="inlineStr">
        <is>
          <t>171 ↓ -1.25%</t>
        </is>
      </c>
      <c r="V726" s="8" t="inlineStr">
        <is>
          <t>150 ↓ -1.50%</t>
        </is>
      </c>
      <c r="W726" s="8" t="inlineStr">
        <is>
          <t>140 ↓ -2.67%</t>
        </is>
      </c>
    </row>
    <row r="727" ht="28" customHeight="1" s="386">
      <c r="A727" s="308" t="n">
        <v>45175</v>
      </c>
      <c r="B727" s="472" t="n">
        <v>2051.802</v>
      </c>
      <c r="C727" s="8" t="n">
        <v>-0.021</v>
      </c>
      <c r="D727" s="268" t="n">
        <v>0</v>
      </c>
      <c r="E727" s="8" t="n">
        <v>55.1</v>
      </c>
      <c r="F727" s="8" t="n">
        <v>131.587</v>
      </c>
      <c r="G727" s="8" t="n">
        <v>123.537</v>
      </c>
      <c r="H727" s="8" t="n">
        <v>89.92</v>
      </c>
      <c r="I727" s="8" t="n">
        <v>183.44</v>
      </c>
      <c r="J727" s="8" t="n">
        <v>64.13</v>
      </c>
      <c r="K727" s="268" t="n">
        <v>0.5185</v>
      </c>
      <c r="L727" s="268" t="n">
        <v>0.3895</v>
      </c>
      <c r="M727" s="268" t="n">
        <v>-0.0458</v>
      </c>
      <c r="N727" s="8" t="n">
        <v>475.51</v>
      </c>
      <c r="O727" s="8" t="n">
        <v>8656.969999999999</v>
      </c>
      <c r="P727" s="268" t="n">
        <v>0.0549</v>
      </c>
      <c r="Q727" s="8" t="n">
        <v>532</v>
      </c>
      <c r="R727" s="8" t="n">
        <v>0</v>
      </c>
      <c r="S727" s="8" t="inlineStr">
        <is>
          <t>6 ↑ +0.21%</t>
        </is>
      </c>
      <c r="T727" s="8" t="inlineStr">
        <is>
          <t>52 ↑ +0.01%</t>
        </is>
      </c>
      <c r="U727" s="8" t="inlineStr">
        <is>
          <t>165 ↓ -0.08%</t>
        </is>
      </c>
      <c r="V727" s="8" t="inlineStr">
        <is>
          <t>148 ↑ +0.01%</t>
        </is>
      </c>
      <c r="W727" s="8" t="inlineStr">
        <is>
          <t>161 ↑ +0.06%</t>
        </is>
      </c>
    </row>
    <row r="728" ht="28" customHeight="1" s="386">
      <c r="A728" s="308" t="n">
        <v>45174</v>
      </c>
      <c r="B728" s="472" t="n">
        <v>2051.823</v>
      </c>
      <c r="C728" s="8" t="n">
        <v>-3</v>
      </c>
      <c r="D728" s="268" t="n">
        <v>-0.0015</v>
      </c>
      <c r="E728" s="8" t="n">
        <v>55.35</v>
      </c>
      <c r="F728" s="8" t="n">
        <v>131.627</v>
      </c>
      <c r="G728" s="8" t="n">
        <v>123.264</v>
      </c>
      <c r="H728" s="8" t="n">
        <v>90.09</v>
      </c>
      <c r="I728" s="8" t="n">
        <v>184.11</v>
      </c>
      <c r="J728" s="8" t="n">
        <v>66.48999999999999</v>
      </c>
      <c r="K728" s="268" t="n">
        <v>0.5248</v>
      </c>
      <c r="L728" s="268" t="n">
        <v>0.3965</v>
      </c>
      <c r="M728" s="268" t="n">
        <v>-0.046</v>
      </c>
      <c r="N728" s="8" t="n">
        <v>503.06</v>
      </c>
      <c r="O728" s="8" t="n">
        <v>8668.209999999999</v>
      </c>
      <c r="P728" s="268" t="n">
        <v>0.058</v>
      </c>
      <c r="Q728" s="8" t="n">
        <v>531</v>
      </c>
      <c r="R728" s="8" t="inlineStr">
        <is>
          <t>1 ↓ -0.27%</t>
        </is>
      </c>
      <c r="S728" s="8" t="inlineStr">
        <is>
          <t>5 ↓ -0.26%</t>
        </is>
      </c>
      <c r="T728" s="8" t="inlineStr">
        <is>
          <t>51 ↓ -0.17%</t>
        </is>
      </c>
      <c r="U728" s="8" t="inlineStr">
        <is>
          <t>165 ↓ -0.09%</t>
        </is>
      </c>
      <c r="V728" s="8" t="inlineStr">
        <is>
          <t>153 ↓ -0.16%</t>
        </is>
      </c>
      <c r="W728" s="8" t="inlineStr">
        <is>
          <t>156 ↓ -0.17%</t>
        </is>
      </c>
    </row>
    <row r="729" ht="28" customHeight="1" s="386">
      <c r="A729" s="308" t="n">
        <v>45173</v>
      </c>
      <c r="B729" s="472" t="n">
        <v>2054.823</v>
      </c>
      <c r="C729" s="8" t="n">
        <v>13.96</v>
      </c>
      <c r="D729" s="268" t="n">
        <v>0.0068</v>
      </c>
      <c r="E729" s="8" t="n">
        <v>57.25</v>
      </c>
      <c r="F729" s="8" t="n">
        <v>131.831</v>
      </c>
      <c r="G729" s="8" t="n">
        <v>123.334</v>
      </c>
      <c r="H729" s="8" t="n">
        <v>89.52</v>
      </c>
      <c r="I729" s="8" t="n">
        <v>184.14</v>
      </c>
      <c r="J729" s="8" t="n">
        <v>64.84</v>
      </c>
      <c r="K729" s="268" t="n">
        <v>0.5231</v>
      </c>
      <c r="L729" s="268" t="n">
        <v>0.401</v>
      </c>
      <c r="M729" s="268" t="n">
        <v>-0.0468</v>
      </c>
      <c r="N729" s="8" t="n">
        <v>435.81</v>
      </c>
      <c r="O729" s="8" t="n">
        <v>8676.780000000001</v>
      </c>
      <c r="P729" s="268" t="n">
        <v>0.0502</v>
      </c>
      <c r="Q729" s="8" t="n">
        <v>531</v>
      </c>
      <c r="R729" s="8" t="inlineStr">
        <is>
          <t>1 ↑ +1.30%</t>
        </is>
      </c>
      <c r="S729" s="8" t="inlineStr">
        <is>
          <t>5 ↑ +0.59%</t>
        </is>
      </c>
      <c r="T729" s="8" t="inlineStr">
        <is>
          <t>48 ↑ +0.28%</t>
        </is>
      </c>
      <c r="U729" s="8" t="inlineStr">
        <is>
          <t>164 ↑ +0.52%</t>
        </is>
      </c>
      <c r="V729" s="8" t="inlineStr">
        <is>
          <t>157 ↑ +0.55%</t>
        </is>
      </c>
      <c r="W729" s="8" t="inlineStr">
        <is>
          <t>156 ↑ +1.11%</t>
        </is>
      </c>
    </row>
    <row r="730" ht="28" customHeight="1" s="386">
      <c r="A730" s="308" t="n">
        <v>45170</v>
      </c>
      <c r="B730" s="472" t="n">
        <v>2040.863</v>
      </c>
      <c r="C730" s="8" t="n">
        <v>3.606</v>
      </c>
      <c r="D730" s="268" t="n">
        <v>0.0018</v>
      </c>
      <c r="E730" s="8" t="n">
        <v>52.02</v>
      </c>
      <c r="F730" s="8" t="n">
        <v>130.855</v>
      </c>
      <c r="G730" s="8" t="n">
        <v>122.574</v>
      </c>
      <c r="H730" s="8" t="n">
        <v>88.06999999999999</v>
      </c>
      <c r="I730" s="8" t="n">
        <v>184.44</v>
      </c>
      <c r="J730" s="8" t="n">
        <v>68.89</v>
      </c>
      <c r="K730" s="268" t="n">
        <v>0.5358000000000001</v>
      </c>
      <c r="L730" s="268" t="n">
        <v>0.408</v>
      </c>
      <c r="M730" s="268" t="n">
        <v>-0.0439</v>
      </c>
      <c r="N730" s="8" t="n">
        <v>466.68</v>
      </c>
      <c r="O730" s="8" t="n">
        <v>8673.66</v>
      </c>
      <c r="P730" s="268" t="n">
        <v>0.0538</v>
      </c>
      <c r="Q730" s="8" t="n">
        <v>530</v>
      </c>
      <c r="R730" s="8" t="inlineStr">
        <is>
          <t>1 ↑ +1.03%</t>
        </is>
      </c>
      <c r="S730" s="8" t="inlineStr">
        <is>
          <t>5 ↑ +0.27%</t>
        </is>
      </c>
      <c r="T730" s="8" t="inlineStr">
        <is>
          <t>55 ↑ +0.21%</t>
        </is>
      </c>
      <c r="U730" s="8" t="inlineStr">
        <is>
          <t>164 ↑ +0.25%</t>
        </is>
      </c>
      <c r="V730" s="8" t="inlineStr">
        <is>
          <t>153 ↑ +0.36%</t>
        </is>
      </c>
      <c r="W730" s="8" t="inlineStr">
        <is>
          <t>152 ↓ -0.11%</t>
        </is>
      </c>
    </row>
    <row r="731" ht="28" customHeight="1" s="386">
      <c r="A731" s="308" t="n">
        <v>45169</v>
      </c>
      <c r="B731" s="472" t="n">
        <v>2037.257</v>
      </c>
      <c r="C731" s="8" t="n">
        <v>-0.428</v>
      </c>
      <c r="D731" s="268" t="n">
        <v>-0.0002</v>
      </c>
      <c r="E731" s="8" t="n">
        <v>49.74</v>
      </c>
      <c r="F731" s="8" t="n">
        <v>130.789</v>
      </c>
      <c r="G731" s="8" t="n">
        <v>121.896</v>
      </c>
      <c r="H731" s="8" t="n">
        <v>87.54000000000001</v>
      </c>
      <c r="I731" s="8" t="n">
        <v>184.55</v>
      </c>
      <c r="J731" s="8" t="n">
        <v>69.63</v>
      </c>
      <c r="K731" s="268" t="n">
        <v>0.5376</v>
      </c>
      <c r="L731" s="268" t="n">
        <v>0.4122</v>
      </c>
      <c r="M731" s="268" t="n">
        <v>-0.0432</v>
      </c>
      <c r="N731" s="8" t="n">
        <v>487.33</v>
      </c>
      <c r="O731" s="8" t="n">
        <v>8677.110000000001</v>
      </c>
      <c r="P731" s="268" t="n">
        <v>0.0562</v>
      </c>
      <c r="Q731" s="8" t="n">
        <v>530</v>
      </c>
      <c r="R731" s="8" t="inlineStr">
        <is>
          <t>1 ↑ +0.07%</t>
        </is>
      </c>
      <c r="S731" s="8" t="inlineStr">
        <is>
          <t>5 ↓ -0.35%</t>
        </is>
      </c>
      <c r="T731" s="8" t="inlineStr">
        <is>
          <t>58 ↓ -0.03%</t>
        </is>
      </c>
      <c r="U731" s="8" t="inlineStr">
        <is>
          <t>170 ↓ -0.18%</t>
        </is>
      </c>
      <c r="V731" s="8" t="inlineStr">
        <is>
          <t>150 ↓ -0.12%</t>
        </is>
      </c>
      <c r="W731" s="8" t="inlineStr">
        <is>
          <t>146 ↑ +0.27%</t>
        </is>
      </c>
    </row>
    <row r="732" ht="28" customHeight="1" s="386">
      <c r="A732" s="308" t="n">
        <v>45168</v>
      </c>
      <c r="B732" s="472" t="n">
        <v>2037.685</v>
      </c>
      <c r="C732" s="8" t="n">
        <v>2.93</v>
      </c>
      <c r="D732" s="268" t="n">
        <v>0.0014</v>
      </c>
      <c r="E732" s="8" t="n">
        <v>49.77</v>
      </c>
      <c r="F732" s="8" t="n">
        <v>130.716</v>
      </c>
      <c r="G732" s="8" t="n">
        <v>121.999</v>
      </c>
      <c r="H732" s="8" t="n">
        <v>88.3</v>
      </c>
      <c r="I732" s="8" t="n">
        <v>183.74</v>
      </c>
      <c r="J732" s="8" t="n">
        <v>67.81999999999999</v>
      </c>
      <c r="K732" s="268" t="n">
        <v>0.5303</v>
      </c>
      <c r="L732" s="268" t="n">
        <v>0.4034</v>
      </c>
      <c r="M732" s="268" t="n">
        <v>-0.0435</v>
      </c>
      <c r="N732" s="8" t="n">
        <v>553.59</v>
      </c>
      <c r="O732" s="8" t="n">
        <v>8674.690000000001</v>
      </c>
      <c r="P732" s="268" t="n">
        <v>0.0638</v>
      </c>
      <c r="Q732" s="8" t="n">
        <v>529</v>
      </c>
      <c r="R732" s="8" t="inlineStr">
        <is>
          <t>1 ↑ +0.30%</t>
        </is>
      </c>
      <c r="S732" s="8" t="inlineStr">
        <is>
          <t>5 ↑ +0.32%</t>
        </is>
      </c>
      <c r="T732" s="8" t="inlineStr">
        <is>
          <t>55 ↑ +0.11%</t>
        </is>
      </c>
      <c r="U732" s="8" t="inlineStr">
        <is>
          <t>174 ↑ +0.09%</t>
        </is>
      </c>
      <c r="V732" s="8" t="inlineStr">
        <is>
          <t>145 ↑ +0.45%</t>
        </is>
      </c>
      <c r="W732" s="8" t="inlineStr">
        <is>
          <t>149 ↓ -0.09%</t>
        </is>
      </c>
    </row>
    <row r="733" ht="28" customHeight="1" s="386">
      <c r="A733" s="308" t="n">
        <v>45167</v>
      </c>
      <c r="B733" s="472" t="n">
        <v>2034.755</v>
      </c>
      <c r="C733" s="8" t="n">
        <v>25.954</v>
      </c>
      <c r="D733" s="268" t="n">
        <v>0.0129</v>
      </c>
      <c r="E733" s="8" t="n">
        <v>48.35</v>
      </c>
      <c r="F733" s="8" t="n">
        <v>130.752</v>
      </c>
      <c r="G733" s="8" t="n">
        <v>121.662</v>
      </c>
      <c r="H733" s="8" t="n">
        <v>88.25</v>
      </c>
      <c r="I733" s="8" t="n">
        <v>184.32</v>
      </c>
      <c r="J733" s="8" t="n">
        <v>68.51000000000001</v>
      </c>
      <c r="K733" s="268" t="n">
        <v>0.5357</v>
      </c>
      <c r="L733" s="268" t="n">
        <v>0.4117</v>
      </c>
      <c r="M733" s="268" t="n">
        <v>-0.0432</v>
      </c>
      <c r="N733" s="8" t="n">
        <v>580.16</v>
      </c>
      <c r="O733" s="8" t="n">
        <v>8669.870000000001</v>
      </c>
      <c r="P733" s="268" t="n">
        <v>0.0669</v>
      </c>
      <c r="Q733" s="8" t="n">
        <v>528</v>
      </c>
      <c r="R733" s="8" t="inlineStr">
        <is>
          <t>1 ↑ +0.54%</t>
        </is>
      </c>
      <c r="S733" s="8" t="inlineStr">
        <is>
          <t>6 ↑ +0.33%</t>
        </is>
      </c>
      <c r="T733" s="8" t="inlineStr">
        <is>
          <t>52 ↑ +0.35%</t>
        </is>
      </c>
      <c r="U733" s="8" t="inlineStr">
        <is>
          <t>177 ↑ +0.81%</t>
        </is>
      </c>
      <c r="V733" s="8" t="inlineStr">
        <is>
          <t>149 ↑ +1.64%</t>
        </is>
      </c>
      <c r="W733" s="8" t="inlineStr">
        <is>
          <t>143 ↑ +1.91%</t>
        </is>
      </c>
    </row>
    <row r="734" ht="28" customHeight="1" s="386">
      <c r="A734" s="308" t="n">
        <v>45166</v>
      </c>
      <c r="B734" s="472" t="n">
        <v>2008.801</v>
      </c>
      <c r="C734" s="8" t="n">
        <v>6.607</v>
      </c>
      <c r="D734" s="268" t="n">
        <v>0.0033</v>
      </c>
      <c r="E734" s="8" t="n">
        <v>36.08</v>
      </c>
      <c r="F734" s="8" t="n">
        <v>129.056</v>
      </c>
      <c r="G734" s="8" t="n">
        <v>119.918</v>
      </c>
      <c r="H734" s="8" t="n">
        <v>85.2</v>
      </c>
      <c r="I734" s="8" t="n">
        <v>185.5</v>
      </c>
      <c r="J734" s="8" t="n">
        <v>75.27</v>
      </c>
      <c r="K734" s="268" t="n">
        <v>0.5645</v>
      </c>
      <c r="L734" s="268" t="n">
        <v>0.4348</v>
      </c>
      <c r="M734" s="268" t="n">
        <v>-0.039</v>
      </c>
      <c r="N734" s="8" t="n">
        <v>628.4</v>
      </c>
      <c r="O734" s="8" t="n">
        <v>8656.370000000001</v>
      </c>
      <c r="P734" s="268" t="n">
        <v>0.0726</v>
      </c>
      <c r="Q734" s="8" t="n">
        <v>527</v>
      </c>
      <c r="R734" s="8" t="inlineStr">
        <is>
          <t>1 ↑ +0.17%</t>
        </is>
      </c>
      <c r="S734" s="8" t="inlineStr">
        <is>
          <t>7 ↑ +0.19%</t>
        </is>
      </c>
      <c r="T734" s="8" t="inlineStr">
        <is>
          <t>58 ↑ +0.09%</t>
        </is>
      </c>
      <c r="U734" s="8" t="inlineStr">
        <is>
          <t>203 ↑ +0.22%</t>
        </is>
      </c>
      <c r="V734" s="8" t="inlineStr">
        <is>
          <t>140 ↑ +0.39%</t>
        </is>
      </c>
      <c r="W734" s="8" t="inlineStr">
        <is>
          <t>118 ↑ +0.57%</t>
        </is>
      </c>
    </row>
    <row r="735" ht="28" customHeight="1" s="386">
      <c r="A735" s="308" t="n">
        <v>45163</v>
      </c>
      <c r="B735" s="472" t="n">
        <v>2002.194</v>
      </c>
      <c r="C735" s="8" t="n">
        <v>-17.165</v>
      </c>
      <c r="D735" s="268" t="n">
        <v>-0.008500000000000001</v>
      </c>
      <c r="E735" s="8" t="n">
        <v>33.33</v>
      </c>
      <c r="F735" s="8" t="n">
        <v>128.55</v>
      </c>
      <c r="G735" s="8" t="n">
        <v>119.4</v>
      </c>
      <c r="H735" s="8" t="n">
        <v>84.55</v>
      </c>
      <c r="I735" s="8" t="n">
        <v>185.42</v>
      </c>
      <c r="J735" s="8" t="n">
        <v>79.70999999999999</v>
      </c>
      <c r="K735" s="268" t="n">
        <v>0.5687</v>
      </c>
      <c r="L735" s="268" t="n">
        <v>0.4524</v>
      </c>
      <c r="M735" s="268" t="n">
        <v>-0.0374</v>
      </c>
      <c r="N735" s="8" t="n">
        <v>541.38</v>
      </c>
      <c r="O735" s="8" t="n">
        <v>8656.469999999999</v>
      </c>
      <c r="P735" s="268" t="n">
        <v>0.0625</v>
      </c>
      <c r="Q735" s="8" t="n">
        <v>527</v>
      </c>
      <c r="R735" s="8" t="inlineStr">
        <is>
          <t>1 ↓ -0.27%</t>
        </is>
      </c>
      <c r="S735" s="8" t="inlineStr">
        <is>
          <t>7 ↓ -0.18%</t>
        </is>
      </c>
      <c r="T735" s="8" t="inlineStr">
        <is>
          <t>60 ↓ -0.31%</t>
        </is>
      </c>
      <c r="U735" s="8" t="inlineStr">
        <is>
          <t>205 ↓ -0.47%</t>
        </is>
      </c>
      <c r="V735" s="8" t="inlineStr">
        <is>
          <t>138 ↓ -1.16%</t>
        </is>
      </c>
      <c r="W735" s="8" t="inlineStr">
        <is>
          <t>116 ↓ -1.47%</t>
        </is>
      </c>
    </row>
    <row r="736" ht="28" customHeight="1" s="386">
      <c r="A736" s="308" t="n">
        <v>45162</v>
      </c>
      <c r="B736" s="472" t="n">
        <v>2019.359</v>
      </c>
      <c r="C736" s="8" t="n">
        <v>6.782</v>
      </c>
      <c r="D736" s="268" t="n">
        <v>0.0034</v>
      </c>
      <c r="E736" s="8" t="n">
        <v>39.13</v>
      </c>
      <c r="F736" s="8" t="n">
        <v>129.81</v>
      </c>
      <c r="G736" s="8" t="n">
        <v>120.446</v>
      </c>
      <c r="H736" s="8" t="n">
        <v>86</v>
      </c>
      <c r="I736" s="8" t="n">
        <v>185.61</v>
      </c>
      <c r="J736" s="8" t="n">
        <v>76.95</v>
      </c>
      <c r="K736" s="268" t="n">
        <v>0.5580000000000001</v>
      </c>
      <c r="L736" s="268" t="n">
        <v>0.4366</v>
      </c>
      <c r="M736" s="268" t="n">
        <v>-0.0402</v>
      </c>
      <c r="N736" s="8" t="n">
        <v>526.04</v>
      </c>
      <c r="O736" s="8" t="n">
        <v>8651.049999999999</v>
      </c>
      <c r="P736" s="268" t="n">
        <v>0.0608</v>
      </c>
      <c r="Q736" s="8" t="n">
        <v>526</v>
      </c>
      <c r="R736" s="8" t="inlineStr">
        <is>
          <t>1 ↑ +0.16%</t>
        </is>
      </c>
      <c r="S736" s="8" t="inlineStr">
        <is>
          <t>7 ↓ -0.07%</t>
        </is>
      </c>
      <c r="T736" s="8" t="inlineStr">
        <is>
          <t>57 ↑ +0.08%</t>
        </is>
      </c>
      <c r="U736" s="8" t="inlineStr">
        <is>
          <t>190 ↑ +0.27%</t>
        </is>
      </c>
      <c r="V736" s="8" t="inlineStr">
        <is>
          <t>143 ↑ +0.17%</t>
        </is>
      </c>
      <c r="W736" s="8" t="inlineStr">
        <is>
          <t>128 ↑ +0.77%</t>
        </is>
      </c>
    </row>
    <row r="737" ht="28" customHeight="1" s="386">
      <c r="A737" s="308" t="n">
        <v>45161</v>
      </c>
      <c r="B737" s="472" t="n">
        <v>2012.577</v>
      </c>
      <c r="C737" s="8" t="n">
        <v>-16.537</v>
      </c>
      <c r="D737" s="268" t="n">
        <v>-0.0081</v>
      </c>
      <c r="E737" s="8" t="n">
        <v>36.42</v>
      </c>
      <c r="F737" s="8" t="n">
        <v>129.359</v>
      </c>
      <c r="G737" s="8" t="n">
        <v>120.05</v>
      </c>
      <c r="H737" s="8" t="n">
        <v>85.41</v>
      </c>
      <c r="I737" s="8" t="n">
        <v>184.75</v>
      </c>
      <c r="J737" s="8" t="n">
        <v>75.62</v>
      </c>
      <c r="K737" s="268" t="n">
        <v>0.554</v>
      </c>
      <c r="L737" s="268" t="n">
        <v>0.4277</v>
      </c>
      <c r="M737" s="268" t="n">
        <v>-0.0393</v>
      </c>
      <c r="N737" s="8" t="n">
        <v>483.65</v>
      </c>
      <c r="O737" s="8" t="n">
        <v>8619.9</v>
      </c>
      <c r="P737" s="268" t="n">
        <v>0.0561</v>
      </c>
      <c r="Q737" s="8" t="n">
        <v>524</v>
      </c>
      <c r="R737" s="8" t="inlineStr">
        <is>
          <t>1 ↓ -0.37%</t>
        </is>
      </c>
      <c r="S737" s="8" t="inlineStr">
        <is>
          <t>7 ↑ +0.06%</t>
        </is>
      </c>
      <c r="T737" s="8" t="inlineStr">
        <is>
          <t>56 ↓ -0.23%</t>
        </is>
      </c>
      <c r="U737" s="8" t="inlineStr">
        <is>
          <t>197 ↓ -0.56%</t>
        </is>
      </c>
      <c r="V737" s="8" t="inlineStr">
        <is>
          <t>138 ↓ -0.81%</t>
        </is>
      </c>
      <c r="W737" s="8" t="inlineStr">
        <is>
          <t>125 ↓ -1.55%</t>
        </is>
      </c>
    </row>
    <row r="738" ht="28" customHeight="1" s="386">
      <c r="A738" s="308" t="n">
        <v>45160</v>
      </c>
      <c r="B738" s="472" t="n">
        <v>2029.114</v>
      </c>
      <c r="C738" s="8" t="n">
        <v>-10.525</v>
      </c>
      <c r="D738" s="268" t="n">
        <v>-0.0052</v>
      </c>
      <c r="E738" s="8" t="n">
        <v>40.54</v>
      </c>
      <c r="F738" s="8" t="n">
        <v>130.561</v>
      </c>
      <c r="G738" s="8" t="n">
        <v>121.012</v>
      </c>
      <c r="H738" s="8" t="n">
        <v>87.34999999999999</v>
      </c>
      <c r="I738" s="8" t="n">
        <v>184.37</v>
      </c>
      <c r="J738" s="8" t="n">
        <v>72.84</v>
      </c>
      <c r="K738" s="268" t="n">
        <v>0.5381</v>
      </c>
      <c r="L738" s="268" t="n">
        <v>0.4099</v>
      </c>
      <c r="M738" s="268" t="n">
        <v>-0.0416</v>
      </c>
      <c r="N738" s="8" t="n">
        <v>569.27</v>
      </c>
      <c r="O738" s="8" t="n">
        <v>8616.540000000001</v>
      </c>
      <c r="P738" s="268" t="n">
        <v>0.06610000000000001</v>
      </c>
      <c r="Q738" s="8" t="n">
        <v>523</v>
      </c>
      <c r="R738" s="8" t="inlineStr">
        <is>
          <t>1 ↓ -0.46%</t>
        </is>
      </c>
      <c r="S738" s="8" t="inlineStr">
        <is>
          <t>7 ↓ -0.31%</t>
        </is>
      </c>
      <c r="T738" s="8" t="inlineStr">
        <is>
          <t>57 ↓ -0.43%</t>
        </is>
      </c>
      <c r="U738" s="8" t="inlineStr">
        <is>
          <t>181 ↓ -0.63%</t>
        </is>
      </c>
      <c r="V738" s="8" t="inlineStr">
        <is>
          <t>139 ↓ -0.62%</t>
        </is>
      </c>
      <c r="W738" s="8" t="inlineStr">
        <is>
          <t>138 ↓ -0.31%</t>
        </is>
      </c>
    </row>
    <row r="739" ht="28" customHeight="1" s="386">
      <c r="A739" s="308" t="n">
        <v>45159</v>
      </c>
      <c r="B739" s="472" t="n">
        <v>2039.639</v>
      </c>
      <c r="C739" s="8" t="n">
        <v>-4.6</v>
      </c>
      <c r="D739" s="268" t="n">
        <v>-0.0023</v>
      </c>
      <c r="E739" s="8" t="n">
        <v>44.72</v>
      </c>
      <c r="F739" s="8" t="n">
        <v>131.289</v>
      </c>
      <c r="G739" s="8" t="n">
        <v>122.002</v>
      </c>
      <c r="H739" s="8" t="n">
        <v>87.47</v>
      </c>
      <c r="I739" s="8" t="n">
        <v>185.51</v>
      </c>
      <c r="J739" s="8" t="n">
        <v>74.66</v>
      </c>
      <c r="K739" s="268" t="n">
        <v>0.5422</v>
      </c>
      <c r="L739" s="268" t="n">
        <v>0.4208</v>
      </c>
      <c r="M739" s="268" t="n">
        <v>-0.0438</v>
      </c>
      <c r="N739" s="8" t="n">
        <v>470.95</v>
      </c>
      <c r="O739" s="8" t="n">
        <v>8617.709999999999</v>
      </c>
      <c r="P739" s="268" t="n">
        <v>0.0546</v>
      </c>
      <c r="Q739" s="8" t="n">
        <v>523</v>
      </c>
      <c r="R739" s="8" t="inlineStr">
        <is>
          <t>1 ↑ +0.09%</t>
        </is>
      </c>
      <c r="S739" s="8" t="inlineStr">
        <is>
          <t>7 ↓ -0.16%</t>
        </is>
      </c>
      <c r="T739" s="8" t="inlineStr">
        <is>
          <t>49 ↓ -0.07%</t>
        </is>
      </c>
      <c r="U739" s="8" t="inlineStr">
        <is>
          <t>173 ↓ -0.31%</t>
        </is>
      </c>
      <c r="V739" s="8" t="inlineStr">
        <is>
          <t>151 ↓ -0.35%</t>
        </is>
      </c>
      <c r="W739" s="8" t="inlineStr">
        <is>
          <t>142 ↓ -0.05%</t>
        </is>
      </c>
    </row>
    <row r="740" ht="28" customHeight="1" s="386">
      <c r="A740" s="308" t="n">
        <v>45156</v>
      </c>
      <c r="B740" s="472" t="n">
        <v>2044.239</v>
      </c>
      <c r="C740" s="8" t="n">
        <v>-5.041</v>
      </c>
      <c r="D740" s="268" t="n">
        <v>-0.0025</v>
      </c>
      <c r="E740" s="8" t="n">
        <v>48.83</v>
      </c>
      <c r="F740" s="8" t="n">
        <v>131.572</v>
      </c>
      <c r="G740" s="8" t="n">
        <v>122.496</v>
      </c>
      <c r="H740" s="8" t="n">
        <v>87.36</v>
      </c>
      <c r="I740" s="8" t="n">
        <v>185</v>
      </c>
      <c r="J740" s="8" t="n">
        <v>73.27</v>
      </c>
      <c r="K740" s="268" t="n">
        <v>0.5343</v>
      </c>
      <c r="L740" s="268" t="n">
        <v>0.417</v>
      </c>
      <c r="M740" s="268" t="n">
        <v>-0.0446</v>
      </c>
      <c r="N740" s="8" t="n">
        <v>458.95</v>
      </c>
      <c r="O740" s="8" t="n">
        <v>8577.99</v>
      </c>
      <c r="P740" s="268" t="n">
        <v>0.0535</v>
      </c>
      <c r="Q740" s="8" t="n">
        <v>520</v>
      </c>
      <c r="R740" s="8" t="inlineStr">
        <is>
          <t>1 ↓ -0.22%</t>
        </is>
      </c>
      <c r="S740" s="8" t="inlineStr">
        <is>
          <t>7 ↑ +0.19%</t>
        </is>
      </c>
      <c r="T740" s="8" t="inlineStr">
        <is>
          <t>48 ↓ -0.05%</t>
        </is>
      </c>
      <c r="U740" s="8" t="inlineStr">
        <is>
          <t>174 ↓ -0.10%</t>
        </is>
      </c>
      <c r="V740" s="8" t="inlineStr">
        <is>
          <t>144 ↓ -0.23%</t>
        </is>
      </c>
      <c r="W740" s="8" t="inlineStr">
        <is>
          <t>146 ↓ -0.52%</t>
        </is>
      </c>
    </row>
    <row r="741" ht="28" customHeight="1" s="386">
      <c r="A741" s="308" t="n">
        <v>45155</v>
      </c>
      <c r="B741" s="472" t="n">
        <v>2049.28</v>
      </c>
      <c r="C741" s="8" t="n">
        <v>11.027</v>
      </c>
      <c r="D741" s="268" t="n">
        <v>0.0054</v>
      </c>
      <c r="E741" s="8" t="n">
        <v>50.3</v>
      </c>
      <c r="F741" s="8" t="n">
        <v>131.872</v>
      </c>
      <c r="G741" s="8" t="n">
        <v>122.461</v>
      </c>
      <c r="H741" s="8" t="n">
        <v>88.81</v>
      </c>
      <c r="I741" s="8" t="n">
        <v>183.56</v>
      </c>
      <c r="J741" s="8" t="n">
        <v>69.31</v>
      </c>
      <c r="K741" s="268" t="n">
        <v>0.5168</v>
      </c>
      <c r="L741" s="268" t="n">
        <v>0.4065</v>
      </c>
      <c r="M741" s="268" t="n">
        <v>-0.0453</v>
      </c>
      <c r="N741" s="8" t="n">
        <v>537.17</v>
      </c>
      <c r="O741" s="8" t="n">
        <v>8577.709999999999</v>
      </c>
      <c r="P741" s="268" t="n">
        <v>0.0626</v>
      </c>
      <c r="Q741" s="8" t="n">
        <v>519</v>
      </c>
      <c r="R741" s="8" t="inlineStr">
        <is>
          <t>1 ↑ +0.07%</t>
        </is>
      </c>
      <c r="S741" s="8" t="inlineStr">
        <is>
          <t>7 ↑ +0.01%</t>
        </is>
      </c>
      <c r="T741" s="8" t="inlineStr">
        <is>
          <t>49 ↑ +0.07%</t>
        </is>
      </c>
      <c r="U741" s="8" t="inlineStr">
        <is>
          <t>170 ↑ +0.26%</t>
        </is>
      </c>
      <c r="V741" s="8" t="inlineStr">
        <is>
          <t>145 ↑ +0.60%</t>
        </is>
      </c>
      <c r="W741" s="8" t="inlineStr">
        <is>
          <t>147 ↑ +0.99%</t>
        </is>
      </c>
    </row>
    <row r="742" ht="28" customHeight="1" s="386">
      <c r="A742" s="308" t="n">
        <v>45154</v>
      </c>
      <c r="B742" s="472" t="n">
        <v>2038.253</v>
      </c>
      <c r="C742" s="8" t="n">
        <v>-4.986</v>
      </c>
      <c r="D742" s="268" t="n">
        <v>-0.0024</v>
      </c>
      <c r="E742" s="8" t="n">
        <v>48.89</v>
      </c>
      <c r="F742" s="8" t="n">
        <v>131.093</v>
      </c>
      <c r="G742" s="8" t="n">
        <v>121.775</v>
      </c>
      <c r="H742" s="8" t="n">
        <v>87.68000000000001</v>
      </c>
      <c r="I742" s="8" t="n">
        <v>183.75</v>
      </c>
      <c r="J742" s="8" t="n">
        <v>73.67</v>
      </c>
      <c r="K742" s="268" t="n">
        <v>0.5266</v>
      </c>
      <c r="L742" s="268" t="n">
        <v>0.4141</v>
      </c>
      <c r="M742" s="268" t="n">
        <v>-0.0436</v>
      </c>
      <c r="N742" s="8" t="n">
        <v>476.7</v>
      </c>
      <c r="O742" s="8" t="n">
        <v>8560.74</v>
      </c>
      <c r="P742" s="268" t="n">
        <v>0.0557</v>
      </c>
      <c r="Q742" s="8" t="n">
        <v>518</v>
      </c>
      <c r="R742" s="8" t="inlineStr">
        <is>
          <t>1 ↑ +0.27%</t>
        </is>
      </c>
      <c r="S742" s="8" t="inlineStr">
        <is>
          <t>7 ↑ +0.00%</t>
        </is>
      </c>
      <c r="T742" s="8" t="inlineStr">
        <is>
          <t>48 ↑ +0.02%</t>
        </is>
      </c>
      <c r="U742" s="8" t="inlineStr">
        <is>
          <t>180 ↓ -0.11%</t>
        </is>
      </c>
      <c r="V742" s="8" t="inlineStr">
        <is>
          <t>141 ↓ -0.24%</t>
        </is>
      </c>
      <c r="W742" s="8" t="inlineStr">
        <is>
          <t>141 ↓ -0.52%</t>
        </is>
      </c>
    </row>
    <row r="743" ht="28" customHeight="1" s="386">
      <c r="A743" s="308" t="n">
        <v>45153</v>
      </c>
      <c r="B743" s="472" t="n">
        <v>2043.239</v>
      </c>
      <c r="C743" s="8" t="n">
        <v>-8.35</v>
      </c>
      <c r="D743" s="268" t="n">
        <v>-0.0041</v>
      </c>
      <c r="E743" s="8" t="n">
        <v>49.42</v>
      </c>
      <c r="F743" s="8" t="n">
        <v>131.465</v>
      </c>
      <c r="G743" s="8" t="n">
        <v>122</v>
      </c>
      <c r="H743" s="8" t="n">
        <v>88.58</v>
      </c>
      <c r="I743" s="8" t="n">
        <v>183.05</v>
      </c>
      <c r="J743" s="8" t="n">
        <v>71.81</v>
      </c>
      <c r="K743" s="268" t="n">
        <v>0.5158</v>
      </c>
      <c r="L743" s="268" t="n">
        <v>0.3998</v>
      </c>
      <c r="M743" s="268" t="n">
        <v>-0.0444</v>
      </c>
      <c r="N743" s="8" t="n">
        <v>585.84</v>
      </c>
      <c r="O743" s="8" t="n">
        <v>8545.719999999999</v>
      </c>
      <c r="P743" s="268" t="n">
        <v>0.06859999999999999</v>
      </c>
      <c r="Q743" s="8" t="n">
        <v>514</v>
      </c>
      <c r="R743" s="8" t="inlineStr">
        <is>
          <t>1 ↓ -0.29%</t>
        </is>
      </c>
      <c r="S743" s="8" t="inlineStr">
        <is>
          <t>7 ↑ +0.25%</t>
        </is>
      </c>
      <c r="T743" s="8" t="inlineStr">
        <is>
          <t>48 ↓ -0.06%</t>
        </is>
      </c>
      <c r="U743" s="8" t="inlineStr">
        <is>
          <t>172 ↓ -0.22%</t>
        </is>
      </c>
      <c r="V743" s="8" t="inlineStr">
        <is>
          <t>139 ↓ -0.48%</t>
        </is>
      </c>
      <c r="W743" s="8" t="inlineStr">
        <is>
          <t>147 ↓ -0.71%</t>
        </is>
      </c>
    </row>
    <row r="744" ht="28" customHeight="1" s="386">
      <c r="A744" s="308" t="n">
        <v>45152</v>
      </c>
      <c r="B744" s="472" t="n">
        <v>2051.589</v>
      </c>
      <c r="C744" s="8" t="n">
        <v>-4.07</v>
      </c>
      <c r="D744" s="268" t="n">
        <v>-0.002</v>
      </c>
      <c r="E744" s="8" t="n">
        <v>51.21</v>
      </c>
      <c r="F744" s="8" t="n">
        <v>132.1</v>
      </c>
      <c r="G744" s="8" t="n">
        <v>122.64</v>
      </c>
      <c r="H744" s="8" t="n">
        <v>89.15000000000001</v>
      </c>
      <c r="I744" s="8" t="n">
        <v>183.1</v>
      </c>
      <c r="J744" s="8" t="n">
        <v>69.47</v>
      </c>
      <c r="K744" s="268" t="n">
        <v>0.5101</v>
      </c>
      <c r="L744" s="268" t="n">
        <v>0.3953</v>
      </c>
      <c r="M744" s="268" t="n">
        <v>-0.0459</v>
      </c>
      <c r="N744" s="8" t="n">
        <v>582.45</v>
      </c>
      <c r="O744" s="8" t="n">
        <v>8522.52</v>
      </c>
      <c r="P744" s="268" t="n">
        <v>0.0683</v>
      </c>
      <c r="Q744" s="8" t="n">
        <v>511</v>
      </c>
      <c r="R744" s="8" t="inlineStr">
        <is>
          <t>1 ↓ -0.21%</t>
        </is>
      </c>
      <c r="S744" s="8" t="inlineStr">
        <is>
          <t>7 ↓ -0.21%</t>
        </is>
      </c>
      <c r="T744" s="8" t="inlineStr">
        <is>
          <t>48 ↓ -0.43%</t>
        </is>
      </c>
      <c r="U744" s="8" t="inlineStr">
        <is>
          <t>165 ↓ -0.32%</t>
        </is>
      </c>
      <c r="V744" s="8" t="inlineStr">
        <is>
          <t>133 ↓ -0.20%</t>
        </is>
      </c>
      <c r="W744" s="8" t="inlineStr">
        <is>
          <t>157 ↑ +0.01%</t>
        </is>
      </c>
    </row>
    <row r="745" ht="28" customHeight="1" s="386">
      <c r="A745" s="308" t="n">
        <v>45149</v>
      </c>
      <c r="B745" s="472" t="n">
        <v>2055.659</v>
      </c>
      <c r="C745" s="8" t="n">
        <v>-7.013</v>
      </c>
      <c r="D745" s="268" t="n">
        <v>-0.0034</v>
      </c>
      <c r="E745" s="8" t="n">
        <v>54.29</v>
      </c>
      <c r="F745" s="8" t="n">
        <v>132.336</v>
      </c>
      <c r="G745" s="8" t="n">
        <v>123.008</v>
      </c>
      <c r="H745" s="8" t="n">
        <v>88.45</v>
      </c>
      <c r="I745" s="8" t="n">
        <v>183.75</v>
      </c>
      <c r="J745" s="8" t="n">
        <v>73.42</v>
      </c>
      <c r="K745" s="268" t="n">
        <v>0.5141</v>
      </c>
      <c r="L745" s="268" t="n">
        <v>0.4062</v>
      </c>
      <c r="M745" s="268" t="n">
        <v>-0.0463</v>
      </c>
      <c r="N745" s="8" t="n">
        <v>543.45</v>
      </c>
      <c r="O745" s="8" t="n">
        <v>8523.360000000001</v>
      </c>
      <c r="P745" s="268" t="n">
        <v>0.0638</v>
      </c>
      <c r="Q745" s="8" t="n">
        <v>511</v>
      </c>
      <c r="R745" s="8" t="inlineStr">
        <is>
          <t>1 ↓ -0.08%</t>
        </is>
      </c>
      <c r="S745" s="8" t="inlineStr">
        <is>
          <t>7 ↓ -0.39%</t>
        </is>
      </c>
      <c r="T745" s="8" t="inlineStr">
        <is>
          <t>44 ↓ -0.27%</t>
        </is>
      </c>
      <c r="U745" s="8" t="inlineStr">
        <is>
          <t>163 ↓ -0.21%</t>
        </is>
      </c>
      <c r="V745" s="8" t="inlineStr">
        <is>
          <t>138 ↓ -0.44%</t>
        </is>
      </c>
      <c r="W745" s="8" t="inlineStr">
        <is>
          <t>158 ↓ -0.41%</t>
        </is>
      </c>
    </row>
    <row r="746" ht="28" customHeight="1" s="386">
      <c r="A746" s="308" t="n">
        <v>45148</v>
      </c>
      <c r="B746" s="472" t="n">
        <v>2062.672</v>
      </c>
      <c r="C746" s="8" t="n">
        <v>-1.28</v>
      </c>
      <c r="D746" s="268" t="n">
        <v>-0.0005999999999999999</v>
      </c>
      <c r="E746" s="8" t="n">
        <v>58.69</v>
      </c>
      <c r="F746" s="8" t="n">
        <v>132.754</v>
      </c>
      <c r="G746" s="8" t="n">
        <v>123.232</v>
      </c>
      <c r="H746" s="8" t="n">
        <v>89.91</v>
      </c>
      <c r="I746" s="8" t="n">
        <v>182.2</v>
      </c>
      <c r="J746" s="8" t="n">
        <v>66.04000000000001</v>
      </c>
      <c r="K746" s="268" t="n">
        <v>0.4945</v>
      </c>
      <c r="L746" s="268" t="n">
        <v>0.3882</v>
      </c>
      <c r="M746" s="268" t="n">
        <v>-0.0477</v>
      </c>
      <c r="N746" s="8" t="n">
        <v>496.2</v>
      </c>
      <c r="O746" s="8" t="n">
        <v>8489.99</v>
      </c>
      <c r="P746" s="268" t="n">
        <v>0.0584</v>
      </c>
      <c r="Q746" s="8" t="n">
        <v>507</v>
      </c>
      <c r="R746" s="8" t="inlineStr">
        <is>
          <t>1 ↓ -0.04%</t>
        </is>
      </c>
      <c r="S746" s="8" t="inlineStr">
        <is>
          <t>6 ↑ +0.46%</t>
        </is>
      </c>
      <c r="T746" s="8" t="inlineStr">
        <is>
          <t>41 ↑ +0.24%</t>
        </is>
      </c>
      <c r="U746" s="8" t="inlineStr">
        <is>
          <t>159 ↑ +0.07%</t>
        </is>
      </c>
      <c r="V746" s="8" t="inlineStr">
        <is>
          <t>143 ↑ +0.08%</t>
        </is>
      </c>
      <c r="W746" s="8" t="inlineStr">
        <is>
          <t>157 ↓ -0.43%</t>
        </is>
      </c>
    </row>
    <row r="747" ht="28" customHeight="1" s="386">
      <c r="A747" s="308" t="n">
        <v>45147</v>
      </c>
      <c r="B747" s="472" t="n">
        <v>2063.952</v>
      </c>
      <c r="C747" s="8" t="n">
        <v>-4.426</v>
      </c>
      <c r="D747" s="268" t="n">
        <v>-0.0021</v>
      </c>
      <c r="E747" s="8" t="n">
        <v>56.68</v>
      </c>
      <c r="F747" s="8" t="n">
        <v>132.9</v>
      </c>
      <c r="G747" s="8" t="n">
        <v>123.085</v>
      </c>
      <c r="H747" s="8" t="n">
        <v>89.55</v>
      </c>
      <c r="I747" s="8" t="n">
        <v>182.66</v>
      </c>
      <c r="J747" s="8" t="n">
        <v>66.72</v>
      </c>
      <c r="K747" s="268" t="n">
        <v>0.4976</v>
      </c>
      <c r="L747" s="268" t="n">
        <v>0.3878</v>
      </c>
      <c r="M747" s="268" t="n">
        <v>-0.0479</v>
      </c>
      <c r="N747" s="8" t="n">
        <v>571.98</v>
      </c>
      <c r="O747" s="8" t="n">
        <v>8489</v>
      </c>
      <c r="P747" s="268" t="n">
        <v>0.0674</v>
      </c>
      <c r="Q747" s="8" t="n">
        <v>506</v>
      </c>
      <c r="R747" s="8" t="inlineStr">
        <is>
          <t>1 ↓ -1.14%</t>
        </is>
      </c>
      <c r="S747" s="8" t="inlineStr">
        <is>
          <t>6 ↓ -0.09%</t>
        </is>
      </c>
      <c r="T747" s="8" t="inlineStr">
        <is>
          <t>47 ↑ +0.23%</t>
        </is>
      </c>
      <c r="U747" s="8" t="inlineStr">
        <is>
          <t>154 ↓ -0.15%</t>
        </is>
      </c>
      <c r="V747" s="8" t="inlineStr">
        <is>
          <t>142 ↓ -0.22%</t>
        </is>
      </c>
      <c r="W747" s="8" t="inlineStr">
        <is>
          <t>156 ↓ -0.40%</t>
        </is>
      </c>
    </row>
    <row r="748" ht="28" customHeight="1" s="386">
      <c r="A748" s="308" t="n">
        <v>45146</v>
      </c>
      <c r="B748" s="472" t="n">
        <v>2068.378</v>
      </c>
      <c r="C748" s="8" t="n">
        <v>-2.817</v>
      </c>
      <c r="D748" s="268" t="n">
        <v>-0.0014</v>
      </c>
      <c r="E748" s="8" t="n">
        <v>57.89</v>
      </c>
      <c r="F748" s="8" t="n">
        <v>133.236</v>
      </c>
      <c r="G748" s="8" t="n">
        <v>123.464</v>
      </c>
      <c r="H748" s="8" t="n">
        <v>90.58</v>
      </c>
      <c r="I748" s="8" t="n">
        <v>182.08</v>
      </c>
      <c r="J748" s="8" t="n">
        <v>63.22</v>
      </c>
      <c r="K748" s="268" t="n">
        <v>0.4885</v>
      </c>
      <c r="L748" s="268" t="n">
        <v>0.3809</v>
      </c>
      <c r="M748" s="268" t="n">
        <v>-0.0488</v>
      </c>
      <c r="N748" s="8" t="n">
        <v>620.8</v>
      </c>
      <c r="O748" s="8" t="n">
        <v>8491.33</v>
      </c>
      <c r="P748" s="268" t="n">
        <v>0.0731</v>
      </c>
      <c r="Q748" s="8" t="n">
        <v>504</v>
      </c>
      <c r="R748" s="8" t="inlineStr">
        <is>
          <t>1 ↓ -0.42%</t>
        </is>
      </c>
      <c r="S748" s="8" t="inlineStr">
        <is>
          <t>7 ↑ +0.21%</t>
        </is>
      </c>
      <c r="T748" s="8" t="inlineStr">
        <is>
          <t>43 ↑ +0.01%</t>
        </is>
      </c>
      <c r="U748" s="8" t="inlineStr">
        <is>
          <t>150 ↓ -0.10%</t>
        </is>
      </c>
      <c r="V748" s="8" t="inlineStr">
        <is>
          <t>148 ↓ -0.24%</t>
        </is>
      </c>
      <c r="W748" s="8" t="inlineStr">
        <is>
          <t>155 ↓ -0.13%</t>
        </is>
      </c>
    </row>
    <row r="749" ht="28" customHeight="1" s="386">
      <c r="A749" s="308" t="n">
        <v>45145</v>
      </c>
      <c r="B749" s="472" t="n">
        <v>2071.195</v>
      </c>
      <c r="C749" s="8" t="n">
        <v>-9.215999999999999</v>
      </c>
      <c r="D749" s="268" t="n">
        <v>-0.0044</v>
      </c>
      <c r="E749" s="8" t="n">
        <v>59.5</v>
      </c>
      <c r="F749" s="8" t="n">
        <v>133.385</v>
      </c>
      <c r="G749" s="8" t="n">
        <v>123.787</v>
      </c>
      <c r="H749" s="8" t="n">
        <v>90.84</v>
      </c>
      <c r="I749" s="8" t="n">
        <v>182.33</v>
      </c>
      <c r="J749" s="8" t="n">
        <v>64.40000000000001</v>
      </c>
      <c r="K749" s="268" t="n">
        <v>0.4894</v>
      </c>
      <c r="L749" s="268" t="n">
        <v>0.3828</v>
      </c>
      <c r="M749" s="268" t="n">
        <v>-0.0491</v>
      </c>
      <c r="N749" s="8" t="n">
        <v>585.0700000000001</v>
      </c>
      <c r="O749" s="8" t="n">
        <v>8495.530000000001</v>
      </c>
      <c r="P749" s="268" t="n">
        <v>0.0689</v>
      </c>
      <c r="Q749" s="8" t="n">
        <v>504</v>
      </c>
      <c r="R749" s="8" t="inlineStr">
        <is>
          <t>1 ↑ +0.30%</t>
        </is>
      </c>
      <c r="S749" s="8" t="inlineStr">
        <is>
          <t>7 ↑ +0.15%</t>
        </is>
      </c>
      <c r="T749" s="8" t="inlineStr">
        <is>
          <t>42 ↓ -0.34%</t>
        </is>
      </c>
      <c r="U749" s="8" t="inlineStr">
        <is>
          <t>152 ↓ -0.50%</t>
        </is>
      </c>
      <c r="V749" s="8" t="inlineStr">
        <is>
          <t>141 ↓ -0.58%</t>
        </is>
      </c>
      <c r="W749" s="8" t="inlineStr">
        <is>
          <t>161 ↓ -0.33%</t>
        </is>
      </c>
    </row>
    <row r="750" ht="28" customHeight="1" s="386">
      <c r="A750" s="308" t="n">
        <v>45142</v>
      </c>
      <c r="B750" s="472" t="n">
        <v>2080.411</v>
      </c>
      <c r="C750" s="8" t="n">
        <v>4.463</v>
      </c>
      <c r="D750" s="268" t="n">
        <v>0.0021</v>
      </c>
      <c r="E750" s="8" t="n">
        <v>62.77</v>
      </c>
      <c r="F750" s="8" t="n">
        <v>133.925</v>
      </c>
      <c r="G750" s="8" t="n">
        <v>124.499</v>
      </c>
      <c r="H750" s="8" t="n">
        <v>91.15000000000001</v>
      </c>
      <c r="I750" s="8" t="n">
        <v>182.19</v>
      </c>
      <c r="J750" s="8" t="n">
        <v>63.77</v>
      </c>
      <c r="K750" s="268" t="n">
        <v>0.4827</v>
      </c>
      <c r="L750" s="268" t="n">
        <v>0.3794</v>
      </c>
      <c r="M750" s="268" t="n">
        <v>-0.0501</v>
      </c>
      <c r="N750" s="8" t="n">
        <v>759.49</v>
      </c>
      <c r="O750" s="8" t="n">
        <v>8416.040000000001</v>
      </c>
      <c r="P750" s="268" t="n">
        <v>0.0902</v>
      </c>
      <c r="Q750" s="8" t="n">
        <v>505</v>
      </c>
      <c r="R750" s="8" t="inlineStr">
        <is>
          <t>2 ↑ +0.74%</t>
        </is>
      </c>
      <c r="S750" s="8" t="inlineStr">
        <is>
          <t>7 ↑ +0.08%</t>
        </is>
      </c>
      <c r="T750" s="8" t="inlineStr">
        <is>
          <t>37 ↑ +0.10%</t>
        </is>
      </c>
      <c r="U750" s="8" t="inlineStr">
        <is>
          <t>146 ↑ +0.05%</t>
        </is>
      </c>
      <c r="V750" s="8" t="inlineStr">
        <is>
          <t>147 ↓ -0.04%</t>
        </is>
      </c>
      <c r="W750" s="8" t="inlineStr">
        <is>
          <t>166 ↑ +0.60%</t>
        </is>
      </c>
    </row>
    <row r="751" ht="28" customHeight="1" s="386">
      <c r="A751" s="308" t="n">
        <v>45141</v>
      </c>
      <c r="B751" s="472" t="n">
        <v>2075.948</v>
      </c>
      <c r="C751" s="8" t="n">
        <v>3.958</v>
      </c>
      <c r="D751" s="268" t="n">
        <v>0.0019</v>
      </c>
      <c r="E751" s="8" t="n">
        <v>63.58</v>
      </c>
      <c r="F751" s="8" t="n">
        <v>133.505</v>
      </c>
      <c r="G751" s="8" t="n">
        <v>124.197</v>
      </c>
      <c r="H751" s="8" t="n">
        <v>91.23</v>
      </c>
      <c r="I751" s="8" t="n">
        <v>181.4</v>
      </c>
      <c r="J751" s="8" t="n">
        <v>62.21</v>
      </c>
      <c r="K751" s="268" t="n">
        <v>0.4789</v>
      </c>
      <c r="L751" s="268" t="n">
        <v>0.3789</v>
      </c>
      <c r="M751" s="268" t="n">
        <v>-0.0494</v>
      </c>
      <c r="N751" s="8" t="n">
        <v>661.8200000000001</v>
      </c>
      <c r="O751" s="8" t="n">
        <v>8428.41</v>
      </c>
      <c r="P751" s="268" t="n">
        <v>0.0785</v>
      </c>
      <c r="Q751" s="8" t="n">
        <v>504</v>
      </c>
      <c r="R751" s="8" t="inlineStr">
        <is>
          <t>2 ↓ -1.90%</t>
        </is>
      </c>
      <c r="S751" s="8" t="inlineStr">
        <is>
          <t>7 ↑ +0.21%</t>
        </is>
      </c>
      <c r="T751" s="8" t="inlineStr">
        <is>
          <t>37 ↑ +0.17%</t>
        </is>
      </c>
      <c r="U751" s="8" t="inlineStr">
        <is>
          <t>142 ↑ +0.20%</t>
        </is>
      </c>
      <c r="V751" s="8" t="inlineStr">
        <is>
          <t>153 ↑ +0.18%</t>
        </is>
      </c>
      <c r="W751" s="8" t="inlineStr">
        <is>
          <t>163 ↑ +0.23%</t>
        </is>
      </c>
    </row>
    <row r="752" ht="28" customHeight="1" s="386">
      <c r="A752" s="308" t="n">
        <v>45140</v>
      </c>
      <c r="B752" s="472" t="n">
        <v>2071.99</v>
      </c>
      <c r="C752" s="8" t="n">
        <v>3.227</v>
      </c>
      <c r="D752" s="268" t="n">
        <v>0.0016</v>
      </c>
      <c r="E752" s="8" t="n">
        <v>60.25</v>
      </c>
      <c r="F752" s="8" t="n">
        <v>133.25</v>
      </c>
      <c r="G752" s="8" t="n">
        <v>124.056</v>
      </c>
      <c r="H752" s="8" t="n">
        <v>91</v>
      </c>
      <c r="I752" s="8" t="n">
        <v>181.08</v>
      </c>
      <c r="J752" s="8" t="n">
        <v>60.3</v>
      </c>
      <c r="K752" s="268" t="n">
        <v>0.4783</v>
      </c>
      <c r="L752" s="268" t="n">
        <v>0.3733</v>
      </c>
      <c r="M752" s="268" t="n">
        <v>-0.0489</v>
      </c>
      <c r="N752" s="8" t="n">
        <v>618.22</v>
      </c>
      <c r="O752" s="8" t="n">
        <v>8415.690000000001</v>
      </c>
      <c r="P752" s="268" t="n">
        <v>0.0735</v>
      </c>
      <c r="Q752" s="8" t="n">
        <v>502</v>
      </c>
      <c r="R752" s="8" t="inlineStr">
        <is>
          <t>1 ↓ -0.88%</t>
        </is>
      </c>
      <c r="S752" s="8" t="inlineStr">
        <is>
          <t>8 ↑ +0.11%</t>
        </is>
      </c>
      <c r="T752" s="8" t="inlineStr">
        <is>
          <t>40 ↓ -0.07%</t>
        </is>
      </c>
      <c r="U752" s="8" t="inlineStr">
        <is>
          <t>146 ↓ -0.03%</t>
        </is>
      </c>
      <c r="V752" s="8" t="inlineStr">
        <is>
          <t>150 ↓ -0.05%</t>
        </is>
      </c>
      <c r="W752" s="8" t="inlineStr">
        <is>
          <t>157 ↑ +0.59%</t>
        </is>
      </c>
    </row>
    <row r="753" ht="28" customHeight="1" s="386">
      <c r="A753" s="308" t="n">
        <v>45139</v>
      </c>
      <c r="B753" s="472" t="n">
        <v>2068.763</v>
      </c>
      <c r="C753" s="8" t="n">
        <v>-5.538</v>
      </c>
      <c r="D753" s="268" t="n">
        <v>-0.0027</v>
      </c>
      <c r="E753" s="8" t="n">
        <v>60.48</v>
      </c>
      <c r="F753" s="8" t="n">
        <v>132.979</v>
      </c>
      <c r="G753" s="8" t="n">
        <v>124.2</v>
      </c>
      <c r="H753" s="8" t="n">
        <v>91.19</v>
      </c>
      <c r="I753" s="8" t="n">
        <v>180.62</v>
      </c>
      <c r="J753" s="8" t="n">
        <v>59.5</v>
      </c>
      <c r="K753" s="268" t="n">
        <v>0.4764</v>
      </c>
      <c r="L753" s="268" t="n">
        <v>0.3788</v>
      </c>
      <c r="M753" s="268" t="n">
        <v>-0.0484</v>
      </c>
      <c r="N753" s="8" t="n">
        <v>634.4400000000001</v>
      </c>
      <c r="O753" s="8" t="n">
        <v>8414</v>
      </c>
      <c r="P753" s="268" t="n">
        <v>0.07539999999999999</v>
      </c>
      <c r="Q753" s="8" t="n">
        <v>501</v>
      </c>
      <c r="R753" s="8" t="inlineStr">
        <is>
          <t>1 ↓ -0.14%</t>
        </is>
      </c>
      <c r="S753" s="8" t="inlineStr">
        <is>
          <t>9 ↑ +0.35%</t>
        </is>
      </c>
      <c r="T753" s="8" t="inlineStr">
        <is>
          <t>37 ↓ -0.17%</t>
        </is>
      </c>
      <c r="U753" s="8" t="inlineStr">
        <is>
          <t>148 ↓ -0.28%</t>
        </is>
      </c>
      <c r="V753" s="8" t="inlineStr">
        <is>
          <t>149 ↓ -0.41%</t>
        </is>
      </c>
      <c r="W753" s="8" t="inlineStr">
        <is>
          <t>157 ↓ -0.17%</t>
        </is>
      </c>
    </row>
    <row r="754" ht="28" customHeight="1" s="386">
      <c r="A754" s="308" t="n">
        <v>45138</v>
      </c>
      <c r="B754" s="472" t="n">
        <v>2074.301</v>
      </c>
      <c r="C754" s="8" t="n">
        <v>9.169</v>
      </c>
      <c r="D754" s="268" t="n">
        <v>0.0044</v>
      </c>
      <c r="E754" s="8" t="n">
        <v>63.64</v>
      </c>
      <c r="F754" s="8" t="n">
        <v>133.362</v>
      </c>
      <c r="G754" s="8" t="n">
        <v>124.785</v>
      </c>
      <c r="H754" s="8" t="n">
        <v>91.53</v>
      </c>
      <c r="I754" s="8" t="n">
        <v>181.18</v>
      </c>
      <c r="J754" s="8" t="n">
        <v>58.89</v>
      </c>
      <c r="K754" s="268" t="n">
        <v>0.4782</v>
      </c>
      <c r="L754" s="268" t="n">
        <v>0.3753</v>
      </c>
      <c r="M754" s="268" t="n">
        <v>-0.0494</v>
      </c>
      <c r="N754" s="8" t="n">
        <v>574.41</v>
      </c>
      <c r="O754" s="8" t="n">
        <v>8421.209999999999</v>
      </c>
      <c r="P754" s="268" t="n">
        <v>0.0682</v>
      </c>
      <c r="Q754" s="8" t="n">
        <v>501</v>
      </c>
      <c r="R754" s="8" t="inlineStr">
        <is>
          <t>2 ↑ +2.29%</t>
        </is>
      </c>
      <c r="S754" s="8" t="inlineStr">
        <is>
          <t>8 ↑ +0.29%</t>
        </is>
      </c>
      <c r="T754" s="8" t="inlineStr">
        <is>
          <t>35 ↑ +0.23%</t>
        </is>
      </c>
      <c r="U754" s="8" t="inlineStr">
        <is>
          <t>141 ↑ +0.26%</t>
        </is>
      </c>
      <c r="V754" s="8" t="inlineStr">
        <is>
          <t>153 ↑ +0.19%</t>
        </is>
      </c>
      <c r="W754" s="8" t="inlineStr">
        <is>
          <t>162 ↑ +0.88%</t>
        </is>
      </c>
    </row>
    <row r="755" ht="28" customHeight="1" s="386">
      <c r="A755" s="308" t="n">
        <v>45135</v>
      </c>
      <c r="B755" s="472" t="n">
        <v>2065.132</v>
      </c>
      <c r="C755" s="8" t="n">
        <v>12.786</v>
      </c>
      <c r="D755" s="268" t="n">
        <v>0.0062</v>
      </c>
      <c r="E755" s="8" t="n">
        <v>60.92</v>
      </c>
      <c r="F755" s="8" t="n">
        <v>132.439</v>
      </c>
      <c r="G755" s="8" t="n">
        <v>124.585</v>
      </c>
      <c r="H755" s="8" t="n">
        <v>90.90000000000001</v>
      </c>
      <c r="I755" s="8" t="n">
        <v>180.84</v>
      </c>
      <c r="J755" s="8" t="n">
        <v>62.91</v>
      </c>
      <c r="K755" s="268" t="n">
        <v>0.484</v>
      </c>
      <c r="L755" s="268" t="n">
        <v>0.3785</v>
      </c>
      <c r="M755" s="268" t="n">
        <v>-0.0413</v>
      </c>
      <c r="N755" s="8" t="n">
        <v>612.45</v>
      </c>
      <c r="O755" s="8" t="n">
        <v>8427.5</v>
      </c>
      <c r="P755" s="268" t="n">
        <v>0.0727</v>
      </c>
      <c r="Q755" s="8" t="n">
        <v>501</v>
      </c>
      <c r="R755" s="8" t="inlineStr">
        <is>
          <t>3 ↑ +3.13%</t>
        </is>
      </c>
      <c r="S755" s="8" t="inlineStr">
        <is>
          <t>9 ↑ +0.19%</t>
        </is>
      </c>
      <c r="T755" s="8" t="inlineStr">
        <is>
          <t>37 ↑ +0.62%</t>
        </is>
      </c>
      <c r="U755" s="8" t="inlineStr">
        <is>
          <t>140 ↑ +0.65%</t>
        </is>
      </c>
      <c r="V755" s="8" t="inlineStr">
        <is>
          <t>154 ↑ +0.59%</t>
        </is>
      </c>
      <c r="W755" s="8" t="inlineStr">
        <is>
          <t>158 ↑ +0.62%</t>
        </is>
      </c>
    </row>
    <row r="756" ht="28" customHeight="1" s="386">
      <c r="A756" s="308" t="n">
        <v>45134</v>
      </c>
      <c r="B756" s="472" t="n">
        <v>2052.346</v>
      </c>
      <c r="C756" s="8" t="n">
        <v>-4.917</v>
      </c>
      <c r="D756" s="268" t="n">
        <v>-0.0024</v>
      </c>
      <c r="E756" s="8" t="n">
        <v>53.97</v>
      </c>
      <c r="F756" s="8" t="n">
        <v>131.704</v>
      </c>
      <c r="G756" s="8" t="n">
        <v>123.72</v>
      </c>
      <c r="H756" s="8" t="n">
        <v>90.06</v>
      </c>
      <c r="I756" s="8" t="n">
        <v>180.74</v>
      </c>
      <c r="J756" s="8" t="n">
        <v>64.29000000000001</v>
      </c>
      <c r="K756" s="268" t="n">
        <v>0.4903</v>
      </c>
      <c r="L756" s="268" t="n">
        <v>0.3788</v>
      </c>
      <c r="M756" s="268" t="n">
        <v>-0.0386</v>
      </c>
      <c r="N756" s="8" t="n">
        <v>519.3200000000001</v>
      </c>
      <c r="O756" s="8" t="n">
        <v>8430.01</v>
      </c>
      <c r="P756" s="268" t="n">
        <v>0.0616</v>
      </c>
      <c r="Q756" s="8" t="n">
        <v>501</v>
      </c>
      <c r="R756" s="8" t="inlineStr">
        <is>
          <t>4 ↓ -2.34%</t>
        </is>
      </c>
      <c r="S756" s="8" t="inlineStr">
        <is>
          <t>9 ↑ +0.09%</t>
        </is>
      </c>
      <c r="T756" s="8" t="inlineStr">
        <is>
          <t>43 ↑ +0.18%</t>
        </is>
      </c>
      <c r="U756" s="8" t="inlineStr">
        <is>
          <t>139 ↓ -0.03%</t>
        </is>
      </c>
      <c r="V756" s="8" t="inlineStr">
        <is>
          <t>157 ↓ -0.14%</t>
        </is>
      </c>
      <c r="W756" s="8" t="inlineStr">
        <is>
          <t>149 ↓ -0.62%</t>
        </is>
      </c>
    </row>
    <row r="757" ht="28" customHeight="1" s="386">
      <c r="A757" s="308" t="n">
        <v>45133</v>
      </c>
      <c r="B757" s="472" t="n">
        <v>2057.263</v>
      </c>
      <c r="C757" s="8" t="n">
        <v>-3.999</v>
      </c>
      <c r="D757" s="268" t="n">
        <v>-0.0019</v>
      </c>
      <c r="E757" s="8" t="n">
        <v>55.54</v>
      </c>
      <c r="F757" s="8" t="n">
        <v>132.074</v>
      </c>
      <c r="G757" s="8" t="n">
        <v>124.1</v>
      </c>
      <c r="H757" s="8" t="n">
        <v>90.97</v>
      </c>
      <c r="I757" s="8" t="n">
        <v>180.27</v>
      </c>
      <c r="J757" s="8" t="n">
        <v>60.41</v>
      </c>
      <c r="K757" s="268" t="n">
        <v>0.482</v>
      </c>
      <c r="L757" s="268" t="n">
        <v>0.3711</v>
      </c>
      <c r="M757" s="268" t="n">
        <v>-0.0392</v>
      </c>
      <c r="N757" s="8" t="n">
        <v>440.73</v>
      </c>
      <c r="O757" s="8" t="n">
        <v>8431.299999999999</v>
      </c>
      <c r="P757" s="268" t="n">
        <v>0.0523</v>
      </c>
      <c r="Q757" s="8" t="n">
        <v>501</v>
      </c>
      <c r="R757" s="8" t="inlineStr">
        <is>
          <t>3 ↓ -1.42%</t>
        </is>
      </c>
      <c r="S757" s="8" t="inlineStr">
        <is>
          <t>11 ↑ +0.23%</t>
        </is>
      </c>
      <c r="T757" s="8" t="inlineStr">
        <is>
          <t>45 ↑ +0.16%</t>
        </is>
      </c>
      <c r="U757" s="8" t="inlineStr">
        <is>
          <t>143 ↑ +0.07%</t>
        </is>
      </c>
      <c r="V757" s="8" t="inlineStr">
        <is>
          <t>143 ↓ -0.14%</t>
        </is>
      </c>
      <c r="W757" s="8" t="inlineStr">
        <is>
          <t>156 ↓ -0.60%</t>
        </is>
      </c>
    </row>
    <row r="758" ht="28" customHeight="1" s="386">
      <c r="A758" s="308" t="n">
        <v>45132</v>
      </c>
      <c r="B758" s="472" t="n">
        <v>2061.262</v>
      </c>
      <c r="C758" s="8" t="n">
        <v>20.267</v>
      </c>
      <c r="D758" s="268" t="n">
        <v>0.009900000000000001</v>
      </c>
      <c r="E758" s="8" t="n">
        <v>58.44</v>
      </c>
      <c r="F758" s="8" t="n">
        <v>132.494</v>
      </c>
      <c r="G758" s="8" t="n">
        <v>123.881</v>
      </c>
      <c r="H758" s="8" t="n">
        <v>91</v>
      </c>
      <c r="I758" s="8" t="n">
        <v>180.45</v>
      </c>
      <c r="J758" s="8" t="n">
        <v>60.61</v>
      </c>
      <c r="K758" s="268" t="n">
        <v>0.4796</v>
      </c>
      <c r="L758" s="268" t="n">
        <v>0.3691</v>
      </c>
      <c r="M758" s="268" t="n">
        <v>-0.0396</v>
      </c>
      <c r="N758" s="8" t="n">
        <v>639.73</v>
      </c>
      <c r="O758" s="8" t="n">
        <v>8433.860000000001</v>
      </c>
      <c r="P758" s="268" t="n">
        <v>0.0759</v>
      </c>
      <c r="Q758" s="8" t="n">
        <v>501</v>
      </c>
      <c r="R758" s="8" t="inlineStr">
        <is>
          <t>2 ↑ +0.92%</t>
        </is>
      </c>
      <c r="S758" s="8" t="inlineStr">
        <is>
          <t>12 ↑ +0.14%</t>
        </is>
      </c>
      <c r="T758" s="8" t="inlineStr">
        <is>
          <t>47 ↑ +0.36%</t>
        </is>
      </c>
      <c r="U758" s="8" t="inlineStr">
        <is>
          <t>144 ↑ +0.72%</t>
        </is>
      </c>
      <c r="V758" s="8" t="inlineStr">
        <is>
          <t>138 ↑ +0.93%</t>
        </is>
      </c>
      <c r="W758" s="8" t="inlineStr">
        <is>
          <t>158 ↑ +1.55%</t>
        </is>
      </c>
    </row>
    <row r="759" ht="28" customHeight="1" s="386">
      <c r="A759" s="308" t="n">
        <v>45131</v>
      </c>
      <c r="B759" s="472" t="n">
        <v>2040.995</v>
      </c>
      <c r="C759" s="8" t="n">
        <v>-2.759</v>
      </c>
      <c r="D759" s="268" t="n">
        <v>-0.0014</v>
      </c>
      <c r="E759" s="8" t="n">
        <v>49.95</v>
      </c>
      <c r="F759" s="8" t="n">
        <v>131.003</v>
      </c>
      <c r="G759" s="8" t="n">
        <v>122.794</v>
      </c>
      <c r="H759" s="8" t="n">
        <v>89.41</v>
      </c>
      <c r="I759" s="8" t="n">
        <v>180.05</v>
      </c>
      <c r="J759" s="8" t="n">
        <v>64.98999999999999</v>
      </c>
      <c r="K759" s="268" t="n">
        <v>0.4905</v>
      </c>
      <c r="L759" s="268" t="n">
        <v>0.3805</v>
      </c>
      <c r="M759" s="268" t="n">
        <v>-0.0361</v>
      </c>
      <c r="N759" s="8" t="n">
        <v>503.64</v>
      </c>
      <c r="O759" s="8" t="n">
        <v>8445.879999999999</v>
      </c>
      <c r="P759" s="268" t="n">
        <v>0.0596</v>
      </c>
      <c r="Q759" s="8" t="n">
        <v>504</v>
      </c>
      <c r="R759" s="8" t="inlineStr">
        <is>
          <t>2 ↓ -0.66%</t>
        </is>
      </c>
      <c r="S759" s="8" t="inlineStr">
        <is>
          <t>12 ↑ +0.13%</t>
        </is>
      </c>
      <c r="T759" s="8" t="inlineStr">
        <is>
          <t>55 ↓ -0.20%</t>
        </is>
      </c>
      <c r="U759" s="8" t="inlineStr">
        <is>
          <t>149 ↓ -0.16%</t>
        </is>
      </c>
      <c r="V759" s="8" t="inlineStr">
        <is>
          <t>140 ↓ -0.23%</t>
        </is>
      </c>
      <c r="W759" s="8" t="inlineStr">
        <is>
          <t>146 ↓ -0.01%</t>
        </is>
      </c>
    </row>
    <row r="760" ht="28" customHeight="1" s="386">
      <c r="A760" s="308" t="n">
        <v>45128</v>
      </c>
      <c r="B760" s="472" t="n">
        <v>2043.754</v>
      </c>
      <c r="C760" s="8" t="n">
        <v>-2.722</v>
      </c>
      <c r="D760" s="268" t="n">
        <v>-0.0013</v>
      </c>
      <c r="E760" s="8" t="n">
        <v>51.49</v>
      </c>
      <c r="F760" s="8" t="n">
        <v>131.144</v>
      </c>
      <c r="G760" s="8" t="n">
        <v>122.898</v>
      </c>
      <c r="H760" s="8" t="n">
        <v>89.52</v>
      </c>
      <c r="I760" s="8" t="n">
        <v>180.04</v>
      </c>
      <c r="J760" s="8" t="n">
        <v>65.56</v>
      </c>
      <c r="K760" s="268" t="n">
        <v>0.489</v>
      </c>
      <c r="L760" s="268" t="n">
        <v>0.3858</v>
      </c>
      <c r="M760" s="268" t="n">
        <v>-0.036</v>
      </c>
      <c r="N760" s="8" t="n">
        <v>465.08</v>
      </c>
      <c r="O760" s="8" t="n">
        <v>8448.700000000001</v>
      </c>
      <c r="P760" s="268" t="n">
        <v>0.055</v>
      </c>
      <c r="Q760" s="8" t="n">
        <v>504</v>
      </c>
      <c r="R760" s="8" t="inlineStr">
        <is>
          <t>2 ↓ -0.03%</t>
        </is>
      </c>
      <c r="S760" s="8" t="inlineStr">
        <is>
          <t>13 ↓ -0.44%</t>
        </is>
      </c>
      <c r="T760" s="8" t="inlineStr">
        <is>
          <t>51 ↓ -0.06%</t>
        </is>
      </c>
      <c r="U760" s="8" t="inlineStr">
        <is>
          <t>149 ↑ +0.02%</t>
        </is>
      </c>
      <c r="V760" s="8" t="inlineStr">
        <is>
          <t>140 ↓ -0.21%</t>
        </is>
      </c>
      <c r="W760" s="8" t="inlineStr">
        <is>
          <t>149 ↓ -0.21%</t>
        </is>
      </c>
    </row>
    <row r="761" ht="28" customHeight="1" s="386">
      <c r="A761" s="308" t="n">
        <v>45127</v>
      </c>
      <c r="B761" s="472" t="n">
        <v>2046.476</v>
      </c>
      <c r="C761" s="8" t="n">
        <v>-8.135999999999999</v>
      </c>
      <c r="D761" s="268" t="n">
        <v>-0.004</v>
      </c>
      <c r="E761" s="8" t="n">
        <v>52.71</v>
      </c>
      <c r="F761" s="8" t="n">
        <v>131.363</v>
      </c>
      <c r="G761" s="8" t="n">
        <v>123.279</v>
      </c>
      <c r="H761" s="8" t="n">
        <v>89.56</v>
      </c>
      <c r="I761" s="8" t="n">
        <v>180.47</v>
      </c>
      <c r="J761" s="8" t="n">
        <v>66.73</v>
      </c>
      <c r="K761" s="268" t="n">
        <v>0.4911</v>
      </c>
      <c r="L761" s="268" t="n">
        <v>0.3862</v>
      </c>
      <c r="M761" s="268" t="n">
        <v>-0.0363</v>
      </c>
      <c r="N761" s="8" t="n">
        <v>479.4</v>
      </c>
      <c r="O761" s="8" t="n">
        <v>8446.76</v>
      </c>
      <c r="P761" s="268" t="n">
        <v>0.0568</v>
      </c>
      <c r="Q761" s="8" t="n">
        <v>503</v>
      </c>
      <c r="R761" s="8" t="inlineStr">
        <is>
          <t>2 ↑ +0.83%</t>
        </is>
      </c>
      <c r="S761" s="8" t="inlineStr">
        <is>
          <t>13 ↑ +0.29%</t>
        </is>
      </c>
      <c r="T761" s="8" t="inlineStr">
        <is>
          <t>46 ↑ +0.01%</t>
        </is>
      </c>
      <c r="U761" s="8" t="inlineStr">
        <is>
          <t>154 ↓ -0.11%</t>
        </is>
      </c>
      <c r="V761" s="8" t="inlineStr">
        <is>
          <t>138 ↓ -0.35%</t>
        </is>
      </c>
      <c r="W761" s="8" t="inlineStr">
        <is>
          <t>150 ↓ -0.93%</t>
        </is>
      </c>
    </row>
    <row r="762" ht="28" customHeight="1" s="386">
      <c r="A762" s="308" t="n">
        <v>45126</v>
      </c>
      <c r="B762" s="472" t="n">
        <v>2054.612</v>
      </c>
      <c r="C762" s="8" t="n">
        <v>1.027</v>
      </c>
      <c r="D762" s="268" t="n">
        <v>0.0005</v>
      </c>
      <c r="E762" s="8" t="n">
        <v>54.14</v>
      </c>
      <c r="F762" s="8" t="n">
        <v>132.1</v>
      </c>
      <c r="G762" s="8" t="n">
        <v>123.37</v>
      </c>
      <c r="H762" s="8" t="n">
        <v>90.13</v>
      </c>
      <c r="I762" s="8" t="n">
        <v>180.28</v>
      </c>
      <c r="J762" s="8" t="n">
        <v>63.58</v>
      </c>
      <c r="K762" s="268" t="n">
        <v>0.4818</v>
      </c>
      <c r="L762" s="268" t="n">
        <v>0.3791</v>
      </c>
      <c r="M762" s="268" t="n">
        <v>-0.0374</v>
      </c>
      <c r="N762" s="8" t="n">
        <v>593.21</v>
      </c>
      <c r="O762" s="8" t="n">
        <v>8438.01</v>
      </c>
      <c r="P762" s="268" t="n">
        <v>0.0703</v>
      </c>
      <c r="Q762" s="8" t="n">
        <v>502</v>
      </c>
      <c r="R762" s="8" t="inlineStr">
        <is>
          <t>2 ↓ -0.61%</t>
        </is>
      </c>
      <c r="S762" s="8" t="inlineStr">
        <is>
          <t>13 ↑ +0.41%</t>
        </is>
      </c>
      <c r="T762" s="8" t="inlineStr">
        <is>
          <t>49 ↑ +0.12%</t>
        </is>
      </c>
      <c r="U762" s="8" t="inlineStr">
        <is>
          <t>147 ↑ +0.02%</t>
        </is>
      </c>
      <c r="V762" s="8" t="inlineStr">
        <is>
          <t>138 ↑ +0.04%</t>
        </is>
      </c>
      <c r="W762" s="8" t="inlineStr">
        <is>
          <t>153 ↑ +0.04%</t>
        </is>
      </c>
    </row>
    <row r="763" ht="28" customHeight="1" s="386">
      <c r="A763" s="308" t="n">
        <v>45125</v>
      </c>
      <c r="B763" s="472" t="n">
        <v>2053.585</v>
      </c>
      <c r="C763" s="8" t="n">
        <v>6.591</v>
      </c>
      <c r="D763" s="268" t="n">
        <v>0.0032</v>
      </c>
      <c r="E763" s="8" t="n">
        <v>56.41</v>
      </c>
      <c r="F763" s="8" t="n">
        <v>132.037</v>
      </c>
      <c r="G763" s="8" t="n">
        <v>123.386</v>
      </c>
      <c r="H763" s="8" t="n">
        <v>90.31</v>
      </c>
      <c r="I763" s="8" t="n">
        <v>179.86</v>
      </c>
      <c r="J763" s="8" t="n">
        <v>62.18</v>
      </c>
      <c r="K763" s="268" t="n">
        <v>0.4782</v>
      </c>
      <c r="L763" s="268" t="n">
        <v>0.3702</v>
      </c>
      <c r="M763" s="268" t="n">
        <v>-0.0374</v>
      </c>
      <c r="N763" s="8" t="n">
        <v>659.5</v>
      </c>
      <c r="O763" s="8" t="n">
        <v>8438.190000000001</v>
      </c>
      <c r="P763" s="268" t="n">
        <v>0.07820000000000001</v>
      </c>
      <c r="Q763" s="8" t="n">
        <v>501</v>
      </c>
      <c r="R763" s="8" t="inlineStr">
        <is>
          <t>3 ↑ +1.00%</t>
        </is>
      </c>
      <c r="S763" s="8" t="inlineStr">
        <is>
          <t>12 ↑ +0.27%</t>
        </is>
      </c>
      <c r="T763" s="8" t="inlineStr">
        <is>
          <t>50 ↑ +0.08%</t>
        </is>
      </c>
      <c r="U763" s="8" t="inlineStr">
        <is>
          <t>147 ↑ +0.14%</t>
        </is>
      </c>
      <c r="V763" s="8" t="inlineStr">
        <is>
          <t>137 ↑ +0.29%</t>
        </is>
      </c>
      <c r="W763" s="8" t="inlineStr">
        <is>
          <t>152 ↑ +0.60%</t>
        </is>
      </c>
    </row>
    <row r="764" ht="28" customHeight="1" s="386">
      <c r="A764" s="308" t="n">
        <v>45124</v>
      </c>
      <c r="B764" s="472" t="n">
        <v>2046.994</v>
      </c>
      <c r="C764" s="8" t="n">
        <v>-8.529999999999999</v>
      </c>
      <c r="D764" s="268" t="n">
        <v>-0.0041</v>
      </c>
      <c r="E764" s="8" t="n">
        <v>52.65</v>
      </c>
      <c r="F764" s="8" t="n">
        <v>131.54</v>
      </c>
      <c r="G764" s="8" t="n">
        <v>122.98</v>
      </c>
      <c r="H764" s="8" t="n">
        <v>89.73999999999999</v>
      </c>
      <c r="I764" s="8" t="n">
        <v>179.36</v>
      </c>
      <c r="J764" s="8" t="n">
        <v>62.07</v>
      </c>
      <c r="K764" s="268" t="n">
        <v>0.4782</v>
      </c>
      <c r="L764" s="268" t="n">
        <v>0.3785</v>
      </c>
      <c r="M764" s="268" t="n">
        <v>-0.0363</v>
      </c>
      <c r="N764" s="8" t="n">
        <v>537.74</v>
      </c>
      <c r="O764" s="8" t="n">
        <v>8431.690000000001</v>
      </c>
      <c r="P764" s="268" t="n">
        <v>0.0638</v>
      </c>
      <c r="Q764" s="8" t="n">
        <v>499</v>
      </c>
      <c r="R764" s="8" t="inlineStr">
        <is>
          <t>2 ↓ -3.03%</t>
        </is>
      </c>
      <c r="S764" s="8" t="inlineStr">
        <is>
          <t>13 ↑ +0.41%</t>
        </is>
      </c>
      <c r="T764" s="8" t="inlineStr">
        <is>
          <t>51 ↓ -0.12%</t>
        </is>
      </c>
      <c r="U764" s="8" t="inlineStr">
        <is>
          <t>148 ↓ -0.33%</t>
        </is>
      </c>
      <c r="V764" s="8" t="inlineStr">
        <is>
          <t>134 ↓ -0.24%</t>
        </is>
      </c>
      <c r="W764" s="8" t="inlineStr">
        <is>
          <t>151 ↓ -0.80%</t>
        </is>
      </c>
    </row>
    <row r="765" ht="28" customHeight="1" s="386">
      <c r="A765" s="308" t="n">
        <v>45121</v>
      </c>
      <c r="B765" s="472" t="n">
        <v>2055.524</v>
      </c>
      <c r="C765" s="8" t="n">
        <v>-6.226</v>
      </c>
      <c r="D765" s="268" t="n">
        <v>-0.003</v>
      </c>
      <c r="E765" s="8" t="n">
        <v>55.28</v>
      </c>
      <c r="F765" s="8" t="n">
        <v>132.166</v>
      </c>
      <c r="G765" s="8" t="n">
        <v>122.995</v>
      </c>
      <c r="H765" s="8" t="n">
        <v>90.04000000000001</v>
      </c>
      <c r="I765" s="8" t="n">
        <v>180.3</v>
      </c>
      <c r="J765" s="8" t="n">
        <v>63.04</v>
      </c>
      <c r="K765" s="268" t="n">
        <v>0.4814</v>
      </c>
      <c r="L765" s="268" t="n">
        <v>0.375</v>
      </c>
      <c r="M765" s="268" t="n">
        <v>-0.0376</v>
      </c>
      <c r="N765" s="8" t="n">
        <v>704.05</v>
      </c>
      <c r="O765" s="8" t="n">
        <v>8414.280000000001</v>
      </c>
      <c r="P765" s="268" t="n">
        <v>0.0837</v>
      </c>
      <c r="Q765" s="8" t="n">
        <v>498</v>
      </c>
      <c r="R765" s="8" t="inlineStr">
        <is>
          <t>3 ↓ -4.43%</t>
        </is>
      </c>
      <c r="S765" s="8" t="inlineStr">
        <is>
          <t>12 ↑ +0.12%</t>
        </is>
      </c>
      <c r="T765" s="8" t="inlineStr">
        <is>
          <t>49 ↑ +0.05%</t>
        </is>
      </c>
      <c r="U765" s="8" t="inlineStr">
        <is>
          <t>148 ↓ -0.02%</t>
        </is>
      </c>
      <c r="V765" s="8" t="inlineStr">
        <is>
          <t>130 ↓ -0.31%</t>
        </is>
      </c>
      <c r="W765" s="8" t="inlineStr">
        <is>
          <t>156 ↓ -0.64%</t>
        </is>
      </c>
    </row>
    <row r="766" ht="28" customHeight="1" s="386">
      <c r="A766" s="308" t="n">
        <v>45120</v>
      </c>
      <c r="B766" s="472" t="n">
        <v>2061.75</v>
      </c>
      <c r="C766" s="8" t="n">
        <v>9.91</v>
      </c>
      <c r="D766" s="268" t="n">
        <v>0.0048</v>
      </c>
      <c r="E766" s="8" t="n">
        <v>58.58</v>
      </c>
      <c r="F766" s="8" t="n">
        <v>132.866</v>
      </c>
      <c r="G766" s="8" t="n">
        <v>123.366</v>
      </c>
      <c r="H766" s="8" t="n">
        <v>90.23999999999999</v>
      </c>
      <c r="I766" s="8" t="n">
        <v>180.92</v>
      </c>
      <c r="J766" s="8" t="n">
        <v>62.64</v>
      </c>
      <c r="K766" s="268" t="n">
        <v>0.4806</v>
      </c>
      <c r="L766" s="268" t="n">
        <v>0.3756</v>
      </c>
      <c r="M766" s="268" t="n">
        <v>-0.039</v>
      </c>
      <c r="N766" s="8" t="n">
        <v>644.66</v>
      </c>
      <c r="O766" s="8" t="n">
        <v>8429.33</v>
      </c>
      <c r="P766" s="268" t="n">
        <v>0.0765</v>
      </c>
      <c r="Q766" s="8" t="n">
        <v>498</v>
      </c>
      <c r="R766" s="8" t="inlineStr">
        <is>
          <t>2 ↓ -0.21%</t>
        </is>
      </c>
      <c r="S766" s="8" t="inlineStr">
        <is>
          <t>13 ↓ -0.29%</t>
        </is>
      </c>
      <c r="T766" s="8" t="inlineStr">
        <is>
          <t>49 ↑ +0.22%</t>
        </is>
      </c>
      <c r="U766" s="8" t="inlineStr">
        <is>
          <t>149 ↑ +0.40%</t>
        </is>
      </c>
      <c r="V766" s="8" t="inlineStr">
        <is>
          <t>132 ↑ +0.62%</t>
        </is>
      </c>
      <c r="W766" s="8" t="inlineStr">
        <is>
          <t>153 ↑ +0.60%</t>
        </is>
      </c>
    </row>
    <row r="767" ht="28" customHeight="1" s="386">
      <c r="A767" s="308" t="n">
        <v>45119</v>
      </c>
      <c r="B767" s="472" t="n">
        <v>2051.84</v>
      </c>
      <c r="C767" s="8" t="n">
        <v>-6.876</v>
      </c>
      <c r="D767" s="268" t="n">
        <v>-0.0033</v>
      </c>
      <c r="E767" s="8" t="n">
        <v>53.82</v>
      </c>
      <c r="F767" s="8" t="n">
        <v>132.299</v>
      </c>
      <c r="G767" s="8" t="n">
        <v>122.85</v>
      </c>
      <c r="H767" s="8" t="n">
        <v>89.56999999999999</v>
      </c>
      <c r="I767" s="8" t="n">
        <v>181.04</v>
      </c>
      <c r="J767" s="8" t="n">
        <v>65.01000000000001</v>
      </c>
      <c r="K767" s="268" t="n">
        <v>0.4874</v>
      </c>
      <c r="L767" s="268" t="n">
        <v>0.3852</v>
      </c>
      <c r="M767" s="268" t="n">
        <v>-0.0373</v>
      </c>
      <c r="N767" s="8" t="n">
        <v>700.39</v>
      </c>
      <c r="O767" s="8" t="n">
        <v>8430.59</v>
      </c>
      <c r="P767" s="268" t="n">
        <v>0.08309999999999999</v>
      </c>
      <c r="Q767" s="8" t="n">
        <v>498</v>
      </c>
      <c r="R767" s="8" t="inlineStr">
        <is>
          <t>2 ↑ +0.95%</t>
        </is>
      </c>
      <c r="S767" s="8" t="inlineStr">
        <is>
          <t>13 0.00%</t>
        </is>
      </c>
      <c r="T767" s="8" t="inlineStr">
        <is>
          <t>51 ↓ -0.12%</t>
        </is>
      </c>
      <c r="U767" s="8" t="inlineStr">
        <is>
          <t>149 ↓ -0.22%</t>
        </is>
      </c>
      <c r="V767" s="8" t="inlineStr">
        <is>
          <t>143 ↓ -0.33%</t>
        </is>
      </c>
      <c r="W767" s="8" t="inlineStr">
        <is>
          <t>140 ↓ -0.59%</t>
        </is>
      </c>
    </row>
    <row r="768" ht="28" customHeight="1" s="386">
      <c r="A768" s="308" t="n">
        <v>45118</v>
      </c>
      <c r="B768" s="472" t="n">
        <v>2058.716</v>
      </c>
      <c r="C768" s="8" t="n">
        <v>7.794</v>
      </c>
      <c r="D768" s="268" t="n">
        <v>0.0038</v>
      </c>
      <c r="E768" s="8" t="n">
        <v>57.17</v>
      </c>
      <c r="F768" s="8" t="n">
        <v>132.79</v>
      </c>
      <c r="G768" s="8" t="n">
        <v>123.251</v>
      </c>
      <c r="H768" s="8" t="n">
        <v>90.69</v>
      </c>
      <c r="I768" s="8" t="n">
        <v>180.45</v>
      </c>
      <c r="J768" s="8" t="n">
        <v>62.52</v>
      </c>
      <c r="K768" s="268" t="n">
        <v>0.4766</v>
      </c>
      <c r="L768" s="268" t="n">
        <v>0.374</v>
      </c>
      <c r="M768" s="268" t="n">
        <v>-0.0381</v>
      </c>
      <c r="N768" s="8" t="n">
        <v>718.1799999999999</v>
      </c>
      <c r="O768" s="8" t="n">
        <v>8436.370000000001</v>
      </c>
      <c r="P768" s="268" t="n">
        <v>0.0851</v>
      </c>
      <c r="Q768" s="8" t="n">
        <v>498</v>
      </c>
      <c r="R768" s="8" t="inlineStr">
        <is>
          <t>2 ↓ -9.23%</t>
        </is>
      </c>
      <c r="S768" s="8" t="inlineStr">
        <is>
          <t>13 ↑ +0.11%</t>
        </is>
      </c>
      <c r="T768" s="8" t="inlineStr">
        <is>
          <t>50 ↑ +0.07%</t>
        </is>
      </c>
      <c r="U768" s="8" t="inlineStr">
        <is>
          <t>147 ↑ +0.19%</t>
        </is>
      </c>
      <c r="V768" s="8" t="inlineStr">
        <is>
          <t>137 ↑ +0.47%</t>
        </is>
      </c>
      <c r="W768" s="8" t="inlineStr">
        <is>
          <t>149 ↑ +0.74%</t>
        </is>
      </c>
    </row>
    <row r="769" ht="28" customHeight="1" s="386">
      <c r="A769" s="308" t="n">
        <v>45117</v>
      </c>
      <c r="B769" s="472" t="n">
        <v>2050.922</v>
      </c>
      <c r="C769" s="8" t="n">
        <v>-5.8</v>
      </c>
      <c r="D769" s="268" t="n">
        <v>-0.0028</v>
      </c>
      <c r="E769" s="8" t="n">
        <v>53.86</v>
      </c>
      <c r="F769" s="8" t="n">
        <v>132.179</v>
      </c>
      <c r="G769" s="8" t="n">
        <v>123.02</v>
      </c>
      <c r="H769" s="8" t="n">
        <v>89.72</v>
      </c>
      <c r="I769" s="8" t="n">
        <v>180.63</v>
      </c>
      <c r="J769" s="8" t="n">
        <v>64.16</v>
      </c>
      <c r="K769" s="268" t="n">
        <v>0.4845</v>
      </c>
      <c r="L769" s="268" t="n">
        <v>0.3755</v>
      </c>
      <c r="M769" s="268" t="n">
        <v>-0.038</v>
      </c>
      <c r="N769" s="8" t="n">
        <v>598.04</v>
      </c>
      <c r="O769" s="8" t="n">
        <v>8444.219999999999</v>
      </c>
      <c r="P769" s="268" t="n">
        <v>0.0708</v>
      </c>
      <c r="Q769" s="8" t="n">
        <v>498</v>
      </c>
      <c r="R769" s="8" t="inlineStr">
        <is>
          <t>2 ↓ -38.27%</t>
        </is>
      </c>
      <c r="S769" s="8" t="inlineStr">
        <is>
          <t>13 ↓ -0.76%</t>
        </is>
      </c>
      <c r="T769" s="8" t="inlineStr">
        <is>
          <t>53 ↓ -0.03%</t>
        </is>
      </c>
      <c r="U769" s="8" t="inlineStr">
        <is>
          <t>147 ↑ +0.11%</t>
        </is>
      </c>
      <c r="V769" s="8" t="inlineStr">
        <is>
          <t>142 ↓ -0.16%</t>
        </is>
      </c>
      <c r="W769" s="8" t="inlineStr">
        <is>
          <t>141 ↓ -0.33%</t>
        </is>
      </c>
    </row>
    <row r="770" ht="28" customHeight="1" s="386">
      <c r="A770" s="308" t="n">
        <v>45114</v>
      </c>
      <c r="B770" s="472" t="n">
        <v>2056.722</v>
      </c>
      <c r="C770" s="8" t="n">
        <v>-3.214</v>
      </c>
      <c r="D770" s="268" t="n">
        <v>-0.0016</v>
      </c>
      <c r="E770" s="8" t="n">
        <v>55.89</v>
      </c>
      <c r="F770" s="8" t="n">
        <v>132.547</v>
      </c>
      <c r="G770" s="8" t="n">
        <v>122.765</v>
      </c>
      <c r="H770" s="8" t="n">
        <v>89.56999999999999</v>
      </c>
      <c r="I770" s="8" t="n">
        <v>181.31</v>
      </c>
      <c r="J770" s="8" t="n">
        <v>65.01000000000001</v>
      </c>
      <c r="K770" s="268" t="n">
        <v>0.4876</v>
      </c>
      <c r="L770" s="268" t="n">
        <v>0.3793</v>
      </c>
      <c r="M770" s="268" t="n">
        <v>-0.0426</v>
      </c>
      <c r="N770" s="8" t="n">
        <v>681.75</v>
      </c>
      <c r="O770" s="8" t="n">
        <v>8403.360000000001</v>
      </c>
      <c r="P770" s="268" t="n">
        <v>0.08110000000000001</v>
      </c>
      <c r="Q770" s="8" t="n">
        <v>494</v>
      </c>
      <c r="R770" s="8" t="inlineStr">
        <is>
          <t>1 ↑ +0.33%</t>
        </is>
      </c>
      <c r="S770" s="8" t="inlineStr">
        <is>
          <t>12 ↑ +0.38%</t>
        </is>
      </c>
      <c r="T770" s="8" t="inlineStr">
        <is>
          <t>51 ↑ +0.17%</t>
        </is>
      </c>
      <c r="U770" s="8" t="inlineStr">
        <is>
          <t>151 ↓ -0.03%</t>
        </is>
      </c>
      <c r="V770" s="8" t="inlineStr">
        <is>
          <t>140 ↓ -0.12%</t>
        </is>
      </c>
      <c r="W770" s="8" t="inlineStr">
        <is>
          <t>139 ↓ -0.51%</t>
        </is>
      </c>
    </row>
    <row r="771" ht="28" customHeight="1" s="386">
      <c r="A771" s="308" t="n">
        <v>45113</v>
      </c>
      <c r="B771" s="472" t="n">
        <v>2059.936</v>
      </c>
      <c r="C771" s="8" t="n">
        <v>0.432</v>
      </c>
      <c r="D771" s="268" t="n">
        <v>0.0002</v>
      </c>
      <c r="E771" s="8" t="n">
        <v>56.14</v>
      </c>
      <c r="F771" s="8" t="n">
        <v>132.85</v>
      </c>
      <c r="G771" s="8" t="n">
        <v>122.85</v>
      </c>
      <c r="H771" s="8" t="n">
        <v>90.16</v>
      </c>
      <c r="I771" s="8" t="n">
        <v>181.03</v>
      </c>
      <c r="J771" s="8" t="n">
        <v>63.85</v>
      </c>
      <c r="K771" s="268" t="n">
        <v>0.4818</v>
      </c>
      <c r="L771" s="268" t="n">
        <v>0.3721</v>
      </c>
      <c r="M771" s="268" t="n">
        <v>-0.0428</v>
      </c>
      <c r="N771" s="8" t="n">
        <v>785.86</v>
      </c>
      <c r="O771" s="8" t="n">
        <v>8398.809999999999</v>
      </c>
      <c r="P771" s="268" t="n">
        <v>0.0936</v>
      </c>
      <c r="Q771" s="8" t="n">
        <v>493</v>
      </c>
      <c r="R771" s="8" t="inlineStr">
        <is>
          <t>1 ↓ -0.36%</t>
        </is>
      </c>
      <c r="S771" s="8" t="inlineStr">
        <is>
          <t>13 ↓ -0.33%</t>
        </is>
      </c>
      <c r="T771" s="8" t="inlineStr">
        <is>
          <t>54 ↓ -0.04%</t>
        </is>
      </c>
      <c r="U771" s="8" t="inlineStr">
        <is>
          <t>150 ↓ -0.03%</t>
        </is>
      </c>
      <c r="V771" s="8" t="inlineStr">
        <is>
          <t>133 ↓ -0.08%</t>
        </is>
      </c>
      <c r="W771" s="8" t="inlineStr">
        <is>
          <t>142 ↑ +0.23%</t>
        </is>
      </c>
    </row>
    <row r="772" ht="28" customHeight="1" s="386">
      <c r="A772" s="308" t="n">
        <v>45112</v>
      </c>
      <c r="B772" s="472" t="n">
        <v>2059.504</v>
      </c>
      <c r="C772" s="8" t="n">
        <v>-3.631</v>
      </c>
      <c r="D772" s="268" t="n">
        <v>-0.0018</v>
      </c>
      <c r="E772" s="8" t="n">
        <v>54.99</v>
      </c>
      <c r="F772" s="8" t="n">
        <v>132.765</v>
      </c>
      <c r="G772" s="8" t="n">
        <v>122.557</v>
      </c>
      <c r="H772" s="8" t="n">
        <v>90.16</v>
      </c>
      <c r="I772" s="8" t="n">
        <v>180.71</v>
      </c>
      <c r="J772" s="8" t="n">
        <v>62.65</v>
      </c>
      <c r="K772" s="268" t="n">
        <v>0.4795</v>
      </c>
      <c r="L772" s="268" t="n">
        <v>0.3728</v>
      </c>
      <c r="M772" s="268" t="n">
        <v>-0.0428</v>
      </c>
      <c r="N772" s="8" t="n">
        <v>777.58</v>
      </c>
      <c r="O772" s="8" t="n">
        <v>8390.07</v>
      </c>
      <c r="P772" s="268" t="n">
        <v>0.0927</v>
      </c>
      <c r="Q772" s="8" t="n">
        <v>492</v>
      </c>
      <c r="R772" s="8" t="inlineStr">
        <is>
          <t>1 ↓ -0.32%</t>
        </is>
      </c>
      <c r="S772" s="8" t="inlineStr">
        <is>
          <t>12 ↑ +0.04%</t>
        </is>
      </c>
      <c r="T772" s="8" t="inlineStr">
        <is>
          <t>54 ↓ -0.06%</t>
        </is>
      </c>
      <c r="U772" s="8" t="inlineStr">
        <is>
          <t>150 ↓ -0.17%</t>
        </is>
      </c>
      <c r="V772" s="8" t="inlineStr">
        <is>
          <t>134 ↓ -0.16%</t>
        </is>
      </c>
      <c r="W772" s="8" t="inlineStr">
        <is>
          <t>141 ↓ -0.26%</t>
        </is>
      </c>
    </row>
    <row r="773" ht="28" customHeight="1" s="386">
      <c r="A773" s="308" t="n">
        <v>45111</v>
      </c>
      <c r="B773" s="472" t="n">
        <v>2063.135</v>
      </c>
      <c r="C773" s="8" t="n">
        <v>5.186</v>
      </c>
      <c r="D773" s="268" t="n">
        <v>0.0025</v>
      </c>
      <c r="E773" s="8" t="n">
        <v>58.46</v>
      </c>
      <c r="F773" s="8" t="n">
        <v>133.025</v>
      </c>
      <c r="G773" s="8" t="n">
        <v>122.775</v>
      </c>
      <c r="H773" s="8" t="n">
        <v>90.88</v>
      </c>
      <c r="I773" s="8" t="n">
        <v>180.32</v>
      </c>
      <c r="J773" s="8" t="n">
        <v>60.67</v>
      </c>
      <c r="K773" s="268" t="n">
        <v>0.473</v>
      </c>
      <c r="L773" s="268" t="n">
        <v>0.3723</v>
      </c>
      <c r="M773" s="268" t="n">
        <v>-0.0432</v>
      </c>
      <c r="N773" s="8" t="n">
        <v>776.21</v>
      </c>
      <c r="O773" s="8" t="n">
        <v>8390.91</v>
      </c>
      <c r="P773" s="268" t="n">
        <v>0.0925</v>
      </c>
      <c r="Q773" s="8" t="n">
        <v>492</v>
      </c>
      <c r="R773" s="8" t="inlineStr">
        <is>
          <t>1 ↑ +0.54%</t>
        </is>
      </c>
      <c r="S773" s="8" t="inlineStr">
        <is>
          <t>13 ↑ +0.79%</t>
        </is>
      </c>
      <c r="T773" s="8" t="inlineStr">
        <is>
          <t>52 ↑ +0.02%</t>
        </is>
      </c>
      <c r="U773" s="8" t="inlineStr">
        <is>
          <t>147 ↑ +0.07%</t>
        </is>
      </c>
      <c r="V773" s="8" t="inlineStr">
        <is>
          <t>133 ↑ +0.23%</t>
        </is>
      </c>
      <c r="W773" s="8" t="inlineStr">
        <is>
          <t>146 ↑ +0.49%</t>
        </is>
      </c>
    </row>
    <row r="774" ht="28" customHeight="1" s="386">
      <c r="A774" s="308" t="n">
        <v>45110</v>
      </c>
      <c r="B774" s="472" t="n">
        <v>2057.949</v>
      </c>
      <c r="C774" s="8" t="n">
        <v>7.525</v>
      </c>
      <c r="D774" s="268" t="n">
        <v>0.0037</v>
      </c>
      <c r="E774" s="8" t="n">
        <v>55.12</v>
      </c>
      <c r="F774" s="8" t="n">
        <v>132.709</v>
      </c>
      <c r="G774" s="8" t="n">
        <v>122.799</v>
      </c>
      <c r="H774" s="8" t="n">
        <v>89.73999999999999</v>
      </c>
      <c r="I774" s="8" t="n">
        <v>180.31</v>
      </c>
      <c r="J774" s="8" t="n">
        <v>61.13</v>
      </c>
      <c r="K774" s="268" t="n">
        <v>0.476</v>
      </c>
      <c r="L774" s="268" t="n">
        <v>0.3735</v>
      </c>
      <c r="M774" s="268" t="n">
        <v>-0.0423</v>
      </c>
      <c r="N774" s="8" t="n">
        <v>738.67</v>
      </c>
      <c r="O774" s="8" t="n">
        <v>8461.049999999999</v>
      </c>
      <c r="P774" s="268" t="n">
        <v>0.0873</v>
      </c>
      <c r="Q774" s="8" t="n">
        <v>493</v>
      </c>
      <c r="R774" s="8" t="inlineStr">
        <is>
          <t>2 ↑ +1.59%</t>
        </is>
      </c>
      <c r="S774" s="8" t="inlineStr">
        <is>
          <t>12 ↑ +0.57%</t>
        </is>
      </c>
      <c r="T774" s="8" t="inlineStr">
        <is>
          <t>53 ↑ +0.07%</t>
        </is>
      </c>
      <c r="U774" s="8" t="inlineStr">
        <is>
          <t>151 ↑ +0.24%</t>
        </is>
      </c>
      <c r="V774" s="8" t="inlineStr">
        <is>
          <t>133 ↑ +0.27%</t>
        </is>
      </c>
      <c r="W774" s="8" t="inlineStr">
        <is>
          <t>142 ↑ +0.68%</t>
        </is>
      </c>
    </row>
    <row r="775" ht="28" customHeight="1" s="386">
      <c r="A775" s="308" t="n">
        <v>45107</v>
      </c>
      <c r="B775" s="472" t="n">
        <v>2050.424</v>
      </c>
      <c r="C775" s="8" t="n">
        <v>8.087999999999999</v>
      </c>
      <c r="D775" s="268" t="n">
        <v>0.004</v>
      </c>
      <c r="E775" s="8" t="n">
        <v>53.92</v>
      </c>
      <c r="F775" s="8" t="n">
        <v>132.041</v>
      </c>
      <c r="G775" s="8" t="n">
        <v>122.417</v>
      </c>
      <c r="H775" s="8" t="n">
        <v>89.27</v>
      </c>
      <c r="I775" s="8" t="n">
        <v>179.67</v>
      </c>
      <c r="J775" s="8" t="n">
        <v>63.46</v>
      </c>
      <c r="K775" s="268" t="n">
        <v>0.4763</v>
      </c>
      <c r="L775" s="268" t="n">
        <v>0.3797</v>
      </c>
      <c r="M775" s="268" t="n">
        <v>-0.041</v>
      </c>
      <c r="N775" s="8" t="n">
        <v>856.12</v>
      </c>
      <c r="O775" s="8" t="n">
        <v>8461.280000000001</v>
      </c>
      <c r="P775" s="268" t="n">
        <v>0.1012</v>
      </c>
      <c r="Q775" s="8" t="n">
        <v>493</v>
      </c>
      <c r="R775" s="8" t="inlineStr">
        <is>
          <t>2 ↑ +1.57%</t>
        </is>
      </c>
      <c r="S775" s="8" t="inlineStr">
        <is>
          <t>12 ↑ +1.12%</t>
        </is>
      </c>
      <c r="T775" s="8" t="inlineStr">
        <is>
          <t>56 ↑ +0.68%</t>
        </is>
      </c>
      <c r="U775" s="8" t="inlineStr">
        <is>
          <t>149 ↑ +0.39%</t>
        </is>
      </c>
      <c r="V775" s="8" t="inlineStr">
        <is>
          <t>128 ↑ +0.44%</t>
        </is>
      </c>
      <c r="W775" s="8" t="inlineStr">
        <is>
          <t>146 ↑ +0.18%</t>
        </is>
      </c>
    </row>
    <row r="776" ht="28" customHeight="1" s="386">
      <c r="A776" s="308" t="n">
        <v>45106</v>
      </c>
      <c r="B776" s="472" t="n">
        <v>2042.336</v>
      </c>
      <c r="C776" s="8" t="n">
        <v>8.319000000000001</v>
      </c>
      <c r="D776" s="268" t="n">
        <v>0.0041</v>
      </c>
      <c r="E776" s="8" t="n">
        <v>50</v>
      </c>
      <c r="F776" s="8" t="n">
        <v>131.58</v>
      </c>
      <c r="G776" s="8" t="n">
        <v>121.42</v>
      </c>
      <c r="H776" s="8" t="n">
        <v>88.22</v>
      </c>
      <c r="I776" s="8" t="n">
        <v>180.66</v>
      </c>
      <c r="J776" s="8" t="n">
        <v>67.62</v>
      </c>
      <c r="K776" s="268" t="n">
        <v>0.4908</v>
      </c>
      <c r="L776" s="268" t="n">
        <v>0.3927</v>
      </c>
      <c r="M776" s="268" t="n">
        <v>-0.0392</v>
      </c>
      <c r="N776" s="8" t="n">
        <v>746.38</v>
      </c>
      <c r="O776" s="8" t="n">
        <v>8463.610000000001</v>
      </c>
      <c r="P776" s="268" t="n">
        <v>0.0882</v>
      </c>
      <c r="Q776" s="8" t="n">
        <v>494</v>
      </c>
      <c r="R776" s="8" t="inlineStr">
        <is>
          <t>2 ↑ +2.46%</t>
        </is>
      </c>
      <c r="S776" s="8" t="inlineStr">
        <is>
          <t>13 ↑ +1.87%</t>
        </is>
      </c>
      <c r="T776" s="8" t="inlineStr">
        <is>
          <t>60 ↑ +0.02%</t>
        </is>
      </c>
      <c r="U776" s="8" t="inlineStr">
        <is>
          <t>151 ↑ +0.17%</t>
        </is>
      </c>
      <c r="V776" s="8" t="inlineStr">
        <is>
          <t>131 ↑ +0.43%</t>
        </is>
      </c>
      <c r="W776" s="8" t="inlineStr">
        <is>
          <t>137 ↑ +0.65%</t>
        </is>
      </c>
    </row>
    <row r="777" ht="28" customHeight="1" s="386">
      <c r="A777" s="308" t="n">
        <v>45105</v>
      </c>
      <c r="B777" s="472" t="n">
        <v>2034.017</v>
      </c>
      <c r="C777" s="8" t="n">
        <v>-2.709</v>
      </c>
      <c r="D777" s="268" t="n">
        <v>-0.0013</v>
      </c>
      <c r="E777" s="8" t="n">
        <v>47.75</v>
      </c>
      <c r="F777" s="8" t="n">
        <v>131.143</v>
      </c>
      <c r="G777" s="8" t="n">
        <v>121.313</v>
      </c>
      <c r="H777" s="8" t="n">
        <v>87.73</v>
      </c>
      <c r="I777" s="8" t="n">
        <v>181.06</v>
      </c>
      <c r="J777" s="8" t="n">
        <v>68.75</v>
      </c>
      <c r="K777" s="268" t="n">
        <v>0.4992</v>
      </c>
      <c r="L777" s="268" t="n">
        <v>0.3989</v>
      </c>
      <c r="M777" s="268" t="n">
        <v>-0.0378</v>
      </c>
      <c r="N777" s="8" t="n">
        <v>727.09</v>
      </c>
      <c r="O777" s="8" t="n">
        <v>8464.629999999999</v>
      </c>
      <c r="P777" s="268" t="n">
        <v>0.0859</v>
      </c>
      <c r="Q777" s="8" t="n">
        <v>494</v>
      </c>
      <c r="R777" s="8" t="inlineStr">
        <is>
          <t>4 ↓ -3.78%</t>
        </is>
      </c>
      <c r="S777" s="8" t="inlineStr">
        <is>
          <t>11 ↓ -0.73%</t>
        </is>
      </c>
      <c r="T777" s="8" t="inlineStr">
        <is>
          <t>62 ↓ -0.29%</t>
        </is>
      </c>
      <c r="U777" s="8" t="inlineStr">
        <is>
          <t>155 ↓ -0.15%</t>
        </is>
      </c>
      <c r="V777" s="8" t="inlineStr">
        <is>
          <t>133 ↑ +0.04%</t>
        </is>
      </c>
      <c r="W777" s="8" t="inlineStr">
        <is>
          <t>129 ↓ -0.06%</t>
        </is>
      </c>
    </row>
    <row r="778" ht="28" customHeight="1" s="386">
      <c r="A778" s="308" t="n">
        <v>45104</v>
      </c>
      <c r="B778" s="472" t="n">
        <v>2036.726</v>
      </c>
      <c r="C778" s="8" t="n">
        <v>14.62</v>
      </c>
      <c r="D778" s="268" t="n">
        <v>0.0072</v>
      </c>
      <c r="E778" s="8" t="n">
        <v>47.86</v>
      </c>
      <c r="F778" s="8" t="n">
        <v>131.299</v>
      </c>
      <c r="G778" s="8" t="n">
        <v>120.979</v>
      </c>
      <c r="H778" s="8" t="n">
        <v>87.91</v>
      </c>
      <c r="I778" s="8" t="n">
        <v>181.22</v>
      </c>
      <c r="J778" s="8" t="n">
        <v>69.05</v>
      </c>
      <c r="K778" s="268" t="n">
        <v>0.4992</v>
      </c>
      <c r="L778" s="268" t="n">
        <v>0.3958</v>
      </c>
      <c r="M778" s="268" t="n">
        <v>-0.038</v>
      </c>
      <c r="N778" s="8" t="n">
        <v>736.36</v>
      </c>
      <c r="O778" s="8" t="n">
        <v>8468.629999999999</v>
      </c>
      <c r="P778" s="268" t="n">
        <v>0.08699999999999999</v>
      </c>
      <c r="Q778" s="8" t="n">
        <v>494</v>
      </c>
      <c r="R778" s="8" t="inlineStr">
        <is>
          <t>3 ↓ -2.04%</t>
        </is>
      </c>
      <c r="S778" s="8" t="inlineStr">
        <is>
          <t>12 ↓ -0.64%</t>
        </is>
      </c>
      <c r="T778" s="8" t="inlineStr">
        <is>
          <t>58 ↑ +0.08%</t>
        </is>
      </c>
      <c r="U778" s="8" t="inlineStr">
        <is>
          <t>161 ↑ +0.42%</t>
        </is>
      </c>
      <c r="V778" s="8" t="inlineStr">
        <is>
          <t>128 ↑ +0.84%</t>
        </is>
      </c>
      <c r="W778" s="8" t="inlineStr">
        <is>
          <t>132 ↑ +1.45%</t>
        </is>
      </c>
    </row>
    <row r="779" ht="28" customHeight="1" s="386">
      <c r="A779" s="308" t="n">
        <v>45103</v>
      </c>
      <c r="B779" s="472" t="n">
        <v>2022.106</v>
      </c>
      <c r="C779" s="8" t="n">
        <v>-15.547</v>
      </c>
      <c r="D779" s="268" t="n">
        <v>-0.0076</v>
      </c>
      <c r="E779" s="8" t="n">
        <v>42.32</v>
      </c>
      <c r="F779" s="8" t="n">
        <v>130.168</v>
      </c>
      <c r="G779" s="8" t="n">
        <v>120.214</v>
      </c>
      <c r="H779" s="8" t="n">
        <v>86.40000000000001</v>
      </c>
      <c r="I779" s="8" t="n">
        <v>182</v>
      </c>
      <c r="J779" s="8" t="n">
        <v>75.04000000000001</v>
      </c>
      <c r="K779" s="268" t="n">
        <v>0.5183</v>
      </c>
      <c r="L779" s="268" t="n">
        <v>0.4115</v>
      </c>
      <c r="M779" s="268" t="n">
        <v>-0.0357</v>
      </c>
      <c r="N779" s="8" t="n">
        <v>581.12</v>
      </c>
      <c r="O779" s="8" t="n">
        <v>8468.83</v>
      </c>
      <c r="P779" s="268" t="n">
        <v>0.06859999999999999</v>
      </c>
      <c r="Q779" s="8" t="n">
        <v>494</v>
      </c>
      <c r="R779" s="8" t="inlineStr">
        <is>
          <t>5 ↓ -0.52%</t>
        </is>
      </c>
      <c r="S779" s="8" t="inlineStr">
        <is>
          <t>9 ↓ -0.46%</t>
        </is>
      </c>
      <c r="T779" s="8" t="inlineStr">
        <is>
          <t>61 ↓ -0.57%</t>
        </is>
      </c>
      <c r="U779" s="8" t="inlineStr">
        <is>
          <t>166 ↓ -0.71%</t>
        </is>
      </c>
      <c r="V779" s="8" t="inlineStr">
        <is>
          <t>132 ↓ -0.90%</t>
        </is>
      </c>
      <c r="W779" s="8" t="inlineStr">
        <is>
          <t>121 ↓ -0.82%</t>
        </is>
      </c>
    </row>
    <row r="780" ht="28" customHeight="1" s="386">
      <c r="A780" s="308" t="n">
        <v>45098</v>
      </c>
      <c r="B780" s="472" t="n">
        <v>2037.653</v>
      </c>
      <c r="C780" s="8" t="n">
        <v>-14.571</v>
      </c>
      <c r="D780" s="268" t="n">
        <v>-0.0071</v>
      </c>
      <c r="E780" s="8" t="n">
        <v>50.73</v>
      </c>
      <c r="F780" s="8" t="n">
        <v>131.193</v>
      </c>
      <c r="G780" s="8" t="n">
        <v>121.212</v>
      </c>
      <c r="H780" s="8" t="n">
        <v>88.13</v>
      </c>
      <c r="I780" s="8" t="n">
        <v>182.1</v>
      </c>
      <c r="J780" s="8" t="n">
        <v>73.42</v>
      </c>
      <c r="K780" s="268" t="n">
        <v>0.509</v>
      </c>
      <c r="L780" s="268" t="n">
        <v>0.3997</v>
      </c>
      <c r="M780" s="268" t="n">
        <v>-0.038</v>
      </c>
      <c r="N780" s="8" t="n">
        <v>649.98</v>
      </c>
      <c r="O780" s="8" t="n">
        <v>8479.049999999999</v>
      </c>
      <c r="P780" s="268" t="n">
        <v>0.0767</v>
      </c>
      <c r="Q780" s="8" t="n">
        <v>495</v>
      </c>
      <c r="R780" s="8" t="inlineStr">
        <is>
          <t>3 ↓ -0.58%</t>
        </is>
      </c>
      <c r="S780" s="8" t="inlineStr">
        <is>
          <t>10 ↓ -0.17%</t>
        </is>
      </c>
      <c r="T780" s="8" t="inlineStr">
        <is>
          <t>54 ↓ -0.20%</t>
        </is>
      </c>
      <c r="U780" s="8" t="inlineStr">
        <is>
          <t>161 ↓ -0.35%</t>
        </is>
      </c>
      <c r="V780" s="8" t="inlineStr">
        <is>
          <t>134 ↓ -0.62%</t>
        </is>
      </c>
      <c r="W780" s="8" t="inlineStr">
        <is>
          <t>133 ↓ -1.49%</t>
        </is>
      </c>
    </row>
    <row r="781" ht="28" customHeight="1" s="386">
      <c r="A781" s="308" t="n">
        <v>45097</v>
      </c>
      <c r="B781" s="472" t="n">
        <v>2052.224</v>
      </c>
      <c r="C781" s="8" t="n">
        <v>-2.733</v>
      </c>
      <c r="D781" s="268" t="n">
        <v>-0.0013</v>
      </c>
      <c r="E781" s="8" t="n">
        <v>54.14</v>
      </c>
      <c r="F781" s="8" t="n">
        <v>132.296</v>
      </c>
      <c r="G781" s="8" t="n">
        <v>121.78</v>
      </c>
      <c r="H781" s="8" t="n">
        <v>88.66</v>
      </c>
      <c r="I781" s="8" t="n">
        <v>182.09</v>
      </c>
      <c r="J781" s="8" t="n">
        <v>70.18000000000001</v>
      </c>
      <c r="K781" s="268" t="n">
        <v>0.4979</v>
      </c>
      <c r="L781" s="268" t="n">
        <v>0.3897</v>
      </c>
      <c r="M781" s="268" t="n">
        <v>-0.0434</v>
      </c>
      <c r="N781" s="8" t="n">
        <v>737.76</v>
      </c>
      <c r="O781" s="8" t="n">
        <v>8486.34</v>
      </c>
      <c r="P781" s="268" t="n">
        <v>0.08690000000000001</v>
      </c>
      <c r="Q781" s="8" t="n">
        <v>495</v>
      </c>
      <c r="R781" s="8" t="inlineStr">
        <is>
          <t>3 ↑ +0.15%</t>
        </is>
      </c>
      <c r="S781" s="8" t="inlineStr">
        <is>
          <t>10 ↓ -0.36%</t>
        </is>
      </c>
      <c r="T781" s="8" t="inlineStr">
        <is>
          <t>53 ↓ -0.21%</t>
        </is>
      </c>
      <c r="U781" s="8" t="inlineStr">
        <is>
          <t>156 ↓ -0.21%</t>
        </is>
      </c>
      <c r="V781" s="8" t="inlineStr">
        <is>
          <t>135 ↓ -0.15%</t>
        </is>
      </c>
      <c r="W781" s="8" t="inlineStr">
        <is>
          <t>138 ↑ +0.01%</t>
        </is>
      </c>
    </row>
    <row r="782" ht="28" customHeight="1" s="386">
      <c r="A782" s="308" t="n">
        <v>45096</v>
      </c>
      <c r="B782" s="472" t="n">
        <v>2054.957</v>
      </c>
      <c r="C782" s="8" t="n">
        <v>-4.758</v>
      </c>
      <c r="D782" s="268" t="n">
        <v>-0.0023</v>
      </c>
      <c r="E782" s="8" t="n">
        <v>55.12</v>
      </c>
      <c r="F782" s="8" t="n">
        <v>132.617</v>
      </c>
      <c r="G782" s="8" t="n">
        <v>122</v>
      </c>
      <c r="H782" s="8" t="n">
        <v>89.04000000000001</v>
      </c>
      <c r="I782" s="8" t="n">
        <v>181.94</v>
      </c>
      <c r="J782" s="8" t="n">
        <v>68.81999999999999</v>
      </c>
      <c r="K782" s="268" t="n">
        <v>0.4933</v>
      </c>
      <c r="L782" s="268" t="n">
        <v>0.3828</v>
      </c>
      <c r="M782" s="268" t="n">
        <v>-0.044</v>
      </c>
      <c r="N782" s="8" t="n">
        <v>765.45</v>
      </c>
      <c r="O782" s="8" t="n">
        <v>8486.360000000001</v>
      </c>
      <c r="P782" s="268" t="n">
        <v>0.0902</v>
      </c>
      <c r="Q782" s="8" t="n">
        <v>495</v>
      </c>
      <c r="R782" s="8" t="inlineStr">
        <is>
          <t>3 ↑ +0.53%</t>
        </is>
      </c>
      <c r="S782" s="8" t="inlineStr">
        <is>
          <t>10 ↓ -0.45%</t>
        </is>
      </c>
      <c r="T782" s="8" t="inlineStr">
        <is>
          <t>51 ↓ -0.34%</t>
        </is>
      </c>
      <c r="U782" s="8" t="inlineStr">
        <is>
          <t>156 ↓ -0.46%</t>
        </is>
      </c>
      <c r="V782" s="8" t="inlineStr">
        <is>
          <t>141 ↓ -0.37%</t>
        </is>
      </c>
      <c r="W782" s="8" t="inlineStr">
        <is>
          <t>134 ↑ +0.23%</t>
        </is>
      </c>
    </row>
    <row r="783" ht="28" customHeight="1" s="386">
      <c r="A783" s="308" t="n">
        <v>45093</v>
      </c>
      <c r="B783" s="472" t="n">
        <v>2059.715</v>
      </c>
      <c r="C783" s="8" t="n">
        <v>5.423</v>
      </c>
      <c r="D783" s="268" t="n">
        <v>0.0026</v>
      </c>
      <c r="E783" s="8" t="n">
        <v>58.49</v>
      </c>
      <c r="F783" s="8" t="n">
        <v>132.899</v>
      </c>
      <c r="G783" s="8" t="n">
        <v>122.675</v>
      </c>
      <c r="H783" s="8" t="n">
        <v>89.42</v>
      </c>
      <c r="I783" s="8" t="n">
        <v>182.07</v>
      </c>
      <c r="J783" s="8" t="n">
        <v>70.05</v>
      </c>
      <c r="K783" s="268" t="n">
        <v>0.4917</v>
      </c>
      <c r="L783" s="268" t="n">
        <v>0.3835</v>
      </c>
      <c r="M783" s="268" t="n">
        <v>-0.0465</v>
      </c>
      <c r="N783" s="8" t="n">
        <v>884.04</v>
      </c>
      <c r="O783" s="8" t="n">
        <v>8487.74</v>
      </c>
      <c r="P783" s="268" t="n">
        <v>0.1042</v>
      </c>
      <c r="Q783" s="8" t="n">
        <v>496</v>
      </c>
      <c r="R783" s="8" t="inlineStr">
        <is>
          <t>2 ↑ +1.05%</t>
        </is>
      </c>
      <c r="S783" s="8" t="inlineStr">
        <is>
          <t>11 ↑ +0.22%</t>
        </is>
      </c>
      <c r="T783" s="8" t="inlineStr">
        <is>
          <t>49 ↑ +0.06%</t>
        </is>
      </c>
      <c r="U783" s="8" t="inlineStr">
        <is>
          <t>148 ↑ +0.19%</t>
        </is>
      </c>
      <c r="V783" s="8" t="inlineStr">
        <is>
          <t>152 ↑ +0.14%</t>
        </is>
      </c>
      <c r="W783" s="8" t="inlineStr">
        <is>
          <t>134 ↑ +0.55%</t>
        </is>
      </c>
    </row>
    <row r="784" ht="28" customHeight="1" s="386">
      <c r="A784" s="308" t="n">
        <v>45092</v>
      </c>
      <c r="B784" s="472" t="n">
        <v>2054.292</v>
      </c>
      <c r="C784" s="8" t="n">
        <v>9.529</v>
      </c>
      <c r="D784" s="268" t="n">
        <v>0.0047</v>
      </c>
      <c r="E784" s="8" t="n">
        <v>57.61</v>
      </c>
      <c r="F784" s="8" t="n">
        <v>132.608</v>
      </c>
      <c r="G784" s="8" t="n">
        <v>122.385</v>
      </c>
      <c r="H784" s="8" t="n">
        <v>89.28</v>
      </c>
      <c r="I784" s="8" t="n">
        <v>182.25</v>
      </c>
      <c r="J784" s="8" t="n">
        <v>70.53</v>
      </c>
      <c r="K784" s="268" t="n">
        <v>0.4965</v>
      </c>
      <c r="L784" s="268" t="n">
        <v>0.3902</v>
      </c>
      <c r="M784" s="268" t="n">
        <v>-0.0457</v>
      </c>
      <c r="N784" s="8" t="n">
        <v>841.99</v>
      </c>
      <c r="O784" s="8" t="n">
        <v>8487.77</v>
      </c>
      <c r="P784" s="268" t="n">
        <v>0.0992</v>
      </c>
      <c r="Q784" s="8" t="n">
        <v>496</v>
      </c>
      <c r="R784" s="8" t="inlineStr">
        <is>
          <t>2 ↓ -1.19%</t>
        </is>
      </c>
      <c r="S784" s="8" t="inlineStr">
        <is>
          <t>11 ↓ -0.28%</t>
        </is>
      </c>
      <c r="T784" s="8" t="inlineStr">
        <is>
          <t>48 ↓ -0.04%</t>
        </is>
      </c>
      <c r="U784" s="8" t="inlineStr">
        <is>
          <t>152 ↑ +0.26%</t>
        </is>
      </c>
      <c r="V784" s="8" t="inlineStr">
        <is>
          <t>148 ↑ +0.54%</t>
        </is>
      </c>
      <c r="W784" s="8" t="inlineStr">
        <is>
          <t>135 ↑ +0.87%</t>
        </is>
      </c>
    </row>
    <row r="785" ht="28" customHeight="1" s="386">
      <c r="A785" s="308" t="n">
        <v>45091</v>
      </c>
      <c r="B785" s="472" t="n">
        <v>2044.763</v>
      </c>
      <c r="C785" s="8" t="n">
        <v>4.57</v>
      </c>
      <c r="D785" s="268" t="n">
        <v>0.0022</v>
      </c>
      <c r="E785" s="8" t="n">
        <v>54.64</v>
      </c>
      <c r="F785" s="8" t="n">
        <v>131.845</v>
      </c>
      <c r="G785" s="8" t="n">
        <v>121.849</v>
      </c>
      <c r="H785" s="8" t="n">
        <v>88.3</v>
      </c>
      <c r="I785" s="8" t="n">
        <v>181.95</v>
      </c>
      <c r="J785" s="8" t="n">
        <v>72.59</v>
      </c>
      <c r="K785" s="268" t="n">
        <v>0.5011</v>
      </c>
      <c r="L785" s="268" t="n">
        <v>0.3911</v>
      </c>
      <c r="M785" s="268" t="n">
        <v>-0.0441</v>
      </c>
      <c r="N785" s="8" t="n">
        <v>772.99</v>
      </c>
      <c r="O785" s="8" t="n">
        <v>8487.77</v>
      </c>
      <c r="P785" s="268" t="n">
        <v>0.0911</v>
      </c>
      <c r="Q785" s="8" t="n">
        <v>496</v>
      </c>
      <c r="R785" s="8" t="inlineStr">
        <is>
          <t>2 ↑ +0.77%</t>
        </is>
      </c>
      <c r="S785" s="8" t="inlineStr">
        <is>
          <t>11 ↑ +0.70%</t>
        </is>
      </c>
      <c r="T785" s="8" t="inlineStr">
        <is>
          <t>51 ↓ -0.05%</t>
        </is>
      </c>
      <c r="U785" s="8" t="inlineStr">
        <is>
          <t>158 ↓ -0.07%</t>
        </is>
      </c>
      <c r="V785" s="8" t="inlineStr">
        <is>
          <t>144 ↑ +0.11%</t>
        </is>
      </c>
      <c r="W785" s="8" t="inlineStr">
        <is>
          <t>130 ↑ +0.76%</t>
        </is>
      </c>
    </row>
    <row r="786" ht="28" customHeight="1" s="386">
      <c r="A786" s="308" t="n">
        <v>45090</v>
      </c>
      <c r="B786" s="472" t="n">
        <v>2040.193</v>
      </c>
      <c r="C786" s="8" t="n">
        <v>4.56</v>
      </c>
      <c r="D786" s="268" t="n">
        <v>0.0022</v>
      </c>
      <c r="E786" s="8" t="n">
        <v>54.97</v>
      </c>
      <c r="F786" s="8" t="n">
        <v>131.448</v>
      </c>
      <c r="G786" s="8" t="n">
        <v>121.492</v>
      </c>
      <c r="H786" s="8" t="n">
        <v>89.14</v>
      </c>
      <c r="I786" s="8" t="n">
        <v>181.13</v>
      </c>
      <c r="J786" s="8" t="n">
        <v>70.95999999999999</v>
      </c>
      <c r="K786" s="268" t="n">
        <v>0.4968</v>
      </c>
      <c r="L786" s="268" t="n">
        <v>0.3876</v>
      </c>
      <c r="M786" s="268" t="n">
        <v>-0.0428</v>
      </c>
      <c r="N786" s="8" t="n">
        <v>723.04</v>
      </c>
      <c r="O786" s="8" t="n">
        <v>8487.780000000001</v>
      </c>
      <c r="P786" s="268" t="n">
        <v>0.0852</v>
      </c>
      <c r="Q786" s="8" t="n">
        <v>496</v>
      </c>
      <c r="R786" s="8" t="inlineStr">
        <is>
          <t>4 ↑ +3.08%</t>
        </is>
      </c>
      <c r="S786" s="8" t="inlineStr">
        <is>
          <t>9 ↓ -0.84%</t>
        </is>
      </c>
      <c r="T786" s="8" t="inlineStr">
        <is>
          <t>48 ↑ +0.00%</t>
        </is>
      </c>
      <c r="U786" s="8" t="inlineStr">
        <is>
          <t>161 ↑ +0.01%</t>
        </is>
      </c>
      <c r="V786" s="8" t="inlineStr">
        <is>
          <t>145 ↑ +0.07%</t>
        </is>
      </c>
      <c r="W786" s="8" t="inlineStr">
        <is>
          <t>129 ↑ +0.73%</t>
        </is>
      </c>
    </row>
    <row r="787" ht="28" customHeight="1" s="386">
      <c r="A787" s="308" t="n">
        <v>45089</v>
      </c>
      <c r="B787" s="472" t="n">
        <v>2035.633</v>
      </c>
      <c r="C787" s="8" t="n">
        <v>11.799</v>
      </c>
      <c r="D787" s="268" t="n">
        <v>0.0058</v>
      </c>
      <c r="E787" s="8" t="n">
        <v>56.23</v>
      </c>
      <c r="F787" s="8" t="n">
        <v>131.01</v>
      </c>
      <c r="G787" s="8" t="n">
        <v>121.356</v>
      </c>
      <c r="H787" s="8" t="n">
        <v>89.27</v>
      </c>
      <c r="I787" s="8" t="n">
        <v>180.58</v>
      </c>
      <c r="J787" s="8" t="n">
        <v>71.22</v>
      </c>
      <c r="K787" s="268" t="n">
        <v>0.4957</v>
      </c>
      <c r="L787" s="268" t="n">
        <v>0.3868</v>
      </c>
      <c r="M787" s="268" t="n">
        <v>-0.0385</v>
      </c>
      <c r="N787" s="8" t="n">
        <v>610.41</v>
      </c>
      <c r="O787" s="8" t="n">
        <v>8489.02</v>
      </c>
      <c r="P787" s="268" t="n">
        <v>0.07190000000000001</v>
      </c>
      <c r="Q787" s="8" t="n">
        <v>497</v>
      </c>
      <c r="R787" s="8" t="inlineStr">
        <is>
          <t>4 ↑ +1.71%</t>
        </is>
      </c>
      <c r="S787" s="8" t="inlineStr">
        <is>
          <t>7 ↓ -0.49%</t>
        </is>
      </c>
      <c r="T787" s="8" t="inlineStr">
        <is>
          <t>50 ↑ +0.03%</t>
        </is>
      </c>
      <c r="U787" s="8" t="inlineStr">
        <is>
          <t>165 ↑ +0.30%</t>
        </is>
      </c>
      <c r="V787" s="8" t="inlineStr">
        <is>
          <t>141 ↑ +0.53%</t>
        </is>
      </c>
      <c r="W787" s="8" t="inlineStr">
        <is>
          <t>130 ↑ +1.24%</t>
        </is>
      </c>
    </row>
    <row r="788" ht="28" customHeight="1" s="386">
      <c r="A788" s="308" t="n">
        <v>45086</v>
      </c>
      <c r="B788" s="472" t="n">
        <v>2023.834</v>
      </c>
      <c r="C788" s="8" t="n">
        <v>8.846</v>
      </c>
      <c r="D788" s="268" t="n">
        <v>0.0044</v>
      </c>
      <c r="E788" s="8" t="n">
        <v>51.03</v>
      </c>
      <c r="F788" s="8" t="n">
        <v>130.164</v>
      </c>
      <c r="G788" s="8" t="n">
        <v>120.526</v>
      </c>
      <c r="H788" s="8" t="n">
        <v>87.72</v>
      </c>
      <c r="I788" s="8" t="n">
        <v>180.19</v>
      </c>
      <c r="J788" s="8" t="n">
        <v>72.33</v>
      </c>
      <c r="K788" s="268" t="n">
        <v>0.5002</v>
      </c>
      <c r="L788" s="268" t="n">
        <v>0.3917</v>
      </c>
      <c r="M788" s="268" t="n">
        <v>-0.0363</v>
      </c>
      <c r="N788" s="8" t="n">
        <v>617.79</v>
      </c>
      <c r="O788" s="8" t="n">
        <v>8490.120000000001</v>
      </c>
      <c r="P788" s="268" t="n">
        <v>0.0728</v>
      </c>
      <c r="Q788" s="8" t="n">
        <v>497</v>
      </c>
      <c r="R788" s="8" t="inlineStr">
        <is>
          <t>4 ↑ +0.11%</t>
        </is>
      </c>
      <c r="S788" s="8" t="inlineStr">
        <is>
          <t>7 ↑ +0.18%</t>
        </is>
      </c>
      <c r="T788" s="8" t="inlineStr">
        <is>
          <t>50 ↑ +0.05%</t>
        </is>
      </c>
      <c r="U788" s="8" t="inlineStr">
        <is>
          <t>178 ↑ +0.18%</t>
        </is>
      </c>
      <c r="V788" s="8" t="inlineStr">
        <is>
          <t>131 ↑ +0.47%</t>
        </is>
      </c>
      <c r="W788" s="8" t="inlineStr">
        <is>
          <t>127 ↑ +0.95%</t>
        </is>
      </c>
    </row>
    <row r="789" ht="28" customHeight="1" s="386">
      <c r="A789" s="308" t="n">
        <v>45085</v>
      </c>
      <c r="B789" s="472" t="n">
        <v>2014.988</v>
      </c>
      <c r="C789" s="8" t="n">
        <v>1.51</v>
      </c>
      <c r="D789" s="268" t="n">
        <v>0.0007</v>
      </c>
      <c r="E789" s="8" t="n">
        <v>47.99</v>
      </c>
      <c r="F789" s="8" t="n">
        <v>129.519</v>
      </c>
      <c r="G789" s="8" t="n">
        <v>120.252</v>
      </c>
      <c r="H789" s="8" t="n">
        <v>86.90000000000001</v>
      </c>
      <c r="I789" s="8" t="n">
        <v>179.22</v>
      </c>
      <c r="J789" s="8" t="n">
        <v>69.09</v>
      </c>
      <c r="K789" s="268" t="n">
        <v>0.497</v>
      </c>
      <c r="L789" s="268" t="n">
        <v>0.3884</v>
      </c>
      <c r="M789" s="268" t="n">
        <v>-0.0349</v>
      </c>
      <c r="N789" s="8" t="n">
        <v>638.37</v>
      </c>
      <c r="O789" s="8" t="n">
        <v>8490.26</v>
      </c>
      <c r="P789" s="268" t="n">
        <v>0.0752</v>
      </c>
      <c r="Q789" s="8" t="n">
        <v>497</v>
      </c>
      <c r="R789" s="8" t="inlineStr">
        <is>
          <t>4 ↑ +0.15%</t>
        </is>
      </c>
      <c r="S789" s="8" t="inlineStr">
        <is>
          <t>7 ↓ -0.46%</t>
        </is>
      </c>
      <c r="T789" s="8" t="inlineStr">
        <is>
          <t>54 ↑ +0.00%</t>
        </is>
      </c>
      <c r="U789" s="8" t="inlineStr">
        <is>
          <t>179 ↑ +0.11%</t>
        </is>
      </c>
      <c r="V789" s="8" t="inlineStr">
        <is>
          <t>134 ↑ +0.08%</t>
        </is>
      </c>
      <c r="W789" s="8" t="inlineStr">
        <is>
          <t>119 ↑ +0.08%</t>
        </is>
      </c>
    </row>
    <row r="790" ht="28" customHeight="1" s="386">
      <c r="A790" s="308" t="n">
        <v>45084</v>
      </c>
      <c r="B790" s="472" t="n">
        <v>2013.478</v>
      </c>
      <c r="C790" s="8" t="n">
        <v>-0.987</v>
      </c>
      <c r="D790" s="268" t="n">
        <v>-0.0005</v>
      </c>
      <c r="E790" s="8" t="n">
        <v>46.98</v>
      </c>
      <c r="F790" s="8" t="n">
        <v>129.463</v>
      </c>
      <c r="G790" s="8" t="n">
        <v>120.035</v>
      </c>
      <c r="H790" s="8" t="n">
        <v>87.52</v>
      </c>
      <c r="I790" s="8" t="n">
        <v>178.71</v>
      </c>
      <c r="J790" s="8" t="n">
        <v>68.90000000000001</v>
      </c>
      <c r="K790" s="268" t="n">
        <v>0.4925</v>
      </c>
      <c r="L790" s="268" t="n">
        <v>0.3868</v>
      </c>
      <c r="M790" s="268" t="n">
        <v>-0.034</v>
      </c>
      <c r="N790" s="8" t="n">
        <v>623.97</v>
      </c>
      <c r="O790" s="8" t="n">
        <v>8490.83</v>
      </c>
      <c r="P790" s="268" t="n">
        <v>0.0735</v>
      </c>
      <c r="Q790" s="8" t="n">
        <v>497</v>
      </c>
      <c r="R790" s="8" t="inlineStr">
        <is>
          <t>4 ↑ +5.80%</t>
        </is>
      </c>
      <c r="S790" s="8" t="inlineStr">
        <is>
          <t>6 ↑ +0.79%</t>
        </is>
      </c>
      <c r="T790" s="8" t="inlineStr">
        <is>
          <t>53 ↓ -0.09%</t>
        </is>
      </c>
      <c r="U790" s="8" t="inlineStr">
        <is>
          <t>184 ↓ -0.10%</t>
        </is>
      </c>
      <c r="V790" s="8" t="inlineStr">
        <is>
          <t>130 ↓ -0.11%</t>
        </is>
      </c>
      <c r="W790" s="8" t="inlineStr">
        <is>
          <t>120 ↓ -0.12%</t>
        </is>
      </c>
    </row>
    <row r="791" ht="28" customHeight="1" s="386">
      <c r="A791" s="308" t="n">
        <v>45083</v>
      </c>
      <c r="B791" s="472" t="n">
        <v>2014.465</v>
      </c>
      <c r="C791" s="8" t="n">
        <v>-12.792</v>
      </c>
      <c r="D791" s="268" t="n">
        <v>-0.0063</v>
      </c>
      <c r="E791" s="8" t="n">
        <v>47.85</v>
      </c>
      <c r="F791" s="8" t="n">
        <v>129.563</v>
      </c>
      <c r="G791" s="8" t="n">
        <v>120.1</v>
      </c>
      <c r="H791" s="8" t="n">
        <v>87.02</v>
      </c>
      <c r="I791" s="8" t="n">
        <v>179.02</v>
      </c>
      <c r="J791" s="8" t="n">
        <v>71.15000000000001</v>
      </c>
      <c r="K791" s="268" t="n">
        <v>0.4945</v>
      </c>
      <c r="L791" s="268" t="n">
        <v>0.3865</v>
      </c>
      <c r="M791" s="268" t="n">
        <v>-0.0339</v>
      </c>
      <c r="N791" s="8" t="n">
        <v>651.11</v>
      </c>
      <c r="O791" s="8" t="n">
        <v>8490.93</v>
      </c>
      <c r="P791" s="268" t="n">
        <v>0.0767</v>
      </c>
      <c r="Q791" s="8" t="n">
        <v>497</v>
      </c>
      <c r="R791" s="8" t="inlineStr">
        <is>
          <t>4 ↑ +1.96%</t>
        </is>
      </c>
      <c r="S791" s="8" t="inlineStr">
        <is>
          <t>7 ↓ -0.15%</t>
        </is>
      </c>
      <c r="T791" s="8" t="inlineStr">
        <is>
          <t>49 ↓ -0.11%</t>
        </is>
      </c>
      <c r="U791" s="8" t="inlineStr">
        <is>
          <t>186 ↓ -0.40%</t>
        </is>
      </c>
      <c r="V791" s="8" t="inlineStr">
        <is>
          <t>130 ↓ -0.77%</t>
        </is>
      </c>
      <c r="W791" s="8" t="inlineStr">
        <is>
          <t>121 ↓ -1.16%</t>
        </is>
      </c>
    </row>
    <row r="792" ht="28" customHeight="1" s="386">
      <c r="A792" s="308" t="n">
        <v>45082</v>
      </c>
      <c r="B792" s="472" t="n">
        <v>2027.257</v>
      </c>
      <c r="C792" s="8" t="n">
        <v>-0.365</v>
      </c>
      <c r="D792" s="268" t="n">
        <v>-0.0002</v>
      </c>
      <c r="E792" s="8" t="n">
        <v>51.52</v>
      </c>
      <c r="F792" s="8" t="n">
        <v>130.491</v>
      </c>
      <c r="G792" s="8" t="n">
        <v>120.643</v>
      </c>
      <c r="H792" s="8" t="n">
        <v>88.75</v>
      </c>
      <c r="I792" s="8" t="n">
        <v>178.39</v>
      </c>
      <c r="J792" s="8" t="n">
        <v>65.52</v>
      </c>
      <c r="K792" s="268" t="n">
        <v>0.479</v>
      </c>
      <c r="L792" s="268" t="n">
        <v>0.3693</v>
      </c>
      <c r="M792" s="268" t="n">
        <v>-0.0361</v>
      </c>
      <c r="N792" s="8" t="n">
        <v>529.16</v>
      </c>
      <c r="O792" s="8" t="n">
        <v>8491.82</v>
      </c>
      <c r="P792" s="268" t="n">
        <v>0.0623</v>
      </c>
      <c r="Q792" s="8" t="n">
        <v>497</v>
      </c>
      <c r="R792" s="8" t="inlineStr">
        <is>
          <t>4 0.00%</t>
        </is>
      </c>
      <c r="S792" s="8" t="inlineStr">
        <is>
          <t>6 ↑ +0.53%</t>
        </is>
      </c>
      <c r="T792" s="8" t="inlineStr">
        <is>
          <t>51 ↓ -0.00%</t>
        </is>
      </c>
      <c r="U792" s="8" t="inlineStr">
        <is>
          <t>172 ↓ -0.16%</t>
        </is>
      </c>
      <c r="V792" s="8" t="inlineStr">
        <is>
          <t>135 ↓ -0.07%</t>
        </is>
      </c>
      <c r="W792" s="8" t="inlineStr">
        <is>
          <t>129 ↑ +0.19%</t>
        </is>
      </c>
    </row>
    <row r="793" ht="28" customHeight="1" s="386">
      <c r="A793" s="308" t="n">
        <v>45079</v>
      </c>
      <c r="B793" s="472" t="n">
        <v>2027.622</v>
      </c>
      <c r="C793" s="8" t="n">
        <v>19.201</v>
      </c>
      <c r="D793" s="268" t="n">
        <v>0.009599999999999999</v>
      </c>
      <c r="E793" s="8" t="n">
        <v>52.88</v>
      </c>
      <c r="F793" s="8" t="n">
        <v>130.502</v>
      </c>
      <c r="G793" s="8" t="n">
        <v>120.933</v>
      </c>
      <c r="H793" s="8" t="n">
        <v>88.48999999999999</v>
      </c>
      <c r="I793" s="8" t="n">
        <v>178.54</v>
      </c>
      <c r="J793" s="8" t="n">
        <v>67.38</v>
      </c>
      <c r="K793" s="268" t="n">
        <v>0.4804</v>
      </c>
      <c r="L793" s="268" t="n">
        <v>0.3774</v>
      </c>
      <c r="M793" s="268" t="n">
        <v>-0.0358</v>
      </c>
      <c r="N793" s="8" t="n">
        <v>622.38</v>
      </c>
      <c r="O793" s="8" t="n">
        <v>8491.889999999999</v>
      </c>
      <c r="P793" s="268" t="n">
        <v>0.0733</v>
      </c>
      <c r="Q793" s="8" t="n">
        <v>497</v>
      </c>
      <c r="R793" s="8" t="inlineStr">
        <is>
          <t>4 ↑ +0.74%</t>
        </is>
      </c>
      <c r="S793" s="8" t="inlineStr">
        <is>
          <t>8 ↑ +0.63%</t>
        </is>
      </c>
      <c r="T793" s="8" t="inlineStr">
        <is>
          <t>49 ↑ +0.45%</t>
        </is>
      </c>
      <c r="U793" s="8" t="inlineStr">
        <is>
          <t>167 ↑ +0.80%</t>
        </is>
      </c>
      <c r="V793" s="8" t="inlineStr">
        <is>
          <t>138 ↑ +0.95%</t>
        </is>
      </c>
      <c r="W793" s="8" t="inlineStr">
        <is>
          <t>131 ↑ +1.37%</t>
        </is>
      </c>
    </row>
    <row r="794" ht="28" customHeight="1" s="386">
      <c r="A794" s="308" t="n">
        <v>45078</v>
      </c>
      <c r="B794" s="472" t="n">
        <v>2008.421</v>
      </c>
      <c r="C794" s="8" t="n">
        <v>6.985</v>
      </c>
      <c r="D794" s="268" t="n">
        <v>0.0035</v>
      </c>
      <c r="E794" s="8" t="n">
        <v>44.56</v>
      </c>
      <c r="F794" s="8" t="n">
        <v>129.219</v>
      </c>
      <c r="G794" s="8" t="n">
        <v>119.501</v>
      </c>
      <c r="H794" s="8" t="n">
        <v>88.06999999999999</v>
      </c>
      <c r="I794" s="8" t="n">
        <v>177.59</v>
      </c>
      <c r="J794" s="8" t="n">
        <v>69.62</v>
      </c>
      <c r="K794" s="268" t="n">
        <v>0.4837</v>
      </c>
      <c r="L794" s="268" t="n">
        <v>0.3783</v>
      </c>
      <c r="M794" s="268" t="n">
        <v>-0.0327</v>
      </c>
      <c r="N794" s="8" t="n">
        <v>525.48</v>
      </c>
      <c r="O794" s="8" t="n">
        <v>8492.389999999999</v>
      </c>
      <c r="P794" s="268" t="n">
        <v>0.0619</v>
      </c>
      <c r="Q794" s="8" t="n">
        <v>497</v>
      </c>
      <c r="R794" s="8" t="inlineStr">
        <is>
          <t>5 ↑ +1.08%</t>
        </is>
      </c>
      <c r="S794" s="8" t="inlineStr">
        <is>
          <t>7 ↑ +0.06%</t>
        </is>
      </c>
      <c r="T794" s="8" t="inlineStr">
        <is>
          <t>54 ↑ +0.03%</t>
        </is>
      </c>
      <c r="U794" s="8" t="inlineStr">
        <is>
          <t>191 ↑ +0.15%</t>
        </is>
      </c>
      <c r="V794" s="8" t="inlineStr">
        <is>
          <t>116 ↑ +0.26%</t>
        </is>
      </c>
      <c r="W794" s="8" t="inlineStr">
        <is>
          <t>124 ↑ +0.87%</t>
        </is>
      </c>
    </row>
    <row r="795" ht="28" customHeight="1" s="386">
      <c r="A795" s="308" t="n">
        <v>45077</v>
      </c>
      <c r="B795" s="472" t="n">
        <v>2001.436</v>
      </c>
      <c r="C795" s="8" t="n">
        <v>0.5</v>
      </c>
      <c r="D795" s="268" t="n">
        <v>0.0003</v>
      </c>
      <c r="E795" s="8" t="n">
        <v>42.84</v>
      </c>
      <c r="F795" s="8" t="n">
        <v>128.892</v>
      </c>
      <c r="G795" s="8" t="n">
        <v>119.295</v>
      </c>
      <c r="H795" s="8" t="n">
        <v>88.11</v>
      </c>
      <c r="I795" s="8" t="n">
        <v>177.14</v>
      </c>
      <c r="J795" s="8" t="n">
        <v>67.23</v>
      </c>
      <c r="K795" s="268" t="n">
        <v>0.4825</v>
      </c>
      <c r="L795" s="268" t="n">
        <v>0.3732</v>
      </c>
      <c r="M795" s="268" t="n">
        <v>-0.0316</v>
      </c>
      <c r="N795" s="8" t="n">
        <v>465.15</v>
      </c>
      <c r="O795" s="8" t="n">
        <v>8493.25</v>
      </c>
      <c r="P795" s="268" t="n">
        <v>0.0548</v>
      </c>
      <c r="Q795" s="8" t="n">
        <v>498</v>
      </c>
      <c r="R795" s="8" t="inlineStr">
        <is>
          <t>5 ↓ -0.38%</t>
        </is>
      </c>
      <c r="S795" s="8" t="inlineStr">
        <is>
          <t>7 ↑ +0.21%</t>
        </is>
      </c>
      <c r="T795" s="8" t="inlineStr">
        <is>
          <t>55 ↓ -0.14%</t>
        </is>
      </c>
      <c r="U795" s="8" t="inlineStr">
        <is>
          <t>192 ↓ -0.14%</t>
        </is>
      </c>
      <c r="V795" s="8" t="inlineStr">
        <is>
          <t>121 ↓ -0.06%</t>
        </is>
      </c>
      <c r="W795" s="8" t="inlineStr">
        <is>
          <t>118 ↑ +0.46%</t>
        </is>
      </c>
    </row>
    <row r="796" ht="28" customHeight="1" s="386">
      <c r="A796" s="308" t="n">
        <v>45076</v>
      </c>
      <c r="B796" s="472" t="n">
        <v>2000.936</v>
      </c>
      <c r="C796" s="8" t="n">
        <v>1.42</v>
      </c>
      <c r="D796" s="268" t="n">
        <v>0.0007</v>
      </c>
      <c r="E796" s="8" t="n">
        <v>43.75</v>
      </c>
      <c r="F796" s="8" t="n">
        <v>128.795</v>
      </c>
      <c r="G796" s="8" t="n">
        <v>119.687</v>
      </c>
      <c r="H796" s="8" t="n">
        <v>88.70999999999999</v>
      </c>
      <c r="I796" s="8" t="n">
        <v>176.25</v>
      </c>
      <c r="J796" s="8" t="n">
        <v>64.13</v>
      </c>
      <c r="K796" s="268" t="n">
        <v>0.4745</v>
      </c>
      <c r="L796" s="268" t="n">
        <v>0.3718</v>
      </c>
      <c r="M796" s="268" t="n">
        <v>-0.0319</v>
      </c>
      <c r="N796" s="8" t="n">
        <v>447.09</v>
      </c>
      <c r="O796" s="8" t="n">
        <v>8493.92</v>
      </c>
      <c r="P796" s="268" t="n">
        <v>0.0526</v>
      </c>
      <c r="Q796" s="8" t="n">
        <v>498</v>
      </c>
      <c r="R796" s="8" t="inlineStr">
        <is>
          <t>4 ↓ -4.26%</t>
        </is>
      </c>
      <c r="S796" s="8" t="inlineStr">
        <is>
          <t>8 ↓ -0.25%</t>
        </is>
      </c>
      <c r="T796" s="8" t="inlineStr">
        <is>
          <t>53 ↓ -0.04%</t>
        </is>
      </c>
      <c r="U796" s="8" t="inlineStr">
        <is>
          <t>192 ↓ -0.03%</t>
        </is>
      </c>
      <c r="V796" s="8" t="inlineStr">
        <is>
          <t>123 ↑ +0.14%</t>
        </is>
      </c>
      <c r="W796" s="8" t="inlineStr">
        <is>
          <t>118 ↑ +0.38%</t>
        </is>
      </c>
    </row>
    <row r="797" ht="28" customHeight="1" s="386">
      <c r="A797" s="308" t="n">
        <v>45075</v>
      </c>
      <c r="B797" s="472" t="n">
        <v>1999.516</v>
      </c>
      <c r="C797" s="8" t="n">
        <v>-3.766</v>
      </c>
      <c r="D797" s="268" t="n">
        <v>-0.0019</v>
      </c>
      <c r="E797" s="8" t="n">
        <v>42.93</v>
      </c>
      <c r="F797" s="8" t="n">
        <v>128.605</v>
      </c>
      <c r="G797" s="8" t="n">
        <v>119.298</v>
      </c>
      <c r="H797" s="8" t="n">
        <v>87.73999999999999</v>
      </c>
      <c r="I797" s="8" t="n">
        <v>176.36</v>
      </c>
      <c r="J797" s="8" t="n">
        <v>66.23</v>
      </c>
      <c r="K797" s="268" t="n">
        <v>0.4776</v>
      </c>
      <c r="L797" s="268" t="n">
        <v>0.3805</v>
      </c>
      <c r="M797" s="268" t="n">
        <v>-0.0315</v>
      </c>
      <c r="N797" s="8" t="n">
        <v>437.22</v>
      </c>
      <c r="O797" s="8" t="n">
        <v>8492.51</v>
      </c>
      <c r="P797" s="268" t="n">
        <v>0.0515</v>
      </c>
      <c r="Q797" s="8" t="n">
        <v>498</v>
      </c>
      <c r="R797" s="8" t="inlineStr">
        <is>
          <t>4 ↓ -2.94%</t>
        </is>
      </c>
      <c r="S797" s="8" t="inlineStr">
        <is>
          <t>8 ↓ -0.79%</t>
        </is>
      </c>
      <c r="T797" s="8" t="inlineStr">
        <is>
          <t>53 ↓ -0.15%</t>
        </is>
      </c>
      <c r="U797" s="8" t="inlineStr">
        <is>
          <t>195 ↓ -0.33%</t>
        </is>
      </c>
      <c r="V797" s="8" t="inlineStr">
        <is>
          <t>120 ↓ -0.36%</t>
        </is>
      </c>
      <c r="W797" s="8" t="inlineStr">
        <is>
          <t>118 ↑ +0.34%</t>
        </is>
      </c>
    </row>
    <row r="798" ht="28" customHeight="1" s="386">
      <c r="A798" s="308" t="n">
        <v>45072</v>
      </c>
      <c r="B798" s="472" t="n">
        <v>2003.282</v>
      </c>
      <c r="C798" s="8" t="n">
        <v>9.451000000000001</v>
      </c>
      <c r="D798" s="268" t="n">
        <v>0.0047</v>
      </c>
      <c r="E798" s="8" t="n">
        <v>45.72</v>
      </c>
      <c r="F798" s="8" t="n">
        <v>128.762</v>
      </c>
      <c r="G798" s="8" t="n">
        <v>119.874</v>
      </c>
      <c r="H798" s="8" t="n">
        <v>88.81999999999999</v>
      </c>
      <c r="I798" s="8" t="n">
        <v>175.71</v>
      </c>
      <c r="J798" s="8" t="n">
        <v>63.53</v>
      </c>
      <c r="K798" s="268" t="n">
        <v>0.4695</v>
      </c>
      <c r="L798" s="268" t="n">
        <v>0.3753</v>
      </c>
      <c r="M798" s="268" t="n">
        <v>-0.032</v>
      </c>
      <c r="N798" s="8" t="n">
        <v>507.94</v>
      </c>
      <c r="O798" s="8" t="n">
        <v>8493.379999999999</v>
      </c>
      <c r="P798" s="268" t="n">
        <v>0.0598</v>
      </c>
      <c r="Q798" s="8" t="n">
        <v>498</v>
      </c>
      <c r="R798" s="8" t="inlineStr">
        <is>
          <t>4 ↓ -1.23%</t>
        </is>
      </c>
      <c r="S798" s="8" t="inlineStr">
        <is>
          <t>8 ↓ -0.22%</t>
        </is>
      </c>
      <c r="T798" s="8" t="inlineStr">
        <is>
          <t>51 ↑ +0.11%</t>
        </is>
      </c>
      <c r="U798" s="8" t="inlineStr">
        <is>
          <t>188 ↑ +0.33%</t>
        </is>
      </c>
      <c r="V798" s="8" t="inlineStr">
        <is>
          <t>130 ↑ +0.56%</t>
        </is>
      </c>
      <c r="W798" s="8" t="inlineStr">
        <is>
          <t>117 ↑ +0.87%</t>
        </is>
      </c>
    </row>
    <row r="799" ht="28" customHeight="1" s="386">
      <c r="A799" s="308" t="n">
        <v>45071</v>
      </c>
      <c r="B799" s="472" t="n">
        <v>1993.831</v>
      </c>
      <c r="C799" s="8" t="n">
        <v>-1.077</v>
      </c>
      <c r="D799" s="268" t="n">
        <v>-0.0005</v>
      </c>
      <c r="E799" s="8" t="n">
        <v>41.39</v>
      </c>
      <c r="F799" s="8" t="n">
        <v>128.155</v>
      </c>
      <c r="G799" s="8" t="n">
        <v>119.432</v>
      </c>
      <c r="H799" s="8" t="n">
        <v>88.3</v>
      </c>
      <c r="I799" s="8" t="n">
        <v>174.93</v>
      </c>
      <c r="J799" s="8" t="n">
        <v>61.88</v>
      </c>
      <c r="K799" s="268" t="n">
        <v>0.4678</v>
      </c>
      <c r="L799" s="268" t="n">
        <v>0.3613</v>
      </c>
      <c r="M799" s="268" t="n">
        <v>-0.0305</v>
      </c>
      <c r="N799" s="8" t="n">
        <v>459.12</v>
      </c>
      <c r="O799" s="8" t="n">
        <v>8494.469999999999</v>
      </c>
      <c r="P799" s="268" t="n">
        <v>0.054</v>
      </c>
      <c r="Q799" s="8" t="n">
        <v>498</v>
      </c>
      <c r="R799" s="8" t="inlineStr">
        <is>
          <t>3 ↑ +0.13%</t>
        </is>
      </c>
      <c r="S799" s="8" t="inlineStr">
        <is>
          <t>9 ↓ -0.20%</t>
        </is>
      </c>
      <c r="T799" s="8" t="inlineStr">
        <is>
          <t>54 ↓ -0.17%</t>
        </is>
      </c>
      <c r="U799" s="8" t="inlineStr">
        <is>
          <t>190 ↓ -0.08%</t>
        </is>
      </c>
      <c r="V799" s="8" t="inlineStr">
        <is>
          <t>127 ↑ +0.10%</t>
        </is>
      </c>
      <c r="W799" s="8" t="inlineStr">
        <is>
          <t>115 ↓ -0.11%</t>
        </is>
      </c>
    </row>
    <row r="800" ht="28" customHeight="1" s="386">
      <c r="A800" s="308" t="n">
        <v>45070</v>
      </c>
      <c r="B800" s="472" t="n">
        <v>1994.908</v>
      </c>
      <c r="C800" s="8" t="n">
        <v>-5.361</v>
      </c>
      <c r="D800" s="268" t="n">
        <v>-0.0027</v>
      </c>
      <c r="E800" s="8" t="n">
        <v>41.79</v>
      </c>
      <c r="F800" s="8" t="n">
        <v>128.273</v>
      </c>
      <c r="G800" s="8" t="n">
        <v>119.251</v>
      </c>
      <c r="H800" s="8" t="n">
        <v>88.23999999999999</v>
      </c>
      <c r="I800" s="8" t="n">
        <v>175.08</v>
      </c>
      <c r="J800" s="8" t="n">
        <v>62.5</v>
      </c>
      <c r="K800" s="268" t="n">
        <v>0.4681</v>
      </c>
      <c r="L800" s="268" t="n">
        <v>0.3722</v>
      </c>
      <c r="M800" s="268" t="n">
        <v>-0.0305</v>
      </c>
      <c r="N800" s="8" t="n">
        <v>442.07</v>
      </c>
      <c r="O800" s="8" t="n">
        <v>8496.18</v>
      </c>
      <c r="P800" s="268" t="n">
        <v>0.052</v>
      </c>
      <c r="Q800" s="8" t="n">
        <v>499</v>
      </c>
      <c r="R800" s="8" t="inlineStr">
        <is>
          <t>3 ↓ -4.78%</t>
        </is>
      </c>
      <c r="S800" s="8" t="inlineStr">
        <is>
          <t>9 ↓ -0.50%</t>
        </is>
      </c>
      <c r="T800" s="8" t="inlineStr">
        <is>
          <t>50 ↓ -0.27%</t>
        </is>
      </c>
      <c r="U800" s="8" t="inlineStr">
        <is>
          <t>205 ↓ -0.28%</t>
        </is>
      </c>
      <c r="V800" s="8" t="inlineStr">
        <is>
          <t>116 ↓ -0.16%</t>
        </is>
      </c>
      <c r="W800" s="8" t="inlineStr">
        <is>
          <t>116 ↓ -0.23%</t>
        </is>
      </c>
    </row>
    <row r="801" ht="28" customHeight="1" s="386">
      <c r="A801" s="308" t="n">
        <v>45069</v>
      </c>
      <c r="B801" s="472" t="n">
        <v>2000.269</v>
      </c>
      <c r="C801" s="8" t="n">
        <v>-8.901</v>
      </c>
      <c r="D801" s="268" t="n">
        <v>-0.0044</v>
      </c>
      <c r="E801" s="8" t="n">
        <v>42.27</v>
      </c>
      <c r="F801" s="8" t="n">
        <v>128.636</v>
      </c>
      <c r="G801" s="8" t="n">
        <v>119.39</v>
      </c>
      <c r="H801" s="8" t="n">
        <v>87.94</v>
      </c>
      <c r="I801" s="8" t="n">
        <v>175.68</v>
      </c>
      <c r="J801" s="8" t="n">
        <v>64.22</v>
      </c>
      <c r="K801" s="268" t="n">
        <v>0.4704</v>
      </c>
      <c r="L801" s="268" t="n">
        <v>0.3716</v>
      </c>
      <c r="M801" s="268" t="n">
        <v>-0.0299</v>
      </c>
      <c r="N801" s="8" t="n">
        <v>397.01</v>
      </c>
      <c r="O801" s="8" t="n">
        <v>8472.200000000001</v>
      </c>
      <c r="P801" s="268" t="n">
        <v>0.0469</v>
      </c>
      <c r="Q801" s="8" t="n">
        <v>498</v>
      </c>
      <c r="R801" s="8" t="inlineStr">
        <is>
          <t>2 ↓ -0.59%</t>
        </is>
      </c>
      <c r="S801" s="8" t="inlineStr">
        <is>
          <t>8 ↓ -0.72%</t>
        </is>
      </c>
      <c r="T801" s="8" t="inlineStr">
        <is>
          <t>49 ↓ -0.28%</t>
        </is>
      </c>
      <c r="U801" s="8" t="inlineStr">
        <is>
          <t>202 ↓ -0.29%</t>
        </is>
      </c>
      <c r="V801" s="8" t="inlineStr">
        <is>
          <t>120 ↓ -0.40%</t>
        </is>
      </c>
      <c r="W801" s="8" t="inlineStr">
        <is>
          <t>117 ↓ -0.79%</t>
        </is>
      </c>
    </row>
    <row r="802" ht="28" customHeight="1" s="386">
      <c r="A802" s="308" t="n">
        <v>45068</v>
      </c>
      <c r="B802" s="472" t="n">
        <v>2009.17</v>
      </c>
      <c r="C802" s="8" t="n">
        <v>2.168</v>
      </c>
      <c r="D802" s="268" t="n">
        <v>0.0011</v>
      </c>
      <c r="E802" s="8" t="n">
        <v>46.91</v>
      </c>
      <c r="F802" s="8" t="n">
        <v>129.065</v>
      </c>
      <c r="G802" s="8" t="n">
        <v>120</v>
      </c>
      <c r="H802" s="8" t="n">
        <v>88.94</v>
      </c>
      <c r="I802" s="8" t="n">
        <v>175.46</v>
      </c>
      <c r="J802" s="8" t="n">
        <v>62.76</v>
      </c>
      <c r="K802" s="268" t="n">
        <v>0.4639</v>
      </c>
      <c r="L802" s="268" t="n">
        <v>0.366</v>
      </c>
      <c r="M802" s="268" t="n">
        <v>-0.0317</v>
      </c>
      <c r="N802" s="8" t="n">
        <v>432.39</v>
      </c>
      <c r="O802" s="8" t="n">
        <v>8480.34</v>
      </c>
      <c r="P802" s="268" t="n">
        <v>0.051</v>
      </c>
      <c r="Q802" s="8" t="n">
        <v>499</v>
      </c>
      <c r="R802" s="8" t="inlineStr">
        <is>
          <t>3 ↓ -6.58%</t>
        </is>
      </c>
      <c r="S802" s="8" t="inlineStr">
        <is>
          <t>8 ↑ +0.09%</t>
        </is>
      </c>
      <c r="T802" s="8" t="inlineStr">
        <is>
          <t>48 ↑ +0.01%</t>
        </is>
      </c>
      <c r="U802" s="8" t="inlineStr">
        <is>
          <t>191 ↑ +0.16%</t>
        </is>
      </c>
      <c r="V802" s="8" t="inlineStr">
        <is>
          <t>123 ↑ +0.15%</t>
        </is>
      </c>
      <c r="W802" s="8" t="inlineStr">
        <is>
          <t>126 ↑ +0.18%</t>
        </is>
      </c>
    </row>
    <row r="803" ht="28" customHeight="1" s="386">
      <c r="A803" s="308" t="n">
        <v>45065</v>
      </c>
      <c r="B803" s="472" t="n">
        <v>2007.002</v>
      </c>
      <c r="C803" s="8" t="n">
        <v>2.626</v>
      </c>
      <c r="D803" s="268" t="n">
        <v>0.0013</v>
      </c>
      <c r="E803" s="8" t="n">
        <v>43.75</v>
      </c>
      <c r="F803" s="8" t="n">
        <v>128.91</v>
      </c>
      <c r="G803" s="8" t="n">
        <v>119.698</v>
      </c>
      <c r="H803" s="8" t="n">
        <v>88.39</v>
      </c>
      <c r="I803" s="8" t="n">
        <v>175.81</v>
      </c>
      <c r="J803" s="8" t="n">
        <v>65.03</v>
      </c>
      <c r="K803" s="268" t="n">
        <v>0.469</v>
      </c>
      <c r="L803" s="268" t="n">
        <v>0.3671</v>
      </c>
      <c r="M803" s="268" t="n">
        <v>-0.0314</v>
      </c>
      <c r="N803" s="8" t="n">
        <v>441.56</v>
      </c>
      <c r="O803" s="8" t="n">
        <v>8377.129999999999</v>
      </c>
      <c r="P803" s="268" t="n">
        <v>0.0527</v>
      </c>
      <c r="Q803" s="8" t="n">
        <v>497</v>
      </c>
      <c r="R803" s="8" t="inlineStr">
        <is>
          <t>3 ↓ -1.27%</t>
        </is>
      </c>
      <c r="S803" s="8" t="inlineStr">
        <is>
          <t>8 ↑ +1.42%</t>
        </is>
      </c>
      <c r="T803" s="8" t="inlineStr">
        <is>
          <t>48 ↓ -0.06%</t>
        </is>
      </c>
      <c r="U803" s="8" t="inlineStr">
        <is>
          <t>198 ↑ +0.02%</t>
        </is>
      </c>
      <c r="V803" s="8" t="inlineStr">
        <is>
          <t>118 ↑ +0.13%</t>
        </is>
      </c>
      <c r="W803" s="8" t="inlineStr">
        <is>
          <t>122 ↑ +0.32%</t>
        </is>
      </c>
    </row>
    <row r="804" ht="28" customHeight="1" s="386">
      <c r="A804" s="308" t="n">
        <v>45064</v>
      </c>
      <c r="B804" s="472" t="n">
        <v>2004.376</v>
      </c>
      <c r="C804" s="8" t="n">
        <v>3.721</v>
      </c>
      <c r="D804" s="268" t="n">
        <v>0.0019</v>
      </c>
      <c r="E804" s="8" t="n">
        <v>42.31</v>
      </c>
      <c r="F804" s="8" t="n">
        <v>128.728</v>
      </c>
      <c r="G804" s="8" t="n">
        <v>119.205</v>
      </c>
      <c r="H804" s="8" t="n">
        <v>88.28</v>
      </c>
      <c r="I804" s="8" t="n">
        <v>175.87</v>
      </c>
      <c r="J804" s="8" t="n">
        <v>66.17</v>
      </c>
      <c r="K804" s="268" t="n">
        <v>0.4715</v>
      </c>
      <c r="L804" s="268" t="n">
        <v>0.3705</v>
      </c>
      <c r="M804" s="268" t="n">
        <v>-0.0313</v>
      </c>
      <c r="N804" s="8" t="n">
        <v>488.8</v>
      </c>
      <c r="O804" s="8" t="n">
        <v>8377.209999999999</v>
      </c>
      <c r="P804" s="268" t="n">
        <v>0.0583</v>
      </c>
      <c r="Q804" s="8" t="n">
        <v>497</v>
      </c>
      <c r="R804" s="8" t="inlineStr">
        <is>
          <t>3 ↑ +1.94%</t>
        </is>
      </c>
      <c r="S804" s="8" t="inlineStr">
        <is>
          <t>8 ↑ +0.87%</t>
        </is>
      </c>
      <c r="T804" s="8" t="inlineStr">
        <is>
          <t>48 ↑ +0.15%</t>
        </is>
      </c>
      <c r="U804" s="8" t="inlineStr">
        <is>
          <t>203 ↑ +0.10%</t>
        </is>
      </c>
      <c r="V804" s="8" t="inlineStr">
        <is>
          <t>115 ↑ +0.13%</t>
        </is>
      </c>
      <c r="W804" s="8" t="inlineStr">
        <is>
          <t>120 ↑ +0.30%</t>
        </is>
      </c>
    </row>
    <row r="805" ht="28" customHeight="1" s="386">
      <c r="A805" s="308" t="n">
        <v>45063</v>
      </c>
      <c r="B805" s="472" t="n">
        <v>2000.655</v>
      </c>
      <c r="C805" s="8" t="n">
        <v>9.696</v>
      </c>
      <c r="D805" s="268" t="n">
        <v>0.0049</v>
      </c>
      <c r="E805" s="8" t="n">
        <v>40.67</v>
      </c>
      <c r="F805" s="8" t="n">
        <v>128.536</v>
      </c>
      <c r="G805" s="8" t="n">
        <v>119.191</v>
      </c>
      <c r="H805" s="8" t="n">
        <v>88.47</v>
      </c>
      <c r="I805" s="8" t="n">
        <v>175.36</v>
      </c>
      <c r="J805" s="8" t="n">
        <v>64.37</v>
      </c>
      <c r="K805" s="268" t="n">
        <v>0.4682</v>
      </c>
      <c r="L805" s="268" t="n">
        <v>0.3742</v>
      </c>
      <c r="M805" s="268" t="n">
        <v>-0.0306</v>
      </c>
      <c r="N805" s="8" t="n">
        <v>460.37</v>
      </c>
      <c r="O805" s="8" t="n">
        <v>8371.76</v>
      </c>
      <c r="P805" s="268" t="n">
        <v>0.055</v>
      </c>
      <c r="Q805" s="8" t="n">
        <v>496</v>
      </c>
      <c r="R805" s="8" t="inlineStr">
        <is>
          <t>5 ↓ -3.58%</t>
        </is>
      </c>
      <c r="S805" s="8" t="inlineStr">
        <is>
          <t>8 ↑ +0.45%</t>
        </is>
      </c>
      <c r="T805" s="8" t="inlineStr">
        <is>
          <t>46 ↑ +0.27%</t>
        </is>
      </c>
      <c r="U805" s="8" t="inlineStr">
        <is>
          <t>202 ↑ +0.46%</t>
        </is>
      </c>
      <c r="V805" s="8" t="inlineStr">
        <is>
          <t>121 ↑ +0.62%</t>
        </is>
      </c>
      <c r="W805" s="8" t="inlineStr">
        <is>
          <t>114 ↑ +0.66%</t>
        </is>
      </c>
    </row>
    <row r="806" ht="28" customHeight="1" s="386">
      <c r="A806" s="308" t="n">
        <v>45062</v>
      </c>
      <c r="B806" s="472" t="n">
        <v>1990.959</v>
      </c>
      <c r="C806" s="8" t="n">
        <v>4.906</v>
      </c>
      <c r="D806" s="268" t="n">
        <v>0.0025</v>
      </c>
      <c r="E806" s="8" t="n">
        <v>36.1</v>
      </c>
      <c r="F806" s="8" t="n">
        <v>127.945</v>
      </c>
      <c r="G806" s="8" t="n">
        <v>118.749</v>
      </c>
      <c r="H806" s="8" t="n">
        <v>87.76000000000001</v>
      </c>
      <c r="I806" s="8" t="n">
        <v>175.15</v>
      </c>
      <c r="J806" s="8" t="n">
        <v>66.67</v>
      </c>
      <c r="K806" s="268" t="n">
        <v>0.472</v>
      </c>
      <c r="L806" s="268" t="n">
        <v>0.3825</v>
      </c>
      <c r="M806" s="268" t="n">
        <v>-0.0292</v>
      </c>
      <c r="N806" s="8" t="n">
        <v>540.42</v>
      </c>
      <c r="O806" s="8" t="n">
        <v>8364.969999999999</v>
      </c>
      <c r="P806" s="268" t="n">
        <v>0.0646</v>
      </c>
      <c r="Q806" s="8" t="n">
        <v>495</v>
      </c>
      <c r="R806" s="8" t="inlineStr">
        <is>
          <t>6 ↑ +3.10%</t>
        </is>
      </c>
      <c r="S806" s="8" t="inlineStr">
        <is>
          <t>8 ↑ +0.57%</t>
        </is>
      </c>
      <c r="T806" s="8" t="inlineStr">
        <is>
          <t>50 ↑ +0.14%</t>
        </is>
      </c>
      <c r="U806" s="8" t="inlineStr">
        <is>
          <t>208 ↑ +0.16%</t>
        </is>
      </c>
      <c r="V806" s="8" t="inlineStr">
        <is>
          <t>113 ↑ +0.17%</t>
        </is>
      </c>
      <c r="W806" s="8" t="inlineStr">
        <is>
          <t>110 ↑ +0.36%</t>
        </is>
      </c>
    </row>
    <row r="807" ht="28" customHeight="1" s="386">
      <c r="A807" s="308" t="n">
        <v>45061</v>
      </c>
      <c r="B807" s="472" t="n">
        <v>1986.053</v>
      </c>
      <c r="C807" s="8" t="n">
        <v>10.333</v>
      </c>
      <c r="D807" s="268" t="n">
        <v>0.0052</v>
      </c>
      <c r="E807" s="8" t="n">
        <v>33.57</v>
      </c>
      <c r="F807" s="8" t="n">
        <v>127.657</v>
      </c>
      <c r="G807" s="8" t="n">
        <v>118.743</v>
      </c>
      <c r="H807" s="8" t="n">
        <v>88.79000000000001</v>
      </c>
      <c r="I807" s="8" t="n">
        <v>173.71</v>
      </c>
      <c r="J807" s="8" t="n">
        <v>62.27</v>
      </c>
      <c r="K807" s="268" t="n">
        <v>0.4606</v>
      </c>
      <c r="L807" s="268" t="n">
        <v>0.3682</v>
      </c>
      <c r="M807" s="268" t="n">
        <v>-0.0283</v>
      </c>
      <c r="N807" s="8" t="n">
        <v>553.6900000000001</v>
      </c>
      <c r="O807" s="8" t="n">
        <v>8365.450000000001</v>
      </c>
      <c r="P807" s="268" t="n">
        <v>0.06619999999999999</v>
      </c>
      <c r="Q807" s="8" t="n">
        <v>495</v>
      </c>
      <c r="R807" s="8" t="inlineStr">
        <is>
          <t>6 ↓ -2.22%</t>
        </is>
      </c>
      <c r="S807" s="8" t="inlineStr">
        <is>
          <t>8 ↓ -0.27%</t>
        </is>
      </c>
      <c r="T807" s="8" t="inlineStr">
        <is>
          <t>53 ↑ +0.05%</t>
        </is>
      </c>
      <c r="U807" s="8" t="inlineStr">
        <is>
          <t>212 ↑ +0.25%</t>
        </is>
      </c>
      <c r="V807" s="8" t="inlineStr">
        <is>
          <t>108 ↑ +0.74%</t>
        </is>
      </c>
      <c r="W807" s="8" t="inlineStr">
        <is>
          <t>108 ↑ +1.28%</t>
        </is>
      </c>
    </row>
    <row r="808" ht="28" customHeight="1" s="386">
      <c r="A808" s="308" t="n">
        <v>45058</v>
      </c>
      <c r="B808" s="472" t="n">
        <v>1975.72</v>
      </c>
      <c r="C808" s="8" t="n">
        <v>-34.638</v>
      </c>
      <c r="D808" s="268" t="n">
        <v>-0.0172</v>
      </c>
      <c r="E808" s="8" t="n">
        <v>30.73</v>
      </c>
      <c r="F808" s="8" t="n">
        <v>127.072</v>
      </c>
      <c r="G808" s="8" t="n">
        <v>118.081</v>
      </c>
      <c r="H808" s="8" t="n">
        <v>87.72</v>
      </c>
      <c r="I808" s="8" t="n">
        <v>174.03</v>
      </c>
      <c r="J808" s="8" t="n">
        <v>65.34999999999999</v>
      </c>
      <c r="K808" s="268" t="n">
        <v>0.4696</v>
      </c>
      <c r="L808" s="268" t="n">
        <v>0.3729</v>
      </c>
      <c r="M808" s="268" t="n">
        <v>-0.0272</v>
      </c>
      <c r="N808" s="8" t="n">
        <v>571.52</v>
      </c>
      <c r="O808" s="8" t="n">
        <v>8367.18</v>
      </c>
      <c r="P808" s="268" t="n">
        <v>0.0683</v>
      </c>
      <c r="Q808" s="8" t="n">
        <v>496</v>
      </c>
      <c r="R808" s="8" t="inlineStr">
        <is>
          <t>6 ↓ -6.67%</t>
        </is>
      </c>
      <c r="S808" s="8" t="inlineStr">
        <is>
          <t>8 ↓ -3.89%</t>
        </is>
      </c>
      <c r="T808" s="8" t="inlineStr">
        <is>
          <t>56 ↓ -1.42%</t>
        </is>
      </c>
      <c r="U808" s="8" t="inlineStr">
        <is>
          <t>215 ↓ -1.59%</t>
        </is>
      </c>
      <c r="V808" s="8" t="inlineStr">
        <is>
          <t>109 ↓ -1.67%</t>
        </is>
      </c>
      <c r="W808" s="8" t="inlineStr">
        <is>
          <t>102 ↓ -1.75%</t>
        </is>
      </c>
    </row>
    <row r="809" ht="28" customHeight="1" s="386">
      <c r="A809" s="308" t="n">
        <v>45057</v>
      </c>
      <c r="B809" s="472" t="n">
        <v>2010.358</v>
      </c>
      <c r="C809" s="8" t="n">
        <v>5.793</v>
      </c>
      <c r="D809" s="268" t="n">
        <v>0.0029</v>
      </c>
      <c r="E809" s="8" t="n">
        <v>44.46</v>
      </c>
      <c r="F809" s="8" t="n">
        <v>129.215</v>
      </c>
      <c r="G809" s="8" t="n">
        <v>119.959</v>
      </c>
      <c r="H809" s="8" t="n">
        <v>88.70999999999999</v>
      </c>
      <c r="I809" s="8" t="n">
        <v>177.2</v>
      </c>
      <c r="J809" s="8" t="n">
        <v>68.81</v>
      </c>
      <c r="K809" s="268" t="n">
        <v>0.4799</v>
      </c>
      <c r="L809" s="268" t="n">
        <v>0.3887</v>
      </c>
      <c r="M809" s="268" t="n">
        <v>-0.0328</v>
      </c>
      <c r="N809" s="8" t="n">
        <v>582.5</v>
      </c>
      <c r="O809" s="8" t="n">
        <v>8360.719999999999</v>
      </c>
      <c r="P809" s="268" t="n">
        <v>0.0697</v>
      </c>
      <c r="Q809" s="8" t="n">
        <v>495</v>
      </c>
      <c r="R809" s="8" t="inlineStr">
        <is>
          <t>3 ↓ -9.99%</t>
        </is>
      </c>
      <c r="S809" s="8" t="inlineStr">
        <is>
          <t>7 ↓ -0.84%</t>
        </is>
      </c>
      <c r="T809" s="8" t="inlineStr">
        <is>
          <t>43 ↑ +0.18%</t>
        </is>
      </c>
      <c r="U809" s="8" t="inlineStr">
        <is>
          <t>199 ↑ +0.31%</t>
        </is>
      </c>
      <c r="V809" s="8" t="inlineStr">
        <is>
          <t>123 ↑ +0.35%</t>
        </is>
      </c>
      <c r="W809" s="8" t="inlineStr">
        <is>
          <t>120 ↑ +0.55%</t>
        </is>
      </c>
    </row>
    <row r="810" ht="28" customHeight="1" s="386">
      <c r="A810" s="308" t="n">
        <v>45056</v>
      </c>
      <c r="B810" s="472" t="n">
        <v>2004.565</v>
      </c>
      <c r="C810" s="8" t="n">
        <v>2.882</v>
      </c>
      <c r="D810" s="268" t="n">
        <v>0.0014</v>
      </c>
      <c r="E810" s="8" t="n">
        <v>41.67</v>
      </c>
      <c r="F810" s="8" t="n">
        <v>128.806</v>
      </c>
      <c r="G810" s="8" t="n">
        <v>119.654</v>
      </c>
      <c r="H810" s="8" t="n">
        <v>88.09999999999999</v>
      </c>
      <c r="I810" s="8" t="n">
        <v>176.84</v>
      </c>
      <c r="J810" s="8" t="n">
        <v>67.42</v>
      </c>
      <c r="K810" s="268" t="n">
        <v>0.4804</v>
      </c>
      <c r="L810" s="268" t="n">
        <v>0.3768</v>
      </c>
      <c r="M810" s="268" t="n">
        <v>-0.0318</v>
      </c>
      <c r="N810" s="8" t="n">
        <v>617.37</v>
      </c>
      <c r="O810" s="8" t="n">
        <v>8365.360000000001</v>
      </c>
      <c r="P810" s="268" t="n">
        <v>0.0738</v>
      </c>
      <c r="Q810" s="8" t="n">
        <v>495</v>
      </c>
      <c r="R810" s="8" t="inlineStr">
        <is>
          <t>3 ↓ -3.72%</t>
        </is>
      </c>
      <c r="S810" s="8" t="inlineStr">
        <is>
          <t>5 ↓ -0.24%</t>
        </is>
      </c>
      <c r="T810" s="8" t="inlineStr">
        <is>
          <t>44 ↓ -0.25%</t>
        </is>
      </c>
      <c r="U810" s="8" t="inlineStr">
        <is>
          <t>202 ↑ +0.07%</t>
        </is>
      </c>
      <c r="V810" s="8" t="inlineStr">
        <is>
          <t>124 ↑ +0.03%</t>
        </is>
      </c>
      <c r="W810" s="8" t="inlineStr">
        <is>
          <t>117 ↑ +0.65%</t>
        </is>
      </c>
    </row>
    <row r="811" ht="28" customHeight="1" s="386">
      <c r="A811" s="308" t="n">
        <v>45055</v>
      </c>
      <c r="B811" s="472" t="n">
        <v>2001.683</v>
      </c>
      <c r="C811" s="8" t="n">
        <v>-14.293</v>
      </c>
      <c r="D811" s="268" t="n">
        <v>-0.0071</v>
      </c>
      <c r="E811" s="8" t="n">
        <v>39.98</v>
      </c>
      <c r="F811" s="8" t="n">
        <v>128.617</v>
      </c>
      <c r="G811" s="8" t="n">
        <v>119.521</v>
      </c>
      <c r="H811" s="8" t="n">
        <v>87.37</v>
      </c>
      <c r="I811" s="8" t="n">
        <v>177.4</v>
      </c>
      <c r="J811" s="8" t="n">
        <v>71.8</v>
      </c>
      <c r="K811" s="268" t="n">
        <v>0.4878</v>
      </c>
      <c r="L811" s="268" t="n">
        <v>0.3817</v>
      </c>
      <c r="M811" s="268" t="n">
        <v>-0.0318</v>
      </c>
      <c r="N811" s="8" t="n">
        <v>764.88</v>
      </c>
      <c r="O811" s="8" t="n">
        <v>8370.77</v>
      </c>
      <c r="P811" s="268" t="n">
        <v>0.0914</v>
      </c>
      <c r="Q811" s="8" t="n">
        <v>492</v>
      </c>
      <c r="R811" s="8" t="inlineStr">
        <is>
          <t>3 ↓ -5.68%</t>
        </is>
      </c>
      <c r="S811" s="8" t="inlineStr">
        <is>
          <t>5 ↓ -1.02%</t>
        </is>
      </c>
      <c r="T811" s="8" t="inlineStr">
        <is>
          <t>44 ↓ -0.11%</t>
        </is>
      </c>
      <c r="U811" s="8" t="inlineStr">
        <is>
          <t>201 ↓ -0.52%</t>
        </is>
      </c>
      <c r="V811" s="8" t="inlineStr">
        <is>
          <t>126 ↓ -0.80%</t>
        </is>
      </c>
      <c r="W811" s="8" t="inlineStr">
        <is>
          <t>113 ↓ -1.03%</t>
        </is>
      </c>
    </row>
    <row r="812" ht="28" customHeight="1" s="386">
      <c r="A812" s="308" t="n">
        <v>45054</v>
      </c>
      <c r="B812" s="472" t="n">
        <v>2015.976</v>
      </c>
      <c r="C812" s="8" t="n">
        <v>4.827</v>
      </c>
      <c r="D812" s="268" t="n">
        <v>0.0024</v>
      </c>
      <c r="E812" s="8" t="n">
        <v>45.18</v>
      </c>
      <c r="F812" s="8" t="n">
        <v>129.605</v>
      </c>
      <c r="G812" s="8" t="n">
        <v>120.121</v>
      </c>
      <c r="H812" s="8" t="n">
        <v>88.7</v>
      </c>
      <c r="I812" s="8" t="n">
        <v>177.07</v>
      </c>
      <c r="J812" s="8" t="n">
        <v>66</v>
      </c>
      <c r="K812" s="268" t="n">
        <v>0.4746</v>
      </c>
      <c r="L812" s="268" t="n">
        <v>0.3733</v>
      </c>
      <c r="M812" s="268" t="n">
        <v>-0.034</v>
      </c>
      <c r="N812" s="8" t="n">
        <v>705.0700000000001</v>
      </c>
      <c r="O812" s="8" t="n">
        <v>8408.700000000001</v>
      </c>
      <c r="P812" s="268" t="n">
        <v>0.0838</v>
      </c>
      <c r="Q812" s="8" t="n">
        <v>491</v>
      </c>
      <c r="R812" s="8" t="inlineStr">
        <is>
          <t>3 ↑ +3.86%</t>
        </is>
      </c>
      <c r="S812" s="8" t="inlineStr">
        <is>
          <t>5 ↓ -0.10%</t>
        </is>
      </c>
      <c r="T812" s="8" t="inlineStr">
        <is>
          <t>44 ↑ +0.16%</t>
        </is>
      </c>
      <c r="U812" s="8" t="inlineStr">
        <is>
          <t>190 ↑ +0.15%</t>
        </is>
      </c>
      <c r="V812" s="8" t="inlineStr">
        <is>
          <t>130 ↑ +0.27%</t>
        </is>
      </c>
      <c r="W812" s="8" t="inlineStr">
        <is>
          <t>119 ↑ +0.30%</t>
        </is>
      </c>
    </row>
    <row r="813" ht="28" customHeight="1" s="386">
      <c r="A813" s="308" t="n">
        <v>45051</v>
      </c>
      <c r="B813" s="472" t="n">
        <v>2011.149</v>
      </c>
      <c r="C813" s="8" t="n">
        <v>-21.197</v>
      </c>
      <c r="D813" s="268" t="n">
        <v>-0.0104</v>
      </c>
      <c r="E813" s="8" t="n">
        <v>43.85</v>
      </c>
      <c r="F813" s="8" t="n">
        <v>129.266</v>
      </c>
      <c r="G813" s="8" t="n">
        <v>119.921</v>
      </c>
      <c r="H813" s="8" t="n">
        <v>88.31</v>
      </c>
      <c r="I813" s="8" t="n">
        <v>176.82</v>
      </c>
      <c r="J813" s="8" t="n">
        <v>67.61</v>
      </c>
      <c r="K813" s="268" t="n">
        <v>0.4756</v>
      </c>
      <c r="L813" s="268" t="n">
        <v>0.3773</v>
      </c>
      <c r="M813" s="268" t="n">
        <v>-0.0327</v>
      </c>
      <c r="N813" s="8" t="n">
        <v>665.58</v>
      </c>
      <c r="O813" s="8" t="n">
        <v>8404.280000000001</v>
      </c>
      <c r="P813" s="268" t="n">
        <v>0.07920000000000001</v>
      </c>
      <c r="Q813" s="8" t="n">
        <v>491</v>
      </c>
      <c r="R813" s="8" t="inlineStr">
        <is>
          <t>3 ↓ -12.07%</t>
        </is>
      </c>
      <c r="S813" s="8" t="inlineStr">
        <is>
          <t>7 ↓ -2.71%</t>
        </is>
      </c>
      <c r="T813" s="8" t="inlineStr">
        <is>
          <t>44 ↓ -0.19%</t>
        </is>
      </c>
      <c r="U813" s="8" t="inlineStr">
        <is>
          <t>194 ↓ -0.75%</t>
        </is>
      </c>
      <c r="V813" s="8" t="inlineStr">
        <is>
          <t>129 ↓ -1.08%</t>
        </is>
      </c>
      <c r="W813" s="8" t="inlineStr">
        <is>
          <t>114 ↓ -1.43%</t>
        </is>
      </c>
    </row>
    <row r="814" ht="28" customHeight="1" s="386">
      <c r="A814" s="308" t="n">
        <v>45050</v>
      </c>
      <c r="B814" s="472" t="n">
        <v>2032.346</v>
      </c>
      <c r="C814" s="8" t="n">
        <v>-6.013</v>
      </c>
      <c r="D814" s="268" t="n">
        <v>-0.0029</v>
      </c>
      <c r="E814" s="8" t="n">
        <v>50.55</v>
      </c>
      <c r="F814" s="8" t="n">
        <v>130.928</v>
      </c>
      <c r="G814" s="8" t="n">
        <v>121.314</v>
      </c>
      <c r="H814" s="8" t="n">
        <v>88.76000000000001</v>
      </c>
      <c r="I814" s="8" t="n">
        <v>178.29</v>
      </c>
      <c r="J814" s="8" t="n">
        <v>66.79000000000001</v>
      </c>
      <c r="K814" s="268" t="n">
        <v>0.4736</v>
      </c>
      <c r="L814" s="268" t="n">
        <v>0.3731</v>
      </c>
      <c r="M814" s="268" t="n">
        <v>-0.0359</v>
      </c>
      <c r="N814" s="8" t="n">
        <v>623.2</v>
      </c>
      <c r="O814" s="8" t="n">
        <v>8389.969999999999</v>
      </c>
      <c r="P814" s="268" t="n">
        <v>0.0743</v>
      </c>
      <c r="Q814" s="8" t="n">
        <v>488</v>
      </c>
      <c r="R814" s="8" t="inlineStr">
        <is>
          <t>1 0.00%</t>
        </is>
      </c>
      <c r="S814" s="8" t="inlineStr">
        <is>
          <t>6 ↑ +0.24%</t>
        </is>
      </c>
      <c r="T814" s="8" t="inlineStr">
        <is>
          <t>45 ↓ -0.36%</t>
        </is>
      </c>
      <c r="U814" s="8" t="inlineStr">
        <is>
          <t>180 ↓ -0.38%</t>
        </is>
      </c>
      <c r="V814" s="8" t="inlineStr">
        <is>
          <t>132 ↓ -0.41%</t>
        </is>
      </c>
      <c r="W814" s="8" t="inlineStr">
        <is>
          <t>124 ↓ -0.07%</t>
        </is>
      </c>
    </row>
    <row r="815" ht="28" customHeight="1" s="386">
      <c r="A815" s="308" t="n">
        <v>45044</v>
      </c>
      <c r="B815" s="472" t="n">
        <v>2038.359</v>
      </c>
      <c r="C815" s="8" t="n">
        <v>10.988</v>
      </c>
      <c r="D815" s="268" t="n">
        <v>0.0054</v>
      </c>
      <c r="E815" s="8" t="n">
        <v>52.28</v>
      </c>
      <c r="F815" s="8" t="n">
        <v>131.043</v>
      </c>
      <c r="G815" s="8" t="n">
        <v>121.498</v>
      </c>
      <c r="H815" s="8" t="n">
        <v>89.09</v>
      </c>
      <c r="I815" s="8" t="n">
        <v>179.49</v>
      </c>
      <c r="J815" s="8" t="n">
        <v>71.43000000000001</v>
      </c>
      <c r="K815" s="268" t="n">
        <v>0.4844</v>
      </c>
      <c r="L815" s="268" t="n">
        <v>0.3862</v>
      </c>
      <c r="M815" s="268" t="n">
        <v>-0.036</v>
      </c>
      <c r="N815" s="8" t="n">
        <v>708.1900000000001</v>
      </c>
      <c r="O815" s="8" t="n">
        <v>8420.940000000001</v>
      </c>
      <c r="P815" s="268" t="n">
        <v>0.08409999999999999</v>
      </c>
      <c r="Q815" s="8" t="n">
        <v>491</v>
      </c>
      <c r="R815" s="8" t="inlineStr">
        <is>
          <t>3 ↑ +2.62%</t>
        </is>
      </c>
      <c r="S815" s="8" t="inlineStr">
        <is>
          <t>6 ↑ +0.53%</t>
        </is>
      </c>
      <c r="T815" s="8" t="inlineStr">
        <is>
          <t>44 ↑ +0.35%</t>
        </is>
      </c>
      <c r="U815" s="8" t="inlineStr">
        <is>
          <t>164 ↑ +0.33%</t>
        </is>
      </c>
      <c r="V815" s="8" t="inlineStr">
        <is>
          <t>144 ↑ +0.46%</t>
        </is>
      </c>
      <c r="W815" s="8" t="inlineStr">
        <is>
          <t>130 ↑ +0.92%</t>
        </is>
      </c>
    </row>
    <row r="816" ht="28" customHeight="1" s="386">
      <c r="A816" s="308" t="n">
        <v>45043</v>
      </c>
      <c r="B816" s="472" t="n">
        <v>2027.371</v>
      </c>
      <c r="C816" s="8" t="n">
        <v>8.821</v>
      </c>
      <c r="D816" s="268" t="n">
        <v>0.0044</v>
      </c>
      <c r="E816" s="8" t="n">
        <v>49.11</v>
      </c>
      <c r="F816" s="8" t="n">
        <v>130.433</v>
      </c>
      <c r="G816" s="8" t="n">
        <v>120.901</v>
      </c>
      <c r="H816" s="8" t="n">
        <v>88.2</v>
      </c>
      <c r="I816" s="8" t="n">
        <v>179.93</v>
      </c>
      <c r="J816" s="8" t="n">
        <v>73.40000000000001</v>
      </c>
      <c r="K816" s="268" t="n">
        <v>0.495</v>
      </c>
      <c r="L816" s="268" t="n">
        <v>0.3965</v>
      </c>
      <c r="M816" s="268" t="n">
        <v>-0.0329</v>
      </c>
      <c r="N816" s="8" t="n">
        <v>627.98</v>
      </c>
      <c r="O816" s="8" t="n">
        <v>8405.190000000001</v>
      </c>
      <c r="P816" s="268" t="n">
        <v>0.0747</v>
      </c>
      <c r="Q816" s="8" t="n">
        <v>489</v>
      </c>
      <c r="R816" s="8" t="inlineStr">
        <is>
          <t>3 ↑ +0.67%</t>
        </is>
      </c>
      <c r="S816" s="8" t="inlineStr">
        <is>
          <t>6 ↑ +0.13%</t>
        </is>
      </c>
      <c r="T816" s="8" t="inlineStr">
        <is>
          <t>45 ↑ +0.24%</t>
        </is>
      </c>
      <c r="U816" s="8" t="inlineStr">
        <is>
          <t>168 ↑ +0.33%</t>
        </is>
      </c>
      <c r="V816" s="8" t="inlineStr">
        <is>
          <t>146 ↑ +0.45%</t>
        </is>
      </c>
      <c r="W816" s="8" t="inlineStr">
        <is>
          <t>121 ↑ +0.65%</t>
        </is>
      </c>
    </row>
    <row r="817" ht="28" customHeight="1" s="386">
      <c r="A817" s="308" t="n">
        <v>45042</v>
      </c>
      <c r="B817" s="472" t="n">
        <v>2018.55</v>
      </c>
      <c r="C817" s="8" t="n">
        <v>18.936</v>
      </c>
      <c r="D817" s="268" t="n">
        <v>0.0095</v>
      </c>
      <c r="E817" s="8" t="n">
        <v>46.28</v>
      </c>
      <c r="F817" s="8" t="n">
        <v>129.941</v>
      </c>
      <c r="G817" s="8" t="n">
        <v>120.436</v>
      </c>
      <c r="H817" s="8" t="n">
        <v>87.62</v>
      </c>
      <c r="I817" s="8" t="n">
        <v>179.36</v>
      </c>
      <c r="J817" s="8" t="n">
        <v>72.18000000000001</v>
      </c>
      <c r="K817" s="268" t="n">
        <v>0.4942</v>
      </c>
      <c r="L817" s="268" t="n">
        <v>0.3944</v>
      </c>
      <c r="M817" s="268" t="n">
        <v>-0.036</v>
      </c>
      <c r="N817" s="8" t="n">
        <v>709.95</v>
      </c>
      <c r="O817" s="8" t="n">
        <v>8358.17</v>
      </c>
      <c r="P817" s="268" t="n">
        <v>0.0849</v>
      </c>
      <c r="Q817" s="8" t="n">
        <v>488</v>
      </c>
      <c r="R817" s="8" t="inlineStr">
        <is>
          <t>3 ↓ -5.94%</t>
        </is>
      </c>
      <c r="S817" s="8" t="inlineStr">
        <is>
          <t>6 ↓ -0.06%</t>
        </is>
      </c>
      <c r="T817" s="8" t="inlineStr">
        <is>
          <t>46 ↑ +0.37%</t>
        </is>
      </c>
      <c r="U817" s="8" t="inlineStr">
        <is>
          <t>182 ↑ +0.75%</t>
        </is>
      </c>
      <c r="V817" s="8" t="inlineStr">
        <is>
          <t>132 ↑ +1.25%</t>
        </is>
      </c>
      <c r="W817" s="8" t="inlineStr">
        <is>
          <t>119 ↑ +1.36%</t>
        </is>
      </c>
    </row>
    <row r="818" ht="28" customHeight="1" s="386">
      <c r="A818" s="308" t="n">
        <v>45041</v>
      </c>
      <c r="B818" s="472" t="n">
        <v>1999.614</v>
      </c>
      <c r="C818" s="8" t="n">
        <v>-11.504</v>
      </c>
      <c r="D818" s="268" t="n">
        <v>-0.0057</v>
      </c>
      <c r="E818" s="8" t="n">
        <v>37.64</v>
      </c>
      <c r="F818" s="8" t="n">
        <v>128.965</v>
      </c>
      <c r="G818" s="8" t="n">
        <v>119.044</v>
      </c>
      <c r="H818" s="8" t="n">
        <v>86.59999999999999</v>
      </c>
      <c r="I818" s="8" t="n">
        <v>179.22</v>
      </c>
      <c r="J818" s="8" t="n">
        <v>72.58</v>
      </c>
      <c r="K818" s="268" t="n">
        <v>0.5026</v>
      </c>
      <c r="L818" s="268" t="n">
        <v>0.3896</v>
      </c>
      <c r="M818" s="268" t="n">
        <v>-0.0334</v>
      </c>
      <c r="N818" s="8" t="n">
        <v>698.85</v>
      </c>
      <c r="O818" s="8" t="n">
        <v>8313.84</v>
      </c>
      <c r="P818" s="268" t="n">
        <v>0.08409999999999999</v>
      </c>
      <c r="Q818" s="8" t="n">
        <v>484</v>
      </c>
      <c r="R818" s="8" t="inlineStr">
        <is>
          <t>2 ↓ -1.30%</t>
        </is>
      </c>
      <c r="S818" s="8" t="inlineStr">
        <is>
          <t>6 ↓ -0.38%</t>
        </is>
      </c>
      <c r="T818" s="8" t="inlineStr">
        <is>
          <t>50 ↓ -0.19%</t>
        </is>
      </c>
      <c r="U818" s="8" t="inlineStr">
        <is>
          <t>203 ↓ -0.60%</t>
        </is>
      </c>
      <c r="V818" s="8" t="inlineStr">
        <is>
          <t>115 ↓ -0.43%</t>
        </is>
      </c>
      <c r="W818" s="8" t="inlineStr">
        <is>
          <t>108 ↓ -0.84%</t>
        </is>
      </c>
    </row>
    <row r="819" ht="28" customHeight="1" s="386">
      <c r="A819" s="308" t="n">
        <v>45040</v>
      </c>
      <c r="B819" s="472" t="n">
        <v>2011.118</v>
      </c>
      <c r="C819" s="8" t="n">
        <v>-16.587</v>
      </c>
      <c r="D819" s="268" t="n">
        <v>-0.008200000000000001</v>
      </c>
      <c r="E819" s="8" t="n">
        <v>42.33</v>
      </c>
      <c r="F819" s="8" t="n">
        <v>129.664</v>
      </c>
      <c r="G819" s="8" t="n">
        <v>119.868</v>
      </c>
      <c r="H819" s="8" t="n">
        <v>89.56</v>
      </c>
      <c r="I819" s="8" t="n">
        <v>177.02</v>
      </c>
      <c r="J819" s="8" t="n">
        <v>66.37</v>
      </c>
      <c r="K819" s="268" t="n">
        <v>0.4735</v>
      </c>
      <c r="L819" s="268" t="n">
        <v>0.3624</v>
      </c>
      <c r="M819" s="268" t="n">
        <v>-0.035</v>
      </c>
      <c r="N819" s="8" t="n">
        <v>662.26</v>
      </c>
      <c r="O819" s="8" t="n">
        <v>8324.4</v>
      </c>
      <c r="P819" s="268" t="n">
        <v>0.0796</v>
      </c>
      <c r="Q819" s="8" t="n">
        <v>486</v>
      </c>
      <c r="R819" s="8" t="inlineStr">
        <is>
          <t>2 ↓ -1.91%</t>
        </is>
      </c>
      <c r="S819" s="8" t="inlineStr">
        <is>
          <t>7 ↑ +0.48%</t>
        </is>
      </c>
      <c r="T819" s="8" t="inlineStr">
        <is>
          <t>49 ↓ -0.45%</t>
        </is>
      </c>
      <c r="U819" s="8" t="inlineStr">
        <is>
          <t>187 ↓ -0.64%</t>
        </is>
      </c>
      <c r="V819" s="8" t="inlineStr">
        <is>
          <t>127 ↓ -1.02%</t>
        </is>
      </c>
      <c r="W819" s="8" t="inlineStr">
        <is>
          <t>114 ↓ -1.10%</t>
        </is>
      </c>
    </row>
    <row r="820" ht="28" customHeight="1" s="386">
      <c r="A820" s="308" t="n">
        <v>45037</v>
      </c>
      <c r="B820" s="472" t="n">
        <v>2027.705</v>
      </c>
      <c r="C820" s="8" t="n">
        <v>-28.645</v>
      </c>
      <c r="D820" s="268" t="n">
        <v>-0.0139</v>
      </c>
      <c r="E820" s="8" t="n">
        <v>46.84</v>
      </c>
      <c r="F820" s="8" t="n">
        <v>130.875</v>
      </c>
      <c r="G820" s="8" t="n">
        <v>120.959</v>
      </c>
      <c r="H820" s="8" t="n">
        <v>89.72</v>
      </c>
      <c r="I820" s="8" t="n">
        <v>178.8</v>
      </c>
      <c r="J820" s="8" t="n">
        <v>68.63</v>
      </c>
      <c r="K820" s="268" t="n">
        <v>0.4792</v>
      </c>
      <c r="L820" s="268" t="n">
        <v>0.3703</v>
      </c>
      <c r="M820" s="268" t="n">
        <v>-0.0367</v>
      </c>
      <c r="N820" s="8" t="n">
        <v>662.89</v>
      </c>
      <c r="O820" s="8" t="n">
        <v>8312.620000000001</v>
      </c>
      <c r="P820" s="268" t="n">
        <v>0.07969999999999999</v>
      </c>
      <c r="Q820" s="8" t="n">
        <v>484</v>
      </c>
      <c r="R820" s="8" t="inlineStr">
        <is>
          <t>3 ↓ -2.71%</t>
        </is>
      </c>
      <c r="S820" s="8" t="inlineStr">
        <is>
          <t>6 ↓ -0.35%</t>
        </is>
      </c>
      <c r="T820" s="8" t="inlineStr">
        <is>
          <t>45 ↓ -0.51%</t>
        </is>
      </c>
      <c r="U820" s="8" t="inlineStr">
        <is>
          <t>167 ↓ -0.97%</t>
        </is>
      </c>
      <c r="V820" s="8" t="inlineStr">
        <is>
          <t>141 ↓ -1.35%</t>
        </is>
      </c>
      <c r="W820" s="8" t="inlineStr">
        <is>
          <t>122 ↓ -2.37%</t>
        </is>
      </c>
    </row>
    <row r="821" ht="28" customHeight="1" s="386">
      <c r="A821" s="308" t="n">
        <v>45036</v>
      </c>
      <c r="B821" s="472" t="n">
        <v>2056.35</v>
      </c>
      <c r="C821" s="8" t="n">
        <v>-13.85</v>
      </c>
      <c r="D821" s="268" t="n">
        <v>-0.0067</v>
      </c>
      <c r="E821" s="8" t="n">
        <v>54.56</v>
      </c>
      <c r="F821" s="8" t="n">
        <v>132.964</v>
      </c>
      <c r="G821" s="8" t="n">
        <v>122.777</v>
      </c>
      <c r="H821" s="8" t="n">
        <v>92.5</v>
      </c>
      <c r="I821" s="8" t="n">
        <v>179</v>
      </c>
      <c r="J821" s="8" t="n">
        <v>64.88</v>
      </c>
      <c r="K821" s="268" t="n">
        <v>0.4603</v>
      </c>
      <c r="L821" s="268" t="n">
        <v>0.359</v>
      </c>
      <c r="M821" s="268" t="n">
        <v>-0.042</v>
      </c>
      <c r="N821" s="8" t="n">
        <v>570.4299999999999</v>
      </c>
      <c r="O821" s="8" t="n">
        <v>8245.58</v>
      </c>
      <c r="P821" s="268" t="n">
        <v>0.0692</v>
      </c>
      <c r="Q821" s="8" t="n">
        <v>480</v>
      </c>
      <c r="R821" s="8" t="inlineStr">
        <is>
          <t>2 ↓ -1.76%</t>
        </is>
      </c>
      <c r="S821" s="8" t="inlineStr">
        <is>
          <t>7 ↓ -0.14%</t>
        </is>
      </c>
      <c r="T821" s="8" t="inlineStr">
        <is>
          <t>42 ↓ -0.43%</t>
        </is>
      </c>
      <c r="U821" s="8" t="inlineStr">
        <is>
          <t>148 ↓ -0.64%</t>
        </is>
      </c>
      <c r="V821" s="8" t="inlineStr">
        <is>
          <t>140 ↓ -0.83%</t>
        </is>
      </c>
      <c r="W821" s="8" t="inlineStr">
        <is>
          <t>141 ↓ -0.62%</t>
        </is>
      </c>
    </row>
    <row r="822" ht="28" customHeight="1" s="386">
      <c r="A822" s="308" t="n">
        <v>45035</v>
      </c>
      <c r="B822" s="472" t="n">
        <v>2070.2</v>
      </c>
      <c r="C822" s="8" t="n">
        <v>-8.711</v>
      </c>
      <c r="D822" s="268" t="n">
        <v>-0.0042</v>
      </c>
      <c r="E822" s="8" t="n">
        <v>58.93</v>
      </c>
      <c r="F822" s="8" t="n">
        <v>133.857</v>
      </c>
      <c r="G822" s="8" t="n">
        <v>123.915</v>
      </c>
      <c r="H822" s="8" t="n">
        <v>92.34</v>
      </c>
      <c r="I822" s="8" t="n">
        <v>179.82</v>
      </c>
      <c r="J822" s="8" t="n">
        <v>65.84999999999999</v>
      </c>
      <c r="K822" s="268" t="n">
        <v>0.4596</v>
      </c>
      <c r="L822" s="268" t="n">
        <v>0.3611</v>
      </c>
      <c r="M822" s="268" t="n">
        <v>-0.0445</v>
      </c>
      <c r="N822" s="8" t="n">
        <v>532.34</v>
      </c>
      <c r="O822" s="8" t="n">
        <v>8247.620000000001</v>
      </c>
      <c r="P822" s="268" t="n">
        <v>0.0645</v>
      </c>
      <c r="Q822" s="8" t="n">
        <v>480</v>
      </c>
      <c r="R822" s="8" t="inlineStr">
        <is>
          <t>2 ↓ -1.70%</t>
        </is>
      </c>
      <c r="S822" s="8" t="inlineStr">
        <is>
          <t>7 ↓ -0.03%</t>
        </is>
      </c>
      <c r="T822" s="8" t="inlineStr">
        <is>
          <t>37 ↓ -0.37%</t>
        </is>
      </c>
      <c r="U822" s="8" t="inlineStr">
        <is>
          <t>139 ↓ -0.33%</t>
        </is>
      </c>
      <c r="V822" s="8" t="inlineStr">
        <is>
          <t>147 ↓ -0.42%</t>
        </is>
      </c>
      <c r="W822" s="8" t="inlineStr">
        <is>
          <t>148 ↓ -0.52%</t>
        </is>
      </c>
    </row>
    <row r="823" ht="28" customHeight="1" s="386">
      <c r="A823" s="308" t="n">
        <v>45034</v>
      </c>
      <c r="B823" s="472" t="n">
        <v>2078.911</v>
      </c>
      <c r="C823" s="8" t="n">
        <v>-1.685</v>
      </c>
      <c r="D823" s="268" t="n">
        <v>-0.0008</v>
      </c>
      <c r="E823" s="8" t="n">
        <v>63.75</v>
      </c>
      <c r="F823" s="8" t="n">
        <v>134.479</v>
      </c>
      <c r="G823" s="8" t="n">
        <v>124.55</v>
      </c>
      <c r="H823" s="8" t="n">
        <v>93.06</v>
      </c>
      <c r="I823" s="8" t="n">
        <v>180.33</v>
      </c>
      <c r="J823" s="8" t="n">
        <v>65.33</v>
      </c>
      <c r="K823" s="268" t="n">
        <v>0.4585</v>
      </c>
      <c r="L823" s="268" t="n">
        <v>0.3657</v>
      </c>
      <c r="M823" s="268" t="n">
        <v>-0.046</v>
      </c>
      <c r="N823" s="8" t="n">
        <v>542.3</v>
      </c>
      <c r="O823" s="8" t="n">
        <v>8239.120000000001</v>
      </c>
      <c r="P823" s="268" t="n">
        <v>0.0658</v>
      </c>
      <c r="Q823" s="8" t="n">
        <v>479</v>
      </c>
      <c r="R823" s="8" t="inlineStr">
        <is>
          <t>1 ↓ -0.63%</t>
        </is>
      </c>
      <c r="S823" s="8" t="inlineStr">
        <is>
          <t>8 ↓ -0.05%</t>
        </is>
      </c>
      <c r="T823" s="8" t="inlineStr">
        <is>
          <t>33 ↑ +0.02%</t>
        </is>
      </c>
      <c r="U823" s="8" t="inlineStr">
        <is>
          <t>136 ↓ -0.01%</t>
        </is>
      </c>
      <c r="V823" s="8" t="inlineStr">
        <is>
          <t>144 ↑ +0.01%</t>
        </is>
      </c>
      <c r="W823" s="8" t="inlineStr">
        <is>
          <t>157 ↓ -0.25%</t>
        </is>
      </c>
    </row>
    <row r="824" ht="28" customHeight="1" s="386">
      <c r="A824" s="308" t="n">
        <v>45033</v>
      </c>
      <c r="B824" s="472" t="n">
        <v>2080.596</v>
      </c>
      <c r="C824" s="8" t="n">
        <v>3.137</v>
      </c>
      <c r="D824" s="268" t="n">
        <v>0.0015</v>
      </c>
      <c r="E824" s="8" t="n">
        <v>64.06</v>
      </c>
      <c r="F824" s="8" t="n">
        <v>134.828</v>
      </c>
      <c r="G824" s="8" t="n">
        <v>124.271</v>
      </c>
      <c r="H824" s="8" t="n">
        <v>93.40000000000001</v>
      </c>
      <c r="I824" s="8" t="n">
        <v>179.99</v>
      </c>
      <c r="J824" s="8" t="n">
        <v>61.16</v>
      </c>
      <c r="K824" s="268" t="n">
        <v>0.4516</v>
      </c>
      <c r="L824" s="268" t="n">
        <v>0.361</v>
      </c>
      <c r="M824" s="268" t="n">
        <v>-0.0469</v>
      </c>
      <c r="N824" s="8" t="n">
        <v>578.6900000000001</v>
      </c>
      <c r="O824" s="8" t="n">
        <v>8237.02</v>
      </c>
      <c r="P824" s="268" t="n">
        <v>0.0703</v>
      </c>
      <c r="Q824" s="8" t="n">
        <v>480</v>
      </c>
      <c r="R824" s="8" t="inlineStr">
        <is>
          <t>1 ↑ +0.32%</t>
        </is>
      </c>
      <c r="S824" s="8" t="inlineStr">
        <is>
          <t>8 ↓ -0.06%</t>
        </is>
      </c>
      <c r="T824" s="8" t="inlineStr">
        <is>
          <t>31 ↑ +0.13%</t>
        </is>
      </c>
      <c r="U824" s="8" t="inlineStr">
        <is>
          <t>141 ↑ +0.22%</t>
        </is>
      </c>
      <c r="V824" s="8" t="inlineStr">
        <is>
          <t>139 ↑ +0.03%</t>
        </is>
      </c>
      <c r="W824" s="8" t="inlineStr">
        <is>
          <t>160 ↑ +0.20%</t>
        </is>
      </c>
    </row>
    <row r="825" ht="28" customHeight="1" s="386">
      <c r="A825" s="308" t="n">
        <v>45030</v>
      </c>
      <c r="B825" s="472" t="n">
        <v>2077.459</v>
      </c>
      <c r="C825" s="8" t="n">
        <v>10.377</v>
      </c>
      <c r="D825" s="268" t="n">
        <v>0.005</v>
      </c>
      <c r="E825" s="8" t="n">
        <v>63.71</v>
      </c>
      <c r="F825" s="8" t="n">
        <v>134.587</v>
      </c>
      <c r="G825" s="8" t="n">
        <v>124.001</v>
      </c>
      <c r="H825" s="8" t="n">
        <v>93.2</v>
      </c>
      <c r="I825" s="8" t="n">
        <v>179.89</v>
      </c>
      <c r="J825" s="8" t="n">
        <v>63.39</v>
      </c>
      <c r="K825" s="268" t="n">
        <v>0.453</v>
      </c>
      <c r="L825" s="268" t="n">
        <v>0.3536</v>
      </c>
      <c r="M825" s="268" t="n">
        <v>-0.0459</v>
      </c>
      <c r="N825" s="8" t="n">
        <v>607.54</v>
      </c>
      <c r="O825" s="8" t="n">
        <v>8231.33</v>
      </c>
      <c r="P825" s="268" t="n">
        <v>0.0738</v>
      </c>
      <c r="Q825" s="8" t="n">
        <v>479</v>
      </c>
      <c r="R825" s="8" t="inlineStr">
        <is>
          <t>1 ↓ -2.98%</t>
        </is>
      </c>
      <c r="S825" s="8" t="inlineStr">
        <is>
          <t>8 ↓ -0.32%</t>
        </is>
      </c>
      <c r="T825" s="8" t="inlineStr">
        <is>
          <t>33 ↑ +0.09%</t>
        </is>
      </c>
      <c r="U825" s="8" t="inlineStr">
        <is>
          <t>142 ↑ +0.23%</t>
        </is>
      </c>
      <c r="V825" s="8" t="inlineStr">
        <is>
          <t>139 ↑ +0.48%</t>
        </is>
      </c>
      <c r="W825" s="8" t="inlineStr">
        <is>
          <t>156 ↑ +0.93%</t>
        </is>
      </c>
    </row>
    <row r="826" ht="28" customHeight="1" s="386">
      <c r="A826" s="308" t="n">
        <v>45029</v>
      </c>
      <c r="B826" s="472" t="n">
        <v>2067.082</v>
      </c>
      <c r="C826" s="8" t="n">
        <v>-7.593</v>
      </c>
      <c r="D826" s="268" t="n">
        <v>-0.0037</v>
      </c>
      <c r="E826" s="8" t="n">
        <v>60.77</v>
      </c>
      <c r="F826" s="8" t="n">
        <v>133.788</v>
      </c>
      <c r="G826" s="8" t="n">
        <v>123.773</v>
      </c>
      <c r="H826" s="8" t="n">
        <v>93.16</v>
      </c>
      <c r="I826" s="8" t="n">
        <v>179.22</v>
      </c>
      <c r="J826" s="8" t="n">
        <v>63.79</v>
      </c>
      <c r="K826" s="268" t="n">
        <v>0.4543</v>
      </c>
      <c r="L826" s="268" t="n">
        <v>0.3536</v>
      </c>
      <c r="M826" s="268" t="n">
        <v>-0.045</v>
      </c>
      <c r="N826" s="8" t="n">
        <v>496.95</v>
      </c>
      <c r="O826" s="8" t="n">
        <v>8233.09</v>
      </c>
      <c r="P826" s="268" t="n">
        <v>0.0604</v>
      </c>
      <c r="Q826" s="8" t="n">
        <v>479</v>
      </c>
      <c r="R826" s="8" t="inlineStr">
        <is>
          <t>1 ↑ +7.34%</t>
        </is>
      </c>
      <c r="S826" s="8" t="inlineStr">
        <is>
          <t>8 ↑ +0.44%</t>
        </is>
      </c>
      <c r="T826" s="8" t="inlineStr">
        <is>
          <t>35 ↓ -0.04%</t>
        </is>
      </c>
      <c r="U826" s="8" t="inlineStr">
        <is>
          <t>143 ↓ -0.21%</t>
        </is>
      </c>
      <c r="V826" s="8" t="inlineStr">
        <is>
          <t>141 ↓ -0.38%</t>
        </is>
      </c>
      <c r="W826" s="8" t="inlineStr">
        <is>
          <t>151 ↓ -0.66%</t>
        </is>
      </c>
    </row>
    <row r="827" ht="28" customHeight="1" s="386">
      <c r="A827" s="308" t="n">
        <v>45028</v>
      </c>
      <c r="B827" s="472" t="n">
        <v>2074.675</v>
      </c>
      <c r="C827" s="8" t="n">
        <v>5.112</v>
      </c>
      <c r="D827" s="268" t="n">
        <v>0.0025</v>
      </c>
      <c r="E827" s="8" t="n">
        <v>63.39</v>
      </c>
      <c r="F827" s="8" t="n">
        <v>134.385</v>
      </c>
      <c r="G827" s="8" t="n">
        <v>123.9</v>
      </c>
      <c r="H827" s="8" t="n">
        <v>93.13</v>
      </c>
      <c r="I827" s="8" t="n">
        <v>179.52</v>
      </c>
      <c r="J827" s="8" t="n">
        <v>62.42</v>
      </c>
      <c r="K827" s="268" t="n">
        <v>0.4513</v>
      </c>
      <c r="L827" s="268" t="n">
        <v>0.351</v>
      </c>
      <c r="M827" s="268" t="n">
        <v>-0.0462</v>
      </c>
      <c r="N827" s="8" t="n">
        <v>467.02</v>
      </c>
      <c r="O827" s="8" t="n">
        <v>8235.940000000001</v>
      </c>
      <c r="P827" s="268" t="n">
        <v>0.0567</v>
      </c>
      <c r="Q827" s="8" t="n">
        <v>479</v>
      </c>
      <c r="R827" s="8" t="inlineStr">
        <is>
          <t>1 ↓ -2.91%</t>
        </is>
      </c>
      <c r="S827" s="8" t="inlineStr">
        <is>
          <t>8 ↓ -0.07%</t>
        </is>
      </c>
      <c r="T827" s="8" t="inlineStr">
        <is>
          <t>34 ↓ -0.01%</t>
        </is>
      </c>
      <c r="U827" s="8" t="inlineStr">
        <is>
          <t>143 ↑ +0.10%</t>
        </is>
      </c>
      <c r="V827" s="8" t="inlineStr">
        <is>
          <t>139 ↑ +0.08%</t>
        </is>
      </c>
      <c r="W827" s="8" t="inlineStr">
        <is>
          <t>154 ↑ +0.63%</t>
        </is>
      </c>
    </row>
    <row r="828" ht="28" customHeight="1" s="386">
      <c r="A828" s="308" t="n">
        <v>45027</v>
      </c>
      <c r="B828" s="472" t="n">
        <v>2069.563</v>
      </c>
      <c r="C828" s="8" t="n">
        <v>-7.811</v>
      </c>
      <c r="D828" s="268" t="n">
        <v>-0.0038</v>
      </c>
      <c r="E828" s="8" t="n">
        <v>63.23</v>
      </c>
      <c r="F828" s="8" t="n">
        <v>134.15</v>
      </c>
      <c r="G828" s="8" t="n">
        <v>123.781</v>
      </c>
      <c r="H828" s="8" t="n">
        <v>92.43000000000001</v>
      </c>
      <c r="I828" s="8" t="n">
        <v>179.78</v>
      </c>
      <c r="J828" s="8" t="n">
        <v>64.2</v>
      </c>
      <c r="K828" s="268" t="n">
        <v>0.4563</v>
      </c>
      <c r="L828" s="268" t="n">
        <v>0.3601</v>
      </c>
      <c r="M828" s="268" t="n">
        <v>-0.0457</v>
      </c>
      <c r="N828" s="8" t="n">
        <v>421.09</v>
      </c>
      <c r="O828" s="8" t="n">
        <v>8232.43</v>
      </c>
      <c r="P828" s="268" t="n">
        <v>0.0512</v>
      </c>
      <c r="Q828" s="8" t="n">
        <v>478</v>
      </c>
      <c r="R828" s="8" t="inlineStr">
        <is>
          <t>1 ↓ -2.43%</t>
        </is>
      </c>
      <c r="S828" s="8" t="inlineStr">
        <is>
          <t>8 ↓ -0.01%</t>
        </is>
      </c>
      <c r="T828" s="8" t="inlineStr">
        <is>
          <t>35 ↓ -0.08%</t>
        </is>
      </c>
      <c r="U828" s="8" t="inlineStr">
        <is>
          <t>145 ↓ -0.21%</t>
        </is>
      </c>
      <c r="V828" s="8" t="inlineStr">
        <is>
          <t>138 ↓ -0.33%</t>
        </is>
      </c>
      <c r="W828" s="8" t="inlineStr">
        <is>
          <t>151 ↓ -0.65%</t>
        </is>
      </c>
    </row>
    <row r="829" ht="28" customHeight="1" s="386">
      <c r="A829" s="308" t="n">
        <v>45026</v>
      </c>
      <c r="B829" s="472" t="n">
        <v>2077.374</v>
      </c>
      <c r="C829" s="8" t="n">
        <v>-9.663</v>
      </c>
      <c r="D829" s="268" t="n">
        <v>-0.0046</v>
      </c>
      <c r="E829" s="8" t="n">
        <v>64.84999999999999</v>
      </c>
      <c r="F829" s="8" t="n">
        <v>134.723</v>
      </c>
      <c r="G829" s="8" t="n">
        <v>124.128</v>
      </c>
      <c r="H829" s="8" t="n">
        <v>92.09999999999999</v>
      </c>
      <c r="I829" s="8" t="n">
        <v>180.83</v>
      </c>
      <c r="J829" s="8" t="n">
        <v>65.61</v>
      </c>
      <c r="K829" s="268" t="n">
        <v>0.4611</v>
      </c>
      <c r="L829" s="268" t="n">
        <v>0.3653</v>
      </c>
      <c r="M829" s="268" t="n">
        <v>-0.0469</v>
      </c>
      <c r="N829" s="8" t="n">
        <v>438.81</v>
      </c>
      <c r="O829" s="8" t="n">
        <v>8204</v>
      </c>
      <c r="P829" s="268" t="n">
        <v>0.0535</v>
      </c>
      <c r="Q829" s="8" t="n">
        <v>477</v>
      </c>
      <c r="R829" s="8" t="inlineStr">
        <is>
          <t>1 ↓ -2.22%</t>
        </is>
      </c>
      <c r="S829" s="8" t="inlineStr">
        <is>
          <t>8 ↓ -0.30%</t>
        </is>
      </c>
      <c r="T829" s="8" t="inlineStr">
        <is>
          <t>34 ↓ -0.10%</t>
        </is>
      </c>
      <c r="U829" s="8" t="inlineStr">
        <is>
          <t>134 ↓ -0.17%</t>
        </is>
      </c>
      <c r="V829" s="8" t="inlineStr">
        <is>
          <t>142 ↓ -0.48%</t>
        </is>
      </c>
      <c r="W829" s="8" t="inlineStr">
        <is>
          <t>158 ↓ -0.77%</t>
        </is>
      </c>
    </row>
    <row r="830" ht="28" customHeight="1" s="386">
      <c r="A830" s="308" t="n">
        <v>45023</v>
      </c>
      <c r="B830" s="472" t="n">
        <v>2087.037</v>
      </c>
      <c r="C830" s="8" t="n">
        <v>11.148</v>
      </c>
      <c r="D830" s="268" t="n">
        <v>0.0054</v>
      </c>
      <c r="E830" s="8" t="n">
        <v>69.73999999999999</v>
      </c>
      <c r="F830" s="8" t="n">
        <v>135.591</v>
      </c>
      <c r="G830" s="8" t="n">
        <v>124.482</v>
      </c>
      <c r="H830" s="8" t="n">
        <v>92.53</v>
      </c>
      <c r="I830" s="8" t="n">
        <v>180.88</v>
      </c>
      <c r="J830" s="8" t="n">
        <v>64.06999999999999</v>
      </c>
      <c r="K830" s="268" t="n">
        <v>0.4529</v>
      </c>
      <c r="L830" s="268" t="n">
        <v>0.3543</v>
      </c>
      <c r="M830" s="268" t="n">
        <v>-0.048</v>
      </c>
      <c r="N830" s="8" t="n">
        <v>434.64</v>
      </c>
      <c r="O830" s="8" t="n">
        <v>8207.040000000001</v>
      </c>
      <c r="P830" s="268" t="n">
        <v>0.053</v>
      </c>
      <c r="Q830" s="8" t="n">
        <v>478</v>
      </c>
      <c r="R830" s="8" t="inlineStr">
        <is>
          <t>1 ↑ +0.24%</t>
        </is>
      </c>
      <c r="S830" s="8" t="inlineStr">
        <is>
          <t>8 ↓ -0.01%</t>
        </is>
      </c>
      <c r="T830" s="8" t="inlineStr">
        <is>
          <t>32 ↑ +0.23%</t>
        </is>
      </c>
      <c r="U830" s="8" t="inlineStr">
        <is>
          <t>135 ↑ +0.40%</t>
        </is>
      </c>
      <c r="V830" s="8" t="inlineStr">
        <is>
          <t>133 ↑ +0.50%</t>
        </is>
      </c>
      <c r="W830" s="8" t="inlineStr">
        <is>
          <t>169 ↑ +0.76%</t>
        </is>
      </c>
    </row>
    <row r="831" ht="28" customHeight="1" s="386">
      <c r="A831" s="308" t="n">
        <v>45022</v>
      </c>
      <c r="B831" s="472" t="n">
        <v>2075.889</v>
      </c>
      <c r="C831" s="8" t="n">
        <v>3.461</v>
      </c>
      <c r="D831" s="268" t="n">
        <v>0.0017</v>
      </c>
      <c r="E831" s="8" t="n">
        <v>65.45</v>
      </c>
      <c r="F831" s="8" t="n">
        <v>134.898</v>
      </c>
      <c r="G831" s="8" t="n">
        <v>123.739</v>
      </c>
      <c r="H831" s="8" t="n">
        <v>92.17</v>
      </c>
      <c r="I831" s="8" t="n">
        <v>180.83</v>
      </c>
      <c r="J831" s="8" t="n">
        <v>65.62</v>
      </c>
      <c r="K831" s="268" t="n">
        <v>0.4593</v>
      </c>
      <c r="L831" s="268" t="n">
        <v>0.3633</v>
      </c>
      <c r="M831" s="268" t="n">
        <v>-0.0459</v>
      </c>
      <c r="N831" s="8" t="n">
        <v>531.58</v>
      </c>
      <c r="O831" s="8" t="n">
        <v>8207.73</v>
      </c>
      <c r="P831" s="268" t="n">
        <v>0.0648</v>
      </c>
      <c r="Q831" s="8" t="n">
        <v>478</v>
      </c>
      <c r="R831" s="8" t="inlineStr">
        <is>
          <t>1 ↓ -0.37%</t>
        </is>
      </c>
      <c r="S831" s="8" t="inlineStr">
        <is>
          <t>8 ↓ -0.10%</t>
        </is>
      </c>
      <c r="T831" s="8" t="inlineStr">
        <is>
          <t>37 ↑ +0.12%</t>
        </is>
      </c>
      <c r="U831" s="8" t="inlineStr">
        <is>
          <t>139 ↑ +0.01%</t>
        </is>
      </c>
      <c r="V831" s="8" t="inlineStr">
        <is>
          <t>131 ↑ +0.20%</t>
        </is>
      </c>
      <c r="W831" s="8" t="inlineStr">
        <is>
          <t>162 ↑ +0.31%</t>
        </is>
      </c>
    </row>
    <row r="832" ht="28" customHeight="1" s="386">
      <c r="A832" s="308" t="n">
        <v>45020</v>
      </c>
      <c r="B832" s="472" t="n">
        <v>2072.428</v>
      </c>
      <c r="C832" s="8" t="n">
        <v>-4.278</v>
      </c>
      <c r="D832" s="268" t="n">
        <v>-0.0021</v>
      </c>
      <c r="E832" s="8" t="n">
        <v>63.43</v>
      </c>
      <c r="F832" s="8" t="n">
        <v>134.668</v>
      </c>
      <c r="G832" s="8" t="n">
        <v>123.576</v>
      </c>
      <c r="H832" s="8" t="n">
        <v>92.04000000000001</v>
      </c>
      <c r="I832" s="8" t="n">
        <v>180.36</v>
      </c>
      <c r="J832" s="8" t="n">
        <v>63.34</v>
      </c>
      <c r="K832" s="268" t="n">
        <v>0.4569</v>
      </c>
      <c r="L832" s="268" t="n">
        <v>0.3555</v>
      </c>
      <c r="M832" s="268" t="n">
        <v>-0.0454</v>
      </c>
      <c r="N832" s="8" t="n">
        <v>538.8099999999999</v>
      </c>
      <c r="O832" s="8" t="n">
        <v>8210.08</v>
      </c>
      <c r="P832" s="268" t="n">
        <v>0.06560000000000001</v>
      </c>
      <c r="Q832" s="8" t="n">
        <v>478</v>
      </c>
      <c r="R832" s="8" t="inlineStr">
        <is>
          <t>1 ↑ +1.13%</t>
        </is>
      </c>
      <c r="S832" s="8" t="inlineStr">
        <is>
          <t>8 ↑ +0.34%</t>
        </is>
      </c>
      <c r="T832" s="8" t="inlineStr">
        <is>
          <t>37 ↑ +0.00%</t>
        </is>
      </c>
      <c r="U832" s="8" t="inlineStr">
        <is>
          <t>141 ↓ -0.15%</t>
        </is>
      </c>
      <c r="V832" s="8" t="inlineStr">
        <is>
          <t>130 ↓ -0.26%</t>
        </is>
      </c>
      <c r="W832" s="8" t="inlineStr">
        <is>
          <t>161 ↓ -0.29%</t>
        </is>
      </c>
    </row>
    <row r="833" ht="28" customHeight="1" s="386">
      <c r="A833" s="308" t="n">
        <v>45019</v>
      </c>
      <c r="B833" s="472" t="n">
        <v>2076.706</v>
      </c>
      <c r="C833" s="8" t="n">
        <v>12.632</v>
      </c>
      <c r="D833" s="268" t="n">
        <v>0.0061</v>
      </c>
      <c r="E833" s="8" t="n">
        <v>64.95999999999999</v>
      </c>
      <c r="F833" s="8" t="n">
        <v>135.151</v>
      </c>
      <c r="G833" s="8" t="n">
        <v>124</v>
      </c>
      <c r="H833" s="8" t="n">
        <v>93.08</v>
      </c>
      <c r="I833" s="8" t="n">
        <v>179.59</v>
      </c>
      <c r="J833" s="8" t="n">
        <v>60.66</v>
      </c>
      <c r="K833" s="268" t="n">
        <v>0.4444</v>
      </c>
      <c r="L833" s="268" t="n">
        <v>0.3478</v>
      </c>
      <c r="M833" s="268" t="n">
        <v>-0.0458</v>
      </c>
      <c r="N833" s="8" t="n">
        <v>494.81</v>
      </c>
      <c r="O833" s="8" t="n">
        <v>8203.93</v>
      </c>
      <c r="P833" s="268" t="n">
        <v>0.0603</v>
      </c>
      <c r="Q833" s="8" t="n">
        <v>477</v>
      </c>
      <c r="R833" s="8" t="inlineStr">
        <is>
          <t>1 ↓ -4.52%</t>
        </is>
      </c>
      <c r="S833" s="8" t="inlineStr">
        <is>
          <t>8 ↓ -0.23%</t>
        </is>
      </c>
      <c r="T833" s="8" t="inlineStr">
        <is>
          <t>36 ↑ +0.23%</t>
        </is>
      </c>
      <c r="U833" s="8" t="inlineStr">
        <is>
          <t>130 ↑ +0.44%</t>
        </is>
      </c>
      <c r="V833" s="8" t="inlineStr">
        <is>
          <t>140 ↑ +0.57%</t>
        </is>
      </c>
      <c r="W833" s="8" t="inlineStr">
        <is>
          <t>162 ↑ +0.94%</t>
        </is>
      </c>
    </row>
    <row r="834" ht="28" customHeight="1" s="386">
      <c r="A834" s="308" t="n">
        <v>45016</v>
      </c>
      <c r="B834" s="472" t="n">
        <v>2064.074</v>
      </c>
      <c r="C834" s="8" t="n">
        <v>9.859999999999999</v>
      </c>
      <c r="D834" s="268" t="n">
        <v>0.0048</v>
      </c>
      <c r="E834" s="8" t="n">
        <v>61.16</v>
      </c>
      <c r="F834" s="8" t="n">
        <v>134.234</v>
      </c>
      <c r="G834" s="8" t="n">
        <v>122.696</v>
      </c>
      <c r="H834" s="8" t="n">
        <v>92.06</v>
      </c>
      <c r="I834" s="8" t="n">
        <v>178.9</v>
      </c>
      <c r="J834" s="8" t="n">
        <v>60.53</v>
      </c>
      <c r="K834" s="268" t="n">
        <v>0.4467</v>
      </c>
      <c r="L834" s="268" t="n">
        <v>0.3474</v>
      </c>
      <c r="M834" s="268" t="n">
        <v>-0.0437</v>
      </c>
      <c r="N834" s="8" t="n">
        <v>456.85</v>
      </c>
      <c r="O834" s="8" t="n">
        <v>8212.389999999999</v>
      </c>
      <c r="P834" s="268" t="n">
        <v>0.0556</v>
      </c>
      <c r="Q834" s="8" t="n">
        <v>478</v>
      </c>
      <c r="R834" s="8" t="inlineStr">
        <is>
          <t>1 ↓ -5.60%</t>
        </is>
      </c>
      <c r="S834" s="8" t="inlineStr">
        <is>
          <t>9 ↑ +0.04%</t>
        </is>
      </c>
      <c r="T834" s="8" t="inlineStr">
        <is>
          <t>40 ↑ +0.25%</t>
        </is>
      </c>
      <c r="U834" s="8" t="inlineStr">
        <is>
          <t>137 ↑ +0.33%</t>
        </is>
      </c>
      <c r="V834" s="8" t="inlineStr">
        <is>
          <t>136 ↑ +0.45%</t>
        </is>
      </c>
      <c r="W834" s="8" t="inlineStr">
        <is>
          <t>155 ↑ +0.76%</t>
        </is>
      </c>
    </row>
    <row r="835" ht="28" customHeight="1" s="386">
      <c r="A835" s="308" t="n">
        <v>45015</v>
      </c>
      <c r="B835" s="472" t="n">
        <v>2054.214</v>
      </c>
      <c r="C835" s="8" t="n">
        <v>-3.766</v>
      </c>
      <c r="D835" s="268" t="n">
        <v>-0.0018</v>
      </c>
      <c r="E835" s="8" t="n">
        <v>57.29</v>
      </c>
      <c r="F835" s="8" t="n">
        <v>133.615</v>
      </c>
      <c r="G835" s="8" t="n">
        <v>122.417</v>
      </c>
      <c r="H835" s="8" t="n">
        <v>91.68000000000001</v>
      </c>
      <c r="I835" s="8" t="n">
        <v>178.65</v>
      </c>
      <c r="J835" s="8" t="n">
        <v>59.98</v>
      </c>
      <c r="K835" s="268" t="n">
        <v>0.4503</v>
      </c>
      <c r="L835" s="268" t="n">
        <v>0.3517</v>
      </c>
      <c r="M835" s="268" t="n">
        <v>-0.0415</v>
      </c>
      <c r="N835" s="8" t="n">
        <v>429.08</v>
      </c>
      <c r="O835" s="8" t="n">
        <v>8213.41</v>
      </c>
      <c r="P835" s="268" t="n">
        <v>0.0522</v>
      </c>
      <c r="Q835" s="8" t="n">
        <v>478</v>
      </c>
      <c r="R835" s="8" t="inlineStr">
        <is>
          <t>1 ↓ -1.04%</t>
        </is>
      </c>
      <c r="S835" s="8" t="inlineStr">
        <is>
          <t>9 ↓ -0.08%</t>
        </is>
      </c>
      <c r="T835" s="8" t="inlineStr">
        <is>
          <t>41 ↓ -0.03%</t>
        </is>
      </c>
      <c r="U835" s="8" t="inlineStr">
        <is>
          <t>143 ↑ +0.03%</t>
        </is>
      </c>
      <c r="V835" s="8" t="inlineStr">
        <is>
          <t>138 ↓ -0.11%</t>
        </is>
      </c>
      <c r="W835" s="8" t="inlineStr">
        <is>
          <t>146 ↓ -0.50%</t>
        </is>
      </c>
    </row>
    <row r="836" ht="28" customHeight="1" s="386">
      <c r="A836" s="308" t="n">
        <v>45014</v>
      </c>
      <c r="B836" s="472" t="n">
        <v>2057.98</v>
      </c>
      <c r="C836" s="8" t="n">
        <v>-6.006</v>
      </c>
      <c r="D836" s="268" t="n">
        <v>-0.0029</v>
      </c>
      <c r="E836" s="8" t="n">
        <v>58.22</v>
      </c>
      <c r="F836" s="8" t="n">
        <v>133.979</v>
      </c>
      <c r="G836" s="8" t="n">
        <v>122.079</v>
      </c>
      <c r="H836" s="8" t="n">
        <v>92.13</v>
      </c>
      <c r="I836" s="8" t="n">
        <v>178.9</v>
      </c>
      <c r="J836" s="8" t="n">
        <v>60.8</v>
      </c>
      <c r="K836" s="268" t="n">
        <v>0.4492</v>
      </c>
      <c r="L836" s="268" t="n">
        <v>0.3531</v>
      </c>
      <c r="M836" s="268" t="n">
        <v>-0.0412</v>
      </c>
      <c r="N836" s="8" t="n">
        <v>477.72</v>
      </c>
      <c r="O836" s="8" t="n">
        <v>8214.870000000001</v>
      </c>
      <c r="P836" s="268" t="n">
        <v>0.0582</v>
      </c>
      <c r="Q836" s="8" t="n">
        <v>478</v>
      </c>
      <c r="R836" s="8" t="inlineStr">
        <is>
          <t>1 ↓ -0.28%</t>
        </is>
      </c>
      <c r="S836" s="8" t="inlineStr">
        <is>
          <t>9 ↓ -0.30%</t>
        </is>
      </c>
      <c r="T836" s="8" t="inlineStr">
        <is>
          <t>41 ↓ -0.18%</t>
        </is>
      </c>
      <c r="U836" s="8" t="inlineStr">
        <is>
          <t>146 ↓ -0.20%</t>
        </is>
      </c>
      <c r="V836" s="8" t="inlineStr">
        <is>
          <t>129 ↓ -0.27%</t>
        </is>
      </c>
      <c r="W836" s="8" t="inlineStr">
        <is>
          <t>152 ↓ -0.42%</t>
        </is>
      </c>
    </row>
    <row r="837" ht="28" customHeight="1" s="386">
      <c r="A837" s="308" t="n">
        <v>45013</v>
      </c>
      <c r="B837" s="472" t="n">
        <v>2063.986</v>
      </c>
      <c r="C837" s="8" t="n">
        <v>-8.164</v>
      </c>
      <c r="D837" s="268" t="n">
        <v>-0.0039</v>
      </c>
      <c r="E837" s="8" t="n">
        <v>61.18</v>
      </c>
      <c r="F837" s="8" t="n">
        <v>134.34</v>
      </c>
      <c r="G837" s="8" t="n">
        <v>122.545</v>
      </c>
      <c r="H837" s="8" t="n">
        <v>92.78</v>
      </c>
      <c r="I837" s="8" t="n">
        <v>178.77</v>
      </c>
      <c r="J837" s="8" t="n">
        <v>58.74</v>
      </c>
      <c r="K837" s="268" t="n">
        <v>0.4443</v>
      </c>
      <c r="L837" s="268" t="n">
        <v>0.3453</v>
      </c>
      <c r="M837" s="268" t="n">
        <v>-0.0419</v>
      </c>
      <c r="N837" s="8" t="n">
        <v>545.14</v>
      </c>
      <c r="O837" s="8" t="n">
        <v>8213.75</v>
      </c>
      <c r="P837" s="268" t="n">
        <v>0.0664</v>
      </c>
      <c r="Q837" s="8" t="n">
        <v>477</v>
      </c>
      <c r="R837" s="8" t="n">
        <v>0</v>
      </c>
      <c r="S837" s="8" t="inlineStr">
        <is>
          <t>10 ↓ -0.21%</t>
        </is>
      </c>
      <c r="T837" s="8" t="inlineStr">
        <is>
          <t>41 ↓ -0.13%</t>
        </is>
      </c>
      <c r="U837" s="8" t="inlineStr">
        <is>
          <t>143 ↓ -0.28%</t>
        </is>
      </c>
      <c r="V837" s="8" t="inlineStr">
        <is>
          <t>130 ↓ -0.36%</t>
        </is>
      </c>
      <c r="W837" s="8" t="inlineStr">
        <is>
          <t>153 ↓ -0.61%</t>
        </is>
      </c>
    </row>
    <row r="838" ht="28" customHeight="1" s="386">
      <c r="A838" s="308" t="n">
        <v>45012</v>
      </c>
      <c r="B838" s="472" t="n">
        <v>2072.15</v>
      </c>
      <c r="C838" s="8" t="n">
        <v>-1.099</v>
      </c>
      <c r="D838" s="268" t="n">
        <v>-0.0005</v>
      </c>
      <c r="E838" s="8" t="n">
        <v>64.44</v>
      </c>
      <c r="F838" s="8" t="n">
        <v>134.919</v>
      </c>
      <c r="G838" s="8" t="n">
        <v>123.093</v>
      </c>
      <c r="H838" s="8" t="n">
        <v>93.48999999999999</v>
      </c>
      <c r="I838" s="8" t="n">
        <v>178.75</v>
      </c>
      <c r="J838" s="8" t="n">
        <v>58.25</v>
      </c>
      <c r="K838" s="268" t="n">
        <v>0.4383</v>
      </c>
      <c r="L838" s="268" t="n">
        <v>0.3391</v>
      </c>
      <c r="M838" s="268" t="n">
        <v>-0.043</v>
      </c>
      <c r="N838" s="8" t="n">
        <v>613.8200000000001</v>
      </c>
      <c r="O838" s="8" t="n">
        <v>8206.049999999999</v>
      </c>
      <c r="P838" s="268" t="n">
        <v>0.07480000000000001</v>
      </c>
      <c r="Q838" s="8" t="n">
        <v>476</v>
      </c>
      <c r="R838" s="8" t="n">
        <v>0</v>
      </c>
      <c r="S838" s="8" t="inlineStr">
        <is>
          <t>10 ↓ -0.04%</t>
        </is>
      </c>
      <c r="T838" s="8" t="inlineStr">
        <is>
          <t>38 ↑ +0.03%</t>
        </is>
      </c>
      <c r="U838" s="8" t="inlineStr">
        <is>
          <t>133 ↓ -0.07%</t>
        </is>
      </c>
      <c r="V838" s="8" t="inlineStr">
        <is>
          <t>134 ↓ -0.21%</t>
        </is>
      </c>
      <c r="W838" s="8" t="inlineStr">
        <is>
          <t>161 ↑ +0.08%</t>
        </is>
      </c>
    </row>
    <row r="839" ht="28" customHeight="1" s="386">
      <c r="A839" s="308" t="n">
        <v>45009</v>
      </c>
      <c r="B839" s="472" t="n">
        <v>2073.249</v>
      </c>
      <c r="C839" s="8" t="n">
        <v>0.601</v>
      </c>
      <c r="D839" s="268" t="n">
        <v>0.0003</v>
      </c>
      <c r="E839" s="8" t="n">
        <v>64.73999999999999</v>
      </c>
      <c r="F839" s="8" t="n">
        <v>134.834</v>
      </c>
      <c r="G839" s="8" t="n">
        <v>123.045</v>
      </c>
      <c r="H839" s="8" t="n">
        <v>94.06</v>
      </c>
      <c r="I839" s="8" t="n">
        <v>178.69</v>
      </c>
      <c r="J839" s="8" t="n">
        <v>57.07</v>
      </c>
      <c r="K839" s="268" t="n">
        <v>0.4386</v>
      </c>
      <c r="L839" s="268" t="n">
        <v>0.3469</v>
      </c>
      <c r="M839" s="268" t="n">
        <v>-0.0437</v>
      </c>
      <c r="N839" s="8" t="n">
        <v>606.1900000000001</v>
      </c>
      <c r="O839" s="8" t="n">
        <v>8203.76</v>
      </c>
      <c r="P839" s="268" t="n">
        <v>0.07389999999999999</v>
      </c>
      <c r="Q839" s="8" t="n">
        <v>476</v>
      </c>
      <c r="R839" s="8" t="n">
        <v>0</v>
      </c>
      <c r="S839" s="8" t="inlineStr">
        <is>
          <t>10 ↓ -0.00%</t>
        </is>
      </c>
      <c r="T839" s="8" t="inlineStr">
        <is>
          <t>41 ↑ +0.02%</t>
        </is>
      </c>
      <c r="U839" s="8" t="inlineStr">
        <is>
          <t>127 ↑ +0.07%</t>
        </is>
      </c>
      <c r="V839" s="8" t="inlineStr">
        <is>
          <t>136 ↑ +0.14%</t>
        </is>
      </c>
      <c r="W839" s="8" t="inlineStr">
        <is>
          <t>162 ↓ -0.09%</t>
        </is>
      </c>
    </row>
    <row r="840" ht="28" customHeight="1" s="386">
      <c r="A840" s="308" t="n">
        <v>45008</v>
      </c>
      <c r="B840" s="472" t="n">
        <v>2072.648</v>
      </c>
      <c r="C840" s="8" t="n">
        <v>0.5590000000000001</v>
      </c>
      <c r="D840" s="268" t="n">
        <v>0.0003</v>
      </c>
      <c r="E840" s="8" t="n">
        <v>63.52</v>
      </c>
      <c r="F840" s="8" t="n">
        <v>134.901</v>
      </c>
      <c r="G840" s="8" t="n">
        <v>123.299</v>
      </c>
      <c r="H840" s="8" t="n">
        <v>94.37</v>
      </c>
      <c r="I840" s="8" t="n">
        <v>178.73</v>
      </c>
      <c r="J840" s="8" t="n">
        <v>57.37</v>
      </c>
      <c r="K840" s="268" t="n">
        <v>0.4383</v>
      </c>
      <c r="L840" s="268" t="n">
        <v>0.3369</v>
      </c>
      <c r="M840" s="268" t="n">
        <v>-0.0436</v>
      </c>
      <c r="N840" s="8" t="n">
        <v>661.75</v>
      </c>
      <c r="O840" s="8" t="n">
        <v>8192.82</v>
      </c>
      <c r="P840" s="268" t="n">
        <v>0.0808</v>
      </c>
      <c r="Q840" s="8" t="n">
        <v>475</v>
      </c>
      <c r="R840" s="8" t="n">
        <v>0</v>
      </c>
      <c r="S840" s="8" t="inlineStr">
        <is>
          <t>10 ↑ +0.02%</t>
        </is>
      </c>
      <c r="T840" s="8" t="inlineStr">
        <is>
          <t>41 ↑ +0.11%</t>
        </is>
      </c>
      <c r="U840" s="8" t="inlineStr">
        <is>
          <t>130 ↑ +0.10%</t>
        </is>
      </c>
      <c r="V840" s="8" t="inlineStr">
        <is>
          <t>134 ↓ -0.00%</t>
        </is>
      </c>
      <c r="W840" s="8" t="inlineStr">
        <is>
          <t>160 ↓ -0.03%</t>
        </is>
      </c>
    </row>
    <row r="841" ht="28" customHeight="1" s="386">
      <c r="A841" s="308" t="n">
        <v>45007</v>
      </c>
      <c r="B841" s="472" t="n">
        <v>2072.089</v>
      </c>
      <c r="C841" s="8" t="n">
        <v>7.659</v>
      </c>
      <c r="D841" s="268" t="n">
        <v>0.0037</v>
      </c>
      <c r="E841" s="8" t="n">
        <v>63.33</v>
      </c>
      <c r="F841" s="8" t="n">
        <v>134.943</v>
      </c>
      <c r="G841" s="8" t="n">
        <v>123.194</v>
      </c>
      <c r="H841" s="8" t="n">
        <v>94.27</v>
      </c>
      <c r="I841" s="8" t="n">
        <v>178.85</v>
      </c>
      <c r="J841" s="8" t="n">
        <v>56.37</v>
      </c>
      <c r="K841" s="268" t="n">
        <v>0.4391</v>
      </c>
      <c r="L841" s="268" t="n">
        <v>0.3353</v>
      </c>
      <c r="M841" s="268" t="n">
        <v>-0.0434</v>
      </c>
      <c r="N841" s="8" t="n">
        <v>695.75</v>
      </c>
      <c r="O841" s="8" t="n">
        <v>8180.55</v>
      </c>
      <c r="P841" s="268" t="n">
        <v>0.08500000000000001</v>
      </c>
      <c r="Q841" s="8" t="n">
        <v>474</v>
      </c>
      <c r="R841" s="8" t="n">
        <v>0</v>
      </c>
      <c r="S841" s="8" t="inlineStr">
        <is>
          <t>10 ↑ +0.25%</t>
        </is>
      </c>
      <c r="T841" s="8" t="inlineStr">
        <is>
          <t>42 ↑ +0.14%</t>
        </is>
      </c>
      <c r="U841" s="8" t="inlineStr">
        <is>
          <t>131 ↑ +0.32%</t>
        </is>
      </c>
      <c r="V841" s="8" t="inlineStr">
        <is>
          <t>136 ↑ +0.47%</t>
        </is>
      </c>
      <c r="W841" s="8" t="inlineStr">
        <is>
          <t>155 ↑ +0.41%</t>
        </is>
      </c>
    </row>
    <row r="842" ht="28" customHeight="1" s="386">
      <c r="A842" s="308" t="n">
        <v>45006</v>
      </c>
      <c r="B842" s="472" t="n">
        <v>2064.43</v>
      </c>
      <c r="C842" s="8" t="n">
        <v>14.961</v>
      </c>
      <c r="D842" s="268" t="n">
        <v>0.0073</v>
      </c>
      <c r="E842" s="8" t="n">
        <v>60.1</v>
      </c>
      <c r="F842" s="8" t="n">
        <v>134.561</v>
      </c>
      <c r="G842" s="8" t="n">
        <v>122.582</v>
      </c>
      <c r="H842" s="8" t="n">
        <v>93.18000000000001</v>
      </c>
      <c r="I842" s="8" t="n">
        <v>178.78</v>
      </c>
      <c r="J842" s="8" t="n">
        <v>54.9</v>
      </c>
      <c r="K842" s="268" t="n">
        <v>0.4422</v>
      </c>
      <c r="L842" s="268" t="n">
        <v>0.3422</v>
      </c>
      <c r="M842" s="268" t="n">
        <v>-0.0421</v>
      </c>
      <c r="N842" s="8" t="n">
        <v>712.9400000000001</v>
      </c>
      <c r="O842" s="8" t="n">
        <v>8180.6</v>
      </c>
      <c r="P842" s="268" t="n">
        <v>0.0871</v>
      </c>
      <c r="Q842" s="8" t="n">
        <v>474</v>
      </c>
      <c r="R842" s="8" t="n">
        <v>0</v>
      </c>
      <c r="S842" s="8" t="inlineStr">
        <is>
          <t>10 ↑ +0.10%</t>
        </is>
      </c>
      <c r="T842" s="8" t="inlineStr">
        <is>
          <t>45 ↑ +0.20%</t>
        </is>
      </c>
      <c r="U842" s="8" t="inlineStr">
        <is>
          <t>131 ↑ +0.38%</t>
        </is>
      </c>
      <c r="V842" s="8" t="inlineStr">
        <is>
          <t>138 ↑ +0.73%</t>
        </is>
      </c>
      <c r="W842" s="8" t="inlineStr">
        <is>
          <t>150 ↑ +1.24%</t>
        </is>
      </c>
    </row>
    <row r="843" ht="28" customHeight="1" s="386">
      <c r="A843" s="308" t="n">
        <v>45005</v>
      </c>
      <c r="B843" s="472" t="n">
        <v>2049.469</v>
      </c>
      <c r="C843" s="8" t="n">
        <v>1.229</v>
      </c>
      <c r="D843" s="268" t="n">
        <v>0.0005999999999999999</v>
      </c>
      <c r="E843" s="8" t="n">
        <v>54.01</v>
      </c>
      <c r="F843" s="8" t="n">
        <v>133.42</v>
      </c>
      <c r="G843" s="8" t="n">
        <v>121.879</v>
      </c>
      <c r="H843" s="8" t="n">
        <v>92.23999999999999</v>
      </c>
      <c r="I843" s="8" t="n">
        <v>178.63</v>
      </c>
      <c r="J843" s="8" t="n">
        <v>60.72</v>
      </c>
      <c r="K843" s="268" t="n">
        <v>0.4521</v>
      </c>
      <c r="L843" s="268" t="n">
        <v>0.3506</v>
      </c>
      <c r="M843" s="268" t="n">
        <v>-0.0401</v>
      </c>
      <c r="N843" s="8" t="n">
        <v>754.09</v>
      </c>
      <c r="O843" s="8" t="n">
        <v>8162.18</v>
      </c>
      <c r="P843" s="268" t="n">
        <v>0.0924</v>
      </c>
      <c r="Q843" s="8" t="n">
        <v>475</v>
      </c>
      <c r="R843" s="8" t="n">
        <v>0</v>
      </c>
      <c r="S843" s="8" t="inlineStr">
        <is>
          <t>9 ↑ +0.05%</t>
        </is>
      </c>
      <c r="T843" s="8" t="inlineStr">
        <is>
          <t>51 ↑ +0.04%</t>
        </is>
      </c>
      <c r="U843" s="8" t="inlineStr">
        <is>
          <t>148 ↑ +0.12%</t>
        </is>
      </c>
      <c r="V843" s="8" t="inlineStr">
        <is>
          <t>132 ↑ +0.15%</t>
        </is>
      </c>
      <c r="W843" s="8" t="inlineStr">
        <is>
          <t>135 ↓ -0.09%</t>
        </is>
      </c>
    </row>
    <row r="844" ht="28" customHeight="1" s="386">
      <c r="A844" s="308" t="n">
        <v>45002</v>
      </c>
      <c r="B844" s="472" t="n">
        <v>2048.24</v>
      </c>
      <c r="C844" s="8" t="n">
        <v>7.713</v>
      </c>
      <c r="D844" s="268" t="n">
        <v>0.0038</v>
      </c>
      <c r="E844" s="8" t="n">
        <v>52.26</v>
      </c>
      <c r="F844" s="8" t="n">
        <v>133.427</v>
      </c>
      <c r="G844" s="8" t="n">
        <v>121.457</v>
      </c>
      <c r="H844" s="8" t="n">
        <v>92.26000000000001</v>
      </c>
      <c r="I844" s="8" t="n">
        <v>178.14</v>
      </c>
      <c r="J844" s="8" t="n">
        <v>59.54</v>
      </c>
      <c r="K844" s="268" t="n">
        <v>0.4472</v>
      </c>
      <c r="L844" s="268" t="n">
        <v>0.3432</v>
      </c>
      <c r="M844" s="268" t="n">
        <v>-0.0398</v>
      </c>
      <c r="N844" s="8" t="n">
        <v>766.48</v>
      </c>
      <c r="O844" s="8" t="n">
        <v>8158.97</v>
      </c>
      <c r="P844" s="268" t="n">
        <v>0.0939</v>
      </c>
      <c r="Q844" s="8" t="n">
        <v>474</v>
      </c>
      <c r="R844" s="8" t="n">
        <v>0</v>
      </c>
      <c r="S844" s="8" t="inlineStr">
        <is>
          <t>9 ↓ -0.08%</t>
        </is>
      </c>
      <c r="T844" s="8" t="inlineStr">
        <is>
          <t>53 ↑ +0.09%</t>
        </is>
      </c>
      <c r="U844" s="8" t="inlineStr">
        <is>
          <t>153 ↑ +0.23%</t>
        </is>
      </c>
      <c r="V844" s="8" t="inlineStr">
        <is>
          <t>123 ↑ +0.40%</t>
        </is>
      </c>
      <c r="W844" s="8" t="inlineStr">
        <is>
          <t>136 ↑ +0.67%</t>
        </is>
      </c>
    </row>
    <row r="845" ht="28" customHeight="1" s="386">
      <c r="A845" s="308" t="n">
        <v>45001</v>
      </c>
      <c r="B845" s="472" t="n">
        <v>2040.527</v>
      </c>
      <c r="C845" s="8" t="n">
        <v>-15.357</v>
      </c>
      <c r="D845" s="268" t="n">
        <v>-0.0075</v>
      </c>
      <c r="E845" s="8" t="n">
        <v>48.24</v>
      </c>
      <c r="F845" s="8" t="n">
        <v>132.883</v>
      </c>
      <c r="G845" s="8" t="n">
        <v>120.999</v>
      </c>
      <c r="H845" s="8" t="n">
        <v>92.29000000000001</v>
      </c>
      <c r="I845" s="8" t="n">
        <v>177.9</v>
      </c>
      <c r="J845" s="8" t="n">
        <v>57.95</v>
      </c>
      <c r="K845" s="268" t="n">
        <v>0.4502</v>
      </c>
      <c r="L845" s="268" t="n">
        <v>0.3436</v>
      </c>
      <c r="M845" s="268" t="n">
        <v>-0.0381</v>
      </c>
      <c r="N845" s="8" t="n">
        <v>781.3099999999999</v>
      </c>
      <c r="O845" s="8" t="n">
        <v>8159.52</v>
      </c>
      <c r="P845" s="268" t="n">
        <v>0.0958</v>
      </c>
      <c r="Q845" s="8" t="n">
        <v>474</v>
      </c>
      <c r="R845" s="8" t="n">
        <v>0</v>
      </c>
      <c r="S845" s="8" t="inlineStr">
        <is>
          <t>10 ↓ -0.28%</t>
        </is>
      </c>
      <c r="T845" s="8" t="inlineStr">
        <is>
          <t>50 ↓ -0.24%</t>
        </is>
      </c>
      <c r="U845" s="8" t="inlineStr">
        <is>
          <t>161 ↓ -0.57%</t>
        </is>
      </c>
      <c r="V845" s="8" t="inlineStr">
        <is>
          <t>120 ↓ -0.90%</t>
        </is>
      </c>
      <c r="W845" s="8" t="inlineStr">
        <is>
          <t>133 ↓ -1.05%</t>
        </is>
      </c>
    </row>
    <row r="846" ht="28" customHeight="1" s="386">
      <c r="A846" s="308" t="n">
        <v>45000</v>
      </c>
      <c r="B846" s="472" t="n">
        <v>2055.884</v>
      </c>
      <c r="C846" s="8" t="n">
        <v>7.885</v>
      </c>
      <c r="D846" s="268" t="n">
        <v>0.0039</v>
      </c>
      <c r="E846" s="8" t="n">
        <v>54.45</v>
      </c>
      <c r="F846" s="8" t="n">
        <v>134.009</v>
      </c>
      <c r="G846" s="8" t="n">
        <v>122.09</v>
      </c>
      <c r="H846" s="8" t="n">
        <v>93.94</v>
      </c>
      <c r="I846" s="8" t="n">
        <v>177.64</v>
      </c>
      <c r="J846" s="8" t="n">
        <v>52.48</v>
      </c>
      <c r="K846" s="268" t="n">
        <v>0.4363</v>
      </c>
      <c r="L846" s="268" t="n">
        <v>0.3309</v>
      </c>
      <c r="M846" s="268" t="n">
        <v>-0.0395</v>
      </c>
      <c r="N846" s="8" t="n">
        <v>716.39</v>
      </c>
      <c r="O846" s="8" t="n">
        <v>8072.35</v>
      </c>
      <c r="P846" s="268" t="n">
        <v>0.0887</v>
      </c>
      <c r="Q846" s="8" t="n">
        <v>473</v>
      </c>
      <c r="R846" s="8" t="n">
        <v>0</v>
      </c>
      <c r="S846" s="8" t="inlineStr">
        <is>
          <t>9 ↓ -0.07%</t>
        </is>
      </c>
      <c r="T846" s="8" t="inlineStr">
        <is>
          <t>49 ↑ +0.04%</t>
        </is>
      </c>
      <c r="U846" s="8" t="inlineStr">
        <is>
          <t>144 ↑ +0.30%</t>
        </is>
      </c>
      <c r="V846" s="8" t="inlineStr">
        <is>
          <t>127 ↑ +0.43%</t>
        </is>
      </c>
      <c r="W846" s="8" t="inlineStr">
        <is>
          <t>144 ↑ +0.58%</t>
        </is>
      </c>
    </row>
    <row r="847" ht="28" customHeight="1" s="386">
      <c r="A847" s="308" t="n">
        <v>44999</v>
      </c>
      <c r="B847" s="472" t="n">
        <v>2047.999</v>
      </c>
      <c r="C847" s="8" t="n">
        <v>-5.895</v>
      </c>
      <c r="D847" s="268" t="n">
        <v>-0.0029</v>
      </c>
      <c r="E847" s="8" t="n">
        <v>52.9</v>
      </c>
      <c r="F847" s="8" t="n">
        <v>133.518</v>
      </c>
      <c r="G847" s="8" t="n">
        <v>121.699</v>
      </c>
      <c r="H847" s="8" t="n">
        <v>93.42</v>
      </c>
      <c r="I847" s="8" t="n">
        <v>178.07</v>
      </c>
      <c r="J847" s="8" t="n">
        <v>57.86</v>
      </c>
      <c r="K847" s="268" t="n">
        <v>0.4456</v>
      </c>
      <c r="L847" s="268" t="n">
        <v>0.3356</v>
      </c>
      <c r="M847" s="268" t="n">
        <v>-0.0381</v>
      </c>
      <c r="N847" s="8" t="n">
        <v>747.62</v>
      </c>
      <c r="O847" s="8" t="n">
        <v>8073.59</v>
      </c>
      <c r="P847" s="268" t="n">
        <v>0.0926</v>
      </c>
      <c r="Q847" s="8" t="n">
        <v>473</v>
      </c>
      <c r="R847" s="8" t="n">
        <v>0</v>
      </c>
      <c r="S847" s="8" t="inlineStr">
        <is>
          <t>10 ↓ -0.01%</t>
        </is>
      </c>
      <c r="T847" s="8" t="inlineStr">
        <is>
          <t>51 ↓ -0.20%</t>
        </is>
      </c>
      <c r="U847" s="8" t="inlineStr">
        <is>
          <t>149 ↓ -0.32%</t>
        </is>
      </c>
      <c r="V847" s="8" t="inlineStr">
        <is>
          <t>127 ↓ -0.38%</t>
        </is>
      </c>
      <c r="W847" s="8" t="inlineStr">
        <is>
          <t>136 ↓ -0.22%</t>
        </is>
      </c>
    </row>
    <row r="848" ht="28" customHeight="1" s="386">
      <c r="A848" s="308" t="n">
        <v>44998</v>
      </c>
      <c r="B848" s="472" t="n">
        <v>2053.894</v>
      </c>
      <c r="C848" s="8" t="n">
        <v>5.531</v>
      </c>
      <c r="D848" s="268" t="n">
        <v>0.0027</v>
      </c>
      <c r="E848" s="8" t="n">
        <v>54.64</v>
      </c>
      <c r="F848" s="8" t="n">
        <v>133.768</v>
      </c>
      <c r="G848" s="8" t="n">
        <v>122.121</v>
      </c>
      <c r="H848" s="8" t="n">
        <v>94.06</v>
      </c>
      <c r="I848" s="8" t="n">
        <v>177.09</v>
      </c>
      <c r="J848" s="8" t="n">
        <v>51.94</v>
      </c>
      <c r="K848" s="268" t="n">
        <v>0.4333</v>
      </c>
      <c r="L848" s="268" t="n">
        <v>0.3186</v>
      </c>
      <c r="M848" s="268" t="n">
        <v>-0.039</v>
      </c>
      <c r="N848" s="8" t="n">
        <v>686.8099999999999</v>
      </c>
      <c r="O848" s="8" t="n">
        <v>8317.33</v>
      </c>
      <c r="P848" s="268" t="n">
        <v>0.08260000000000001</v>
      </c>
      <c r="Q848" s="8" t="n">
        <v>474</v>
      </c>
      <c r="R848" s="8" t="n">
        <v>0</v>
      </c>
      <c r="S848" s="8" t="inlineStr">
        <is>
          <t>10 ↓ -0.23%</t>
        </is>
      </c>
      <c r="T848" s="8" t="inlineStr">
        <is>
          <t>51 ↓ -0.04%</t>
        </is>
      </c>
      <c r="U848" s="8" t="inlineStr">
        <is>
          <t>142 ↓ -0.02%</t>
        </is>
      </c>
      <c r="V848" s="8" t="inlineStr">
        <is>
          <t>130 ↑ +0.21%</t>
        </is>
      </c>
      <c r="W848" s="8" t="inlineStr">
        <is>
          <t>141 ↑ +0.77%</t>
        </is>
      </c>
    </row>
    <row r="849" ht="28" customHeight="1" s="386">
      <c r="A849" s="308" t="n">
        <v>44995</v>
      </c>
      <c r="B849" s="472" t="n">
        <v>2048.363</v>
      </c>
      <c r="C849" s="8" t="n">
        <v>-13.588</v>
      </c>
      <c r="D849" s="268" t="n">
        <v>-0.0066</v>
      </c>
      <c r="E849" s="8" t="n">
        <v>53.28</v>
      </c>
      <c r="F849" s="8" t="n">
        <v>133.381</v>
      </c>
      <c r="G849" s="8" t="n">
        <v>121.943</v>
      </c>
      <c r="H849" s="8" t="n">
        <v>93.95</v>
      </c>
      <c r="I849" s="8" t="n">
        <v>176.57</v>
      </c>
      <c r="J849" s="8" t="n">
        <v>51.85</v>
      </c>
      <c r="K849" s="268" t="n">
        <v>0.4319</v>
      </c>
      <c r="L849" s="268" t="n">
        <v>0.3262</v>
      </c>
      <c r="M849" s="268" t="n">
        <v>-0.0381</v>
      </c>
      <c r="N849" s="8" t="n">
        <v>763.62</v>
      </c>
      <c r="O849" s="8" t="n">
        <v>8318.4</v>
      </c>
      <c r="P849" s="268" t="n">
        <v>0.09180000000000001</v>
      </c>
      <c r="Q849" s="8" t="n">
        <v>474</v>
      </c>
      <c r="R849" s="8" t="n">
        <v>0</v>
      </c>
      <c r="S849" s="8" t="inlineStr">
        <is>
          <t>9 ↓ -0.14%</t>
        </is>
      </c>
      <c r="T849" s="8" t="inlineStr">
        <is>
          <t>52 ↓ -0.20%</t>
        </is>
      </c>
      <c r="U849" s="8" t="inlineStr">
        <is>
          <t>141 ↓ -0.50%</t>
        </is>
      </c>
      <c r="V849" s="8" t="inlineStr">
        <is>
          <t>134 ↓ -0.70%</t>
        </is>
      </c>
      <c r="W849" s="8" t="inlineStr">
        <is>
          <t>138 ↓ -0.99%</t>
        </is>
      </c>
    </row>
    <row r="850" ht="28" customHeight="1" s="386">
      <c r="A850" s="308" t="n">
        <v>44994</v>
      </c>
      <c r="B850" s="472" t="n">
        <v>2061.951</v>
      </c>
      <c r="C850" s="8" t="n">
        <v>2.965</v>
      </c>
      <c r="D850" s="268" t="n">
        <v>0.0014</v>
      </c>
      <c r="E850" s="8" t="n">
        <v>59.77</v>
      </c>
      <c r="F850" s="8" t="n">
        <v>134.277</v>
      </c>
      <c r="G850" s="8" t="n">
        <v>123.003</v>
      </c>
      <c r="H850" s="8" t="n">
        <v>94.95</v>
      </c>
      <c r="I850" s="8" t="n">
        <v>176.1</v>
      </c>
      <c r="J850" s="8" t="n">
        <v>47.9</v>
      </c>
      <c r="K850" s="268" t="n">
        <v>0.4182</v>
      </c>
      <c r="L850" s="268" t="n">
        <v>0.3097</v>
      </c>
      <c r="M850" s="268" t="n">
        <v>-0.0401</v>
      </c>
      <c r="N850" s="8" t="n">
        <v>752.01</v>
      </c>
      <c r="O850" s="8" t="n">
        <v>8320.639999999999</v>
      </c>
      <c r="P850" s="268" t="n">
        <v>0.09039999999999999</v>
      </c>
      <c r="Q850" s="8" t="n">
        <v>476</v>
      </c>
      <c r="R850" s="8" t="n">
        <v>0</v>
      </c>
      <c r="S850" s="8" t="inlineStr">
        <is>
          <t>8 ↓ -0.17%</t>
        </is>
      </c>
      <c r="T850" s="8" t="inlineStr">
        <is>
          <t>49 ↑ +0.05%</t>
        </is>
      </c>
      <c r="U850" s="8" t="inlineStr">
        <is>
          <t>135 ↑ +0.06%</t>
        </is>
      </c>
      <c r="V850" s="8" t="inlineStr">
        <is>
          <t>138 ↑ +0.24%</t>
        </is>
      </c>
      <c r="W850" s="8" t="inlineStr">
        <is>
          <t>146 ↑ +0.18%</t>
        </is>
      </c>
    </row>
    <row r="851" ht="28" customHeight="1" s="386">
      <c r="A851" s="308" t="n">
        <v>44993</v>
      </c>
      <c r="B851" s="472" t="n">
        <v>2058.986</v>
      </c>
      <c r="C851" s="8" t="n">
        <v>1.111</v>
      </c>
      <c r="D851" s="268" t="n">
        <v>0.0005</v>
      </c>
      <c r="E851" s="8" t="n">
        <v>58.19</v>
      </c>
      <c r="F851" s="8" t="n">
        <v>134.147</v>
      </c>
      <c r="G851" s="8" t="n">
        <v>122.883</v>
      </c>
      <c r="H851" s="8" t="n">
        <v>95.05</v>
      </c>
      <c r="I851" s="8" t="n">
        <v>176.2</v>
      </c>
      <c r="J851" s="8" t="n">
        <v>50.17</v>
      </c>
      <c r="K851" s="268" t="n">
        <v>0.4205</v>
      </c>
      <c r="L851" s="268" t="n">
        <v>0.3125</v>
      </c>
      <c r="M851" s="268" t="n">
        <v>-0.0395</v>
      </c>
      <c r="N851" s="8" t="n">
        <v>694.8200000000001</v>
      </c>
      <c r="O851" s="8" t="n">
        <v>8321.629999999999</v>
      </c>
      <c r="P851" s="268" t="n">
        <v>0.0835</v>
      </c>
      <c r="Q851" s="8" t="n">
        <v>476</v>
      </c>
      <c r="R851" s="8" t="n">
        <v>0</v>
      </c>
      <c r="S851" s="8" t="inlineStr">
        <is>
          <t>9 ↑ +0.03%</t>
        </is>
      </c>
      <c r="T851" s="8" t="inlineStr">
        <is>
          <t>49 ↓ -0.09%</t>
        </is>
      </c>
      <c r="U851" s="8" t="inlineStr">
        <is>
          <t>136 ↑ +0.03%</t>
        </is>
      </c>
      <c r="V851" s="8" t="inlineStr">
        <is>
          <t>140 ↓ -0.08%</t>
        </is>
      </c>
      <c r="W851" s="8" t="inlineStr">
        <is>
          <t>142 ↑ +0.26%</t>
        </is>
      </c>
    </row>
    <row r="852" ht="28" customHeight="1" s="386">
      <c r="A852" s="308" t="n">
        <v>44992</v>
      </c>
      <c r="B852" s="472" t="n">
        <v>2057.875</v>
      </c>
      <c r="C852" s="8" t="n">
        <v>-17.433</v>
      </c>
      <c r="D852" s="268" t="n">
        <v>-0.008399999999999999</v>
      </c>
      <c r="E852" s="8" t="n">
        <v>56.63</v>
      </c>
      <c r="F852" s="8" t="n">
        <v>134.115</v>
      </c>
      <c r="G852" s="8" t="n">
        <v>123.08</v>
      </c>
      <c r="H852" s="8" t="n">
        <v>94.06</v>
      </c>
      <c r="I852" s="8" t="n">
        <v>176.98</v>
      </c>
      <c r="J852" s="8" t="n">
        <v>52.09</v>
      </c>
      <c r="K852" s="268" t="n">
        <v>0.4286</v>
      </c>
      <c r="L852" s="268" t="n">
        <v>0.3224</v>
      </c>
      <c r="M852" s="268" t="n">
        <v>-0.0395</v>
      </c>
      <c r="N852" s="8" t="n">
        <v>656.48</v>
      </c>
      <c r="O852" s="8" t="n">
        <v>8312.5</v>
      </c>
      <c r="P852" s="268" t="n">
        <v>0.079</v>
      </c>
      <c r="Q852" s="8" t="n">
        <v>475</v>
      </c>
      <c r="R852" s="8" t="n">
        <v>0</v>
      </c>
      <c r="S852" s="8" t="inlineStr">
        <is>
          <t>9 ↓ -0.03%</t>
        </is>
      </c>
      <c r="T852" s="8" t="inlineStr">
        <is>
          <t>46 ↓ -0.25%</t>
        </is>
      </c>
      <c r="U852" s="8" t="inlineStr">
        <is>
          <t>140 ↓ -0.62%</t>
        </is>
      </c>
      <c r="V852" s="8" t="inlineStr">
        <is>
          <t>141 ↓ -1.01%</t>
        </is>
      </c>
      <c r="W852" s="8" t="inlineStr">
        <is>
          <t>139 ↓ -1.13%</t>
        </is>
      </c>
    </row>
    <row r="853" ht="28" customHeight="1" s="386">
      <c r="A853" s="308" t="n">
        <v>44991</v>
      </c>
      <c r="B853" s="472" t="n">
        <v>2075.308</v>
      </c>
      <c r="C853" s="8" t="n">
        <v>3.687</v>
      </c>
      <c r="D853" s="268" t="n">
        <v>0.0018</v>
      </c>
      <c r="E853" s="8" t="n">
        <v>64.56999999999999</v>
      </c>
      <c r="F853" s="8" t="n">
        <v>135.301</v>
      </c>
      <c r="G853" s="8" t="n">
        <v>124.424</v>
      </c>
      <c r="H853" s="8" t="n">
        <v>96.13</v>
      </c>
      <c r="I853" s="8" t="n">
        <v>176.29</v>
      </c>
      <c r="J853" s="8" t="n">
        <v>46.43</v>
      </c>
      <c r="K853" s="268" t="n">
        <v>0.4099</v>
      </c>
      <c r="L853" s="268" t="n">
        <v>0.3061</v>
      </c>
      <c r="M853" s="268" t="n">
        <v>-0.0426</v>
      </c>
      <c r="N853" s="8" t="n">
        <v>555.24</v>
      </c>
      <c r="O853" s="8" t="n">
        <v>8313.959999999999</v>
      </c>
      <c r="P853" s="268" t="n">
        <v>0.0668</v>
      </c>
      <c r="Q853" s="8" t="n">
        <v>475</v>
      </c>
      <c r="R853" s="8" t="n">
        <v>0</v>
      </c>
      <c r="S853" s="8" t="inlineStr">
        <is>
          <t>9 ↑ +0.00%</t>
        </is>
      </c>
      <c r="T853" s="8" t="inlineStr">
        <is>
          <t>44 ↑ +0.04%</t>
        </is>
      </c>
      <c r="U853" s="8" t="inlineStr">
        <is>
          <t>126 ↓ -0.08%</t>
        </is>
      </c>
      <c r="V853" s="8" t="inlineStr">
        <is>
          <t>142 ↑ +0.03%</t>
        </is>
      </c>
      <c r="W853" s="8" t="inlineStr">
        <is>
          <t>154 ↑ +0.57%</t>
        </is>
      </c>
    </row>
    <row r="854" ht="28" customHeight="1" s="386">
      <c r="A854" s="308" t="n">
        <v>44988</v>
      </c>
      <c r="B854" s="472" t="n">
        <v>2071.621</v>
      </c>
      <c r="C854" s="8" t="n">
        <v>1.573</v>
      </c>
      <c r="D854" s="268" t="n">
        <v>0.0008</v>
      </c>
      <c r="E854" s="8" t="n">
        <v>64.39</v>
      </c>
      <c r="F854" s="8" t="n">
        <v>134.914</v>
      </c>
      <c r="G854" s="8" t="n">
        <v>124.006</v>
      </c>
      <c r="H854" s="8" t="n">
        <v>96.37</v>
      </c>
      <c r="I854" s="8" t="n">
        <v>175.56</v>
      </c>
      <c r="J854" s="8" t="n">
        <v>46.66</v>
      </c>
      <c r="K854" s="268" t="n">
        <v>0.4065</v>
      </c>
      <c r="L854" s="268" t="n">
        <v>0.3033</v>
      </c>
      <c r="M854" s="268" t="n">
        <v>-0.042</v>
      </c>
      <c r="N854" s="8" t="n">
        <v>601.74</v>
      </c>
      <c r="O854" s="8" t="n">
        <v>8315.4</v>
      </c>
      <c r="P854" s="268" t="n">
        <v>0.07240000000000001</v>
      </c>
      <c r="Q854" s="8" t="n">
        <v>475</v>
      </c>
      <c r="R854" s="8" t="n">
        <v>0</v>
      </c>
      <c r="S854" s="8" t="inlineStr">
        <is>
          <t>9 ↑ +0.10%</t>
        </is>
      </c>
      <c r="T854" s="8" t="inlineStr">
        <is>
          <t>42 ↑ +0.18%</t>
        </is>
      </c>
      <c r="U854" s="8" t="inlineStr">
        <is>
          <t>124 ↑ +0.08%</t>
        </is>
      </c>
      <c r="V854" s="8" t="inlineStr">
        <is>
          <t>146 ↑ +0.14%</t>
        </is>
      </c>
      <c r="W854" s="8" t="inlineStr">
        <is>
          <t>154 ↓ -0.01%</t>
        </is>
      </c>
    </row>
    <row r="855" ht="28" customHeight="1" s="386">
      <c r="A855" s="308" t="n">
        <v>44987</v>
      </c>
      <c r="B855" s="472" t="n">
        <v>2070.048</v>
      </c>
      <c r="C855" s="8" t="n">
        <v>-1.699</v>
      </c>
      <c r="D855" s="268" t="n">
        <v>-0.0008</v>
      </c>
      <c r="E855" s="8" t="n">
        <v>63.7</v>
      </c>
      <c r="F855" s="8" t="n">
        <v>135.09</v>
      </c>
      <c r="G855" s="8" t="n">
        <v>123.568</v>
      </c>
      <c r="H855" s="8" t="n">
        <v>96.01000000000001</v>
      </c>
      <c r="I855" s="8" t="n">
        <v>175.17</v>
      </c>
      <c r="J855" s="8" t="n">
        <v>43.64</v>
      </c>
      <c r="K855" s="268" t="n">
        <v>0.4008</v>
      </c>
      <c r="L855" s="268" t="n">
        <v>0.2926</v>
      </c>
      <c r="M855" s="268" t="n">
        <v>-0.0418</v>
      </c>
      <c r="N855" s="8" t="n">
        <v>661.6799999999999</v>
      </c>
      <c r="O855" s="8" t="n">
        <v>8319.23</v>
      </c>
      <c r="P855" s="268" t="n">
        <v>0.0795</v>
      </c>
      <c r="Q855" s="8" t="n">
        <v>476</v>
      </c>
      <c r="R855" s="8" t="n">
        <v>0</v>
      </c>
      <c r="S855" s="8" t="inlineStr">
        <is>
          <t>9 ↑ +0.12%</t>
        </is>
      </c>
      <c r="T855" s="8" t="inlineStr">
        <is>
          <t>45 ↑ +0.27%</t>
        </is>
      </c>
      <c r="U855" s="8" t="inlineStr">
        <is>
          <t>126 ↑ +0.20%</t>
        </is>
      </c>
      <c r="V855" s="8" t="inlineStr">
        <is>
          <t>146 ↓ -0.07%</t>
        </is>
      </c>
      <c r="W855" s="8" t="inlineStr">
        <is>
          <t>150 ↓ -0.45%</t>
        </is>
      </c>
    </row>
    <row r="856" ht="28" customHeight="1" s="386">
      <c r="A856" s="308" t="n">
        <v>44986</v>
      </c>
      <c r="B856" s="472" t="n">
        <v>2071.747</v>
      </c>
      <c r="C856" s="8" t="n">
        <v>16.769</v>
      </c>
      <c r="D856" s="268" t="n">
        <v>0.008200000000000001</v>
      </c>
      <c r="E856" s="8" t="n">
        <v>63.64</v>
      </c>
      <c r="F856" s="8" t="n">
        <v>135.327</v>
      </c>
      <c r="G856" s="8" t="n">
        <v>124.022</v>
      </c>
      <c r="H856" s="8" t="n">
        <v>96.47</v>
      </c>
      <c r="I856" s="8" t="n">
        <v>174.86</v>
      </c>
      <c r="J856" s="8" t="n">
        <v>41.74</v>
      </c>
      <c r="K856" s="268" t="n">
        <v>0.3953</v>
      </c>
      <c r="L856" s="268" t="n">
        <v>0.2878</v>
      </c>
      <c r="M856" s="268" t="n">
        <v>-0.0413</v>
      </c>
      <c r="N856" s="8" t="n">
        <v>746.88</v>
      </c>
      <c r="O856" s="8" t="n">
        <v>8319.940000000001</v>
      </c>
      <c r="P856" s="268" t="n">
        <v>0.0898</v>
      </c>
      <c r="Q856" s="8" t="n">
        <v>476</v>
      </c>
      <c r="R856" s="8" t="n">
        <v>0</v>
      </c>
      <c r="S856" s="8" t="inlineStr">
        <is>
          <t>9 ↑ +0.17%</t>
        </is>
      </c>
      <c r="T856" s="8" t="inlineStr">
        <is>
          <t>49 ↑ +0.37%</t>
        </is>
      </c>
      <c r="U856" s="8" t="inlineStr">
        <is>
          <t>126 ↑ +0.60%</t>
        </is>
      </c>
      <c r="V856" s="8" t="inlineStr">
        <is>
          <t>140 ↑ +0.96%</t>
        </is>
      </c>
      <c r="W856" s="8" t="inlineStr">
        <is>
          <t>152 ↑ +1.04%</t>
        </is>
      </c>
    </row>
    <row r="857" ht="28" customHeight="1" s="386">
      <c r="A857" s="308" t="n">
        <v>44985</v>
      </c>
      <c r="B857" s="472" t="n">
        <v>2054.978</v>
      </c>
      <c r="C857" s="8" t="n">
        <v>4.941</v>
      </c>
      <c r="D857" s="268" t="n">
        <v>0.0024</v>
      </c>
      <c r="E857" s="8" t="n">
        <v>57.99</v>
      </c>
      <c r="F857" s="8" t="n">
        <v>134.212</v>
      </c>
      <c r="G857" s="8" t="n">
        <v>122.85</v>
      </c>
      <c r="H857" s="8" t="n">
        <v>95.5</v>
      </c>
      <c r="I857" s="8" t="n">
        <v>173.78</v>
      </c>
      <c r="J857" s="8" t="n">
        <v>40.21</v>
      </c>
      <c r="K857" s="268" t="n">
        <v>0.3957</v>
      </c>
      <c r="L857" s="268" t="n">
        <v>0.2963</v>
      </c>
      <c r="M857" s="268" t="n">
        <v>-0.0385</v>
      </c>
      <c r="N857" s="8" t="n">
        <v>690.92</v>
      </c>
      <c r="O857" s="8" t="n">
        <v>8321.26</v>
      </c>
      <c r="P857" s="268" t="n">
        <v>0.083</v>
      </c>
      <c r="Q857" s="8" t="n">
        <v>476</v>
      </c>
      <c r="R857" s="8" t="n">
        <v>0</v>
      </c>
      <c r="S857" s="8" t="inlineStr">
        <is>
          <t>9 ↑ +0.11%</t>
        </is>
      </c>
      <c r="T857" s="8" t="inlineStr">
        <is>
          <t>53 ↑ +0.11%</t>
        </is>
      </c>
      <c r="U857" s="8" t="inlineStr">
        <is>
          <t>135 ↑ +0.15%</t>
        </is>
      </c>
      <c r="V857" s="8" t="inlineStr">
        <is>
          <t>135 ↑ +0.28%</t>
        </is>
      </c>
      <c r="W857" s="8" t="inlineStr">
        <is>
          <t>144 ↑ +0.35%</t>
        </is>
      </c>
    </row>
    <row r="858" ht="28" customHeight="1" s="386">
      <c r="A858" s="308" t="n">
        <v>44984</v>
      </c>
      <c r="B858" s="472" t="n">
        <v>2050.037</v>
      </c>
      <c r="C858" s="8" t="n">
        <v>-7.861</v>
      </c>
      <c r="D858" s="268" t="n">
        <v>-0.0038</v>
      </c>
      <c r="E858" s="8" t="n">
        <v>56.23</v>
      </c>
      <c r="F858" s="8" t="n">
        <v>133.941</v>
      </c>
      <c r="G858" s="8" t="n">
        <v>122.699</v>
      </c>
      <c r="H858" s="8" t="n">
        <v>95.37</v>
      </c>
      <c r="I858" s="8" t="n">
        <v>174.37</v>
      </c>
      <c r="J858" s="8" t="n">
        <v>43.46</v>
      </c>
      <c r="K858" s="268" t="n">
        <v>0.4043</v>
      </c>
      <c r="L858" s="268" t="n">
        <v>0.2933</v>
      </c>
      <c r="M858" s="268" t="n">
        <v>-0.0376</v>
      </c>
      <c r="N858" s="8" t="n">
        <v>596.41</v>
      </c>
      <c r="O858" s="8" t="n">
        <v>8322.67</v>
      </c>
      <c r="P858" s="268" t="n">
        <v>0.0717</v>
      </c>
      <c r="Q858" s="8" t="n">
        <v>476</v>
      </c>
      <c r="R858" s="8" t="n">
        <v>0</v>
      </c>
      <c r="S858" s="8" t="inlineStr">
        <is>
          <t>9 ↓ -0.45%</t>
        </is>
      </c>
      <c r="T858" s="8" t="inlineStr">
        <is>
          <t>55 ↓ -0.33%</t>
        </is>
      </c>
      <c r="U858" s="8" t="inlineStr">
        <is>
          <t>138 ↓ -0.35%</t>
        </is>
      </c>
      <c r="V858" s="8" t="inlineStr">
        <is>
          <t>134 ↓ -0.37%</t>
        </is>
      </c>
      <c r="W858" s="8" t="inlineStr">
        <is>
          <t>140 ↓ -0.44%</t>
        </is>
      </c>
    </row>
    <row r="859" ht="28" customHeight="1" s="386">
      <c r="A859" s="308" t="n">
        <v>44981</v>
      </c>
      <c r="B859" s="472" t="n">
        <v>2057.898</v>
      </c>
      <c r="C859" s="8" t="n">
        <v>-4.889</v>
      </c>
      <c r="D859" s="268" t="n">
        <v>-0.0024</v>
      </c>
      <c r="E859" s="8" t="n">
        <v>58.26</v>
      </c>
      <c r="F859" s="8" t="n">
        <v>134.477</v>
      </c>
      <c r="G859" s="8" t="n">
        <v>122.819</v>
      </c>
      <c r="H859" s="8" t="n">
        <v>96.5</v>
      </c>
      <c r="I859" s="8" t="n">
        <v>174.1</v>
      </c>
      <c r="J859" s="8" t="n">
        <v>42.48</v>
      </c>
      <c r="K859" s="268" t="n">
        <v>0.3962</v>
      </c>
      <c r="L859" s="268" t="n">
        <v>0.2833</v>
      </c>
      <c r="M859" s="268" t="n">
        <v>-0.0386</v>
      </c>
      <c r="N859" s="8" t="n">
        <v>645.95</v>
      </c>
      <c r="O859" s="8" t="n">
        <v>8324.02</v>
      </c>
      <c r="P859" s="268" t="n">
        <v>0.0776</v>
      </c>
      <c r="Q859" s="8" t="n">
        <v>477</v>
      </c>
      <c r="R859" s="8" t="n">
        <v>0</v>
      </c>
      <c r="S859" s="8" t="inlineStr">
        <is>
          <t>8 ↓ -0.06%</t>
        </is>
      </c>
      <c r="T859" s="8" t="inlineStr">
        <is>
          <t>49 ↓ -0.12%</t>
        </is>
      </c>
      <c r="U859" s="8" t="inlineStr">
        <is>
          <t>138 ↓ -0.26%</t>
        </is>
      </c>
      <c r="V859" s="8" t="inlineStr">
        <is>
          <t>135 ↓ -0.24%</t>
        </is>
      </c>
      <c r="W859" s="8" t="inlineStr">
        <is>
          <t>147 ↓ -0.26%</t>
        </is>
      </c>
    </row>
    <row r="860" ht="28" customHeight="1" s="386">
      <c r="A860" s="308" t="n">
        <v>44980</v>
      </c>
      <c r="B860" s="472" t="n">
        <v>2062.787</v>
      </c>
      <c r="C860" s="8" t="n">
        <v>-4.217</v>
      </c>
      <c r="D860" s="268" t="n">
        <v>-0.002</v>
      </c>
      <c r="E860" s="8" t="n">
        <v>60.32</v>
      </c>
      <c r="F860" s="8" t="n">
        <v>134.826</v>
      </c>
      <c r="G860" s="8" t="n">
        <v>123.184</v>
      </c>
      <c r="H860" s="8" t="n">
        <v>96.91</v>
      </c>
      <c r="I860" s="8" t="n">
        <v>174.16</v>
      </c>
      <c r="J860" s="8" t="n">
        <v>41.28</v>
      </c>
      <c r="K860" s="268" t="n">
        <v>0.3933</v>
      </c>
      <c r="L860" s="268" t="n">
        <v>0.2865</v>
      </c>
      <c r="M860" s="268" t="n">
        <v>-0.0399</v>
      </c>
      <c r="N860" s="8" t="n">
        <v>603.61</v>
      </c>
      <c r="O860" s="8" t="n">
        <v>8325.059999999999</v>
      </c>
      <c r="P860" s="268" t="n">
        <v>0.0725</v>
      </c>
      <c r="Q860" s="8" t="n">
        <v>478</v>
      </c>
      <c r="R860" s="8" t="n">
        <v>0</v>
      </c>
      <c r="S860" s="8" t="inlineStr">
        <is>
          <t>8 ↓ -0.03%</t>
        </is>
      </c>
      <c r="T860" s="8" t="inlineStr">
        <is>
          <t>51 ↓ -0.13%</t>
        </is>
      </c>
      <c r="U860" s="8" t="inlineStr">
        <is>
          <t>134 ↓ -0.27%</t>
        </is>
      </c>
      <c r="V860" s="8" t="inlineStr">
        <is>
          <t>140 ↓ -0.24%</t>
        </is>
      </c>
      <c r="W860" s="8" t="inlineStr">
        <is>
          <t>145 ↓ -0.14%</t>
        </is>
      </c>
    </row>
    <row r="861" ht="28" customHeight="1" s="386">
      <c r="A861" s="308" t="n">
        <v>44979</v>
      </c>
      <c r="B861" s="472" t="n">
        <v>2067.004</v>
      </c>
      <c r="C861" s="8" t="n">
        <v>-1.407</v>
      </c>
      <c r="D861" s="268" t="n">
        <v>-0.0007</v>
      </c>
      <c r="E861" s="8" t="n">
        <v>61.8</v>
      </c>
      <c r="F861" s="8" t="n">
        <v>135.051</v>
      </c>
      <c r="G861" s="8" t="n">
        <v>123.872</v>
      </c>
      <c r="H861" s="8" t="n">
        <v>97.14</v>
      </c>
      <c r="I861" s="8" t="n">
        <v>174.36</v>
      </c>
      <c r="J861" s="8" t="n">
        <v>41.18</v>
      </c>
      <c r="K861" s="268" t="n">
        <v>0.3931</v>
      </c>
      <c r="L861" s="268" t="n">
        <v>0.2901</v>
      </c>
      <c r="M861" s="268" t="n">
        <v>-0.0413</v>
      </c>
      <c r="N861" s="8" t="n">
        <v>700.96</v>
      </c>
      <c r="O861" s="8" t="n">
        <v>8326.309999999999</v>
      </c>
      <c r="P861" s="268" t="n">
        <v>0.0842</v>
      </c>
      <c r="Q861" s="8" t="n">
        <v>478</v>
      </c>
      <c r="R861" s="8" t="n">
        <v>0</v>
      </c>
      <c r="S861" s="8" t="inlineStr">
        <is>
          <t>8 ↑ +0.00%</t>
        </is>
      </c>
      <c r="T861" s="8" t="inlineStr">
        <is>
          <t>50 ↓ -0.02%</t>
        </is>
      </c>
      <c r="U861" s="8" t="inlineStr">
        <is>
          <t>131 ↓ -0.02%</t>
        </is>
      </c>
      <c r="V861" s="8" t="inlineStr">
        <is>
          <t>144 ↓ -0.11%</t>
        </is>
      </c>
      <c r="W861" s="8" t="inlineStr">
        <is>
          <t>145 ↓ -0.09%</t>
        </is>
      </c>
    </row>
    <row r="862" ht="28" customHeight="1" s="386">
      <c r="A862" s="308" t="n">
        <v>44978</v>
      </c>
      <c r="B862" s="472" t="n">
        <v>2068.411</v>
      </c>
      <c r="C862" s="8" t="n">
        <v>5.179</v>
      </c>
      <c r="D862" s="268" t="n">
        <v>0.0025</v>
      </c>
      <c r="E862" s="8" t="n">
        <v>63.08</v>
      </c>
      <c r="F862" s="8" t="n">
        <v>135.191</v>
      </c>
      <c r="G862" s="8" t="n">
        <v>123.731</v>
      </c>
      <c r="H862" s="8" t="n">
        <v>97.20999999999999</v>
      </c>
      <c r="I862" s="8" t="n">
        <v>174.71</v>
      </c>
      <c r="J862" s="8" t="n">
        <v>42.53</v>
      </c>
      <c r="K862" s="268" t="n">
        <v>0.3952</v>
      </c>
      <c r="L862" s="268" t="n">
        <v>0.2868</v>
      </c>
      <c r="M862" s="268" t="n">
        <v>-0.0415</v>
      </c>
      <c r="N862" s="8" t="n">
        <v>715.6900000000001</v>
      </c>
      <c r="O862" s="8" t="n">
        <v>8326.709999999999</v>
      </c>
      <c r="P862" s="268" t="n">
        <v>0.08599999999999999</v>
      </c>
      <c r="Q862" s="8" t="n">
        <v>478</v>
      </c>
      <c r="R862" s="8" t="n">
        <v>0</v>
      </c>
      <c r="S862" s="8" t="inlineStr">
        <is>
          <t>8 ↑ +0.04%</t>
        </is>
      </c>
      <c r="T862" s="8" t="inlineStr">
        <is>
          <t>48 ↓ -0.02%</t>
        </is>
      </c>
      <c r="U862" s="8" t="inlineStr">
        <is>
          <t>131 ↑ +0.12%</t>
        </is>
      </c>
      <c r="V862" s="8" t="inlineStr">
        <is>
          <t>138 ↑ +0.31%</t>
        </is>
      </c>
      <c r="W862" s="8" t="inlineStr">
        <is>
          <t>153 ↑ +0.41%</t>
        </is>
      </c>
    </row>
    <row r="863" ht="28" customHeight="1" s="386">
      <c r="A863" s="308" t="n">
        <v>44977</v>
      </c>
      <c r="B863" s="472" t="n">
        <v>2063.232</v>
      </c>
      <c r="C863" s="8" t="n">
        <v>19.254</v>
      </c>
      <c r="D863" s="268" t="n">
        <v>0.0094</v>
      </c>
      <c r="E863" s="8" t="n">
        <v>61.1</v>
      </c>
      <c r="F863" s="8" t="n">
        <v>134.767</v>
      </c>
      <c r="G863" s="8" t="n">
        <v>123.181</v>
      </c>
      <c r="H863" s="8" t="n">
        <v>96.7</v>
      </c>
      <c r="I863" s="8" t="n">
        <v>174.54</v>
      </c>
      <c r="J863" s="8" t="n">
        <v>41.71</v>
      </c>
      <c r="K863" s="268" t="n">
        <v>0.3977</v>
      </c>
      <c r="L863" s="268" t="n">
        <v>0.2883</v>
      </c>
      <c r="M863" s="268" t="n">
        <v>-0.0409</v>
      </c>
      <c r="N863" s="8" t="n">
        <v>805.51</v>
      </c>
      <c r="O863" s="8" t="n">
        <v>8327.32</v>
      </c>
      <c r="P863" s="268" t="n">
        <v>0.09669999999999999</v>
      </c>
      <c r="Q863" s="8" t="n">
        <v>478</v>
      </c>
      <c r="R863" s="8" t="n">
        <v>0</v>
      </c>
      <c r="S863" s="8" t="inlineStr">
        <is>
          <t>9 ↑ +0.49%</t>
        </is>
      </c>
      <c r="T863" s="8" t="inlineStr">
        <is>
          <t>49 ↑ +0.36%</t>
        </is>
      </c>
      <c r="U863" s="8" t="inlineStr">
        <is>
          <t>133 ↑ +0.84%</t>
        </is>
      </c>
      <c r="V863" s="8" t="inlineStr">
        <is>
          <t>137 ↑ +1.08%</t>
        </is>
      </c>
      <c r="W863" s="8" t="inlineStr">
        <is>
          <t>150 ↑ +1.12%</t>
        </is>
      </c>
    </row>
    <row r="864" ht="28" customHeight="1" s="386">
      <c r="A864" s="308" t="n">
        <v>44974</v>
      </c>
      <c r="B864" s="472" t="n">
        <v>2043.978</v>
      </c>
      <c r="C864" s="8" t="n">
        <v>-17.897</v>
      </c>
      <c r="D864" s="268" t="n">
        <v>-0.008699999999999999</v>
      </c>
      <c r="E864" s="8" t="n">
        <v>53.44</v>
      </c>
      <c r="F864" s="8" t="n">
        <v>133.56</v>
      </c>
      <c r="G864" s="8" t="n">
        <v>122.088</v>
      </c>
      <c r="H864" s="8" t="n">
        <v>95.36</v>
      </c>
      <c r="I864" s="8" t="n">
        <v>173.89</v>
      </c>
      <c r="J864" s="8" t="n">
        <v>43.14</v>
      </c>
      <c r="K864" s="268" t="n">
        <v>0.4033</v>
      </c>
      <c r="L864" s="268" t="n">
        <v>0.2972</v>
      </c>
      <c r="M864" s="268" t="n">
        <v>-0.0379</v>
      </c>
      <c r="N864" s="8" t="n">
        <v>813.48</v>
      </c>
      <c r="O864" s="8" t="n">
        <v>8327.950000000001</v>
      </c>
      <c r="P864" s="268" t="n">
        <v>0.0977</v>
      </c>
      <c r="Q864" s="8" t="n">
        <v>478</v>
      </c>
      <c r="R864" s="8" t="n">
        <v>0</v>
      </c>
      <c r="S864" s="8" t="inlineStr">
        <is>
          <t>9 ↓ -0.22%</t>
        </is>
      </c>
      <c r="T864" s="8" t="inlineStr">
        <is>
          <t>54 ↓ -0.57%</t>
        </is>
      </c>
      <c r="U864" s="8" t="inlineStr">
        <is>
          <t>146 ↓ -0.56%</t>
        </is>
      </c>
      <c r="V864" s="8" t="inlineStr">
        <is>
          <t>128 ↓ -0.88%</t>
        </is>
      </c>
      <c r="W864" s="8" t="inlineStr">
        <is>
          <t>141 ↓ -1.33%</t>
        </is>
      </c>
    </row>
    <row r="865" ht="28" customHeight="1" s="386">
      <c r="A865" s="308" t="n">
        <v>44973</v>
      </c>
      <c r="B865" s="472" t="n">
        <v>2061.875</v>
      </c>
      <c r="C865" s="8" t="n">
        <v>-22.785</v>
      </c>
      <c r="D865" s="268" t="n">
        <v>-0.0109</v>
      </c>
      <c r="E865" s="8" t="n">
        <v>61.33</v>
      </c>
      <c r="F865" s="8" t="n">
        <v>134.887</v>
      </c>
      <c r="G865" s="8" t="n">
        <v>123.201</v>
      </c>
      <c r="H865" s="8" t="n">
        <v>95.76000000000001</v>
      </c>
      <c r="I865" s="8" t="n">
        <v>175.76</v>
      </c>
      <c r="J865" s="8" t="n">
        <v>47.65</v>
      </c>
      <c r="K865" s="268" t="n">
        <v>0.4087</v>
      </c>
      <c r="L865" s="268" t="n">
        <v>0.299</v>
      </c>
      <c r="M865" s="268" t="n">
        <v>-0.0385</v>
      </c>
      <c r="N865" s="8" t="n">
        <v>803.76</v>
      </c>
      <c r="O865" s="8" t="n">
        <v>8328.299999999999</v>
      </c>
      <c r="P865" s="268" t="n">
        <v>0.0965</v>
      </c>
      <c r="Q865" s="8" t="n">
        <v>478</v>
      </c>
      <c r="R865" s="8" t="n">
        <v>0</v>
      </c>
      <c r="S865" s="8" t="inlineStr">
        <is>
          <t>9 ↓ -0.21%</t>
        </is>
      </c>
      <c r="T865" s="8" t="inlineStr">
        <is>
          <t>47 ↓ -0.43%</t>
        </is>
      </c>
      <c r="U865" s="8" t="inlineStr">
        <is>
          <t>141 ↓ -0.88%</t>
        </is>
      </c>
      <c r="V865" s="8" t="inlineStr">
        <is>
          <t>133 ↓ -1.32%</t>
        </is>
      </c>
      <c r="W865" s="8" t="inlineStr">
        <is>
          <t>148 ↓ -1.35%</t>
        </is>
      </c>
    </row>
    <row r="866" ht="28" customHeight="1" s="386">
      <c r="A866" s="308" t="n">
        <v>44972</v>
      </c>
      <c r="B866" s="472" t="n">
        <v>2084.66</v>
      </c>
      <c r="C866" s="8" t="n">
        <v>-5.371</v>
      </c>
      <c r="D866" s="268" t="n">
        <v>-0.0026</v>
      </c>
      <c r="E866" s="8" t="n">
        <v>69.18000000000001</v>
      </c>
      <c r="F866" s="8" t="n">
        <v>136.456</v>
      </c>
      <c r="G866" s="8" t="n">
        <v>124.554</v>
      </c>
      <c r="H866" s="8" t="n">
        <v>97.72</v>
      </c>
      <c r="I866" s="8" t="n">
        <v>175.66</v>
      </c>
      <c r="J866" s="8" t="n">
        <v>41.8</v>
      </c>
      <c r="K866" s="268" t="n">
        <v>0.392</v>
      </c>
      <c r="L866" s="268" t="n">
        <v>0.2892</v>
      </c>
      <c r="M866" s="268" t="n">
        <v>-0.0418</v>
      </c>
      <c r="N866" s="8" t="n">
        <v>679.26</v>
      </c>
      <c r="O866" s="8" t="n">
        <v>8328.66</v>
      </c>
      <c r="P866" s="268" t="n">
        <v>0.08160000000000001</v>
      </c>
      <c r="Q866" s="8" t="n">
        <v>478</v>
      </c>
      <c r="R866" s="8" t="n">
        <v>0</v>
      </c>
      <c r="S866" s="8" t="inlineStr">
        <is>
          <t>9 ↓ -0.20%</t>
        </is>
      </c>
      <c r="T866" s="8" t="inlineStr">
        <is>
          <t>41 ↓ -0.19%</t>
        </is>
      </c>
      <c r="U866" s="8" t="inlineStr">
        <is>
          <t>128 ↓ -0.40%</t>
        </is>
      </c>
      <c r="V866" s="8" t="inlineStr">
        <is>
          <t>134 ↓ -0.55%</t>
        </is>
      </c>
      <c r="W866" s="8" t="inlineStr">
        <is>
          <t>166 ↑ +0.07%</t>
        </is>
      </c>
    </row>
    <row r="867" ht="28" customHeight="1" s="386">
      <c r="A867" s="308" t="n">
        <v>44971</v>
      </c>
      <c r="B867" s="472" t="n">
        <v>2090.031</v>
      </c>
      <c r="C867" s="8" t="n">
        <v>-0.314</v>
      </c>
      <c r="D867" s="268" t="n">
        <v>-0.0001</v>
      </c>
      <c r="E867" s="8" t="n">
        <v>71.95999999999999</v>
      </c>
      <c r="F867" s="8" t="n">
        <v>136.782</v>
      </c>
      <c r="G867" s="8" t="n">
        <v>125.167</v>
      </c>
      <c r="H867" s="8" t="n">
        <v>97.81</v>
      </c>
      <c r="I867" s="8" t="n">
        <v>176.41</v>
      </c>
      <c r="J867" s="8" t="n">
        <v>41.88</v>
      </c>
      <c r="K867" s="268" t="n">
        <v>0.3963</v>
      </c>
      <c r="L867" s="268" t="n">
        <v>0.2998</v>
      </c>
      <c r="M867" s="268" t="n">
        <v>-0.0425</v>
      </c>
      <c r="N867" s="8" t="n">
        <v>647.12</v>
      </c>
      <c r="O867" s="8" t="n">
        <v>8329.030000000001</v>
      </c>
      <c r="P867" s="268" t="n">
        <v>0.07770000000000001</v>
      </c>
      <c r="Q867" s="8" t="n">
        <v>478</v>
      </c>
      <c r="R867" s="8" t="n">
        <v>0</v>
      </c>
      <c r="S867" s="8" t="inlineStr">
        <is>
          <t>8 ↓ -0.02%</t>
        </is>
      </c>
      <c r="T867" s="8" t="inlineStr">
        <is>
          <t>39 ↑ +0.06%</t>
        </is>
      </c>
      <c r="U867" s="8" t="inlineStr">
        <is>
          <t>117 ↑ +0.07%</t>
        </is>
      </c>
      <c r="V867" s="8" t="inlineStr">
        <is>
          <t>144 ↓ -0.14%</t>
        </is>
      </c>
      <c r="W867" s="8" t="inlineStr">
        <is>
          <t>170 ↑ +0.02%</t>
        </is>
      </c>
    </row>
    <row r="868" ht="28" customHeight="1" s="386">
      <c r="A868" s="308" t="n">
        <v>44970</v>
      </c>
      <c r="B868" s="472" t="n">
        <v>2090.345</v>
      </c>
      <c r="C868" s="8" t="n">
        <v>11.723</v>
      </c>
      <c r="D868" s="268" t="n">
        <v>0.0056</v>
      </c>
      <c r="E868" s="8" t="n">
        <v>72.93000000000001</v>
      </c>
      <c r="F868" s="8" t="n">
        <v>136.785</v>
      </c>
      <c r="G868" s="8" t="n">
        <v>125.216</v>
      </c>
      <c r="H868" s="8" t="n">
        <v>97.48</v>
      </c>
      <c r="I868" s="8" t="n">
        <v>176.87</v>
      </c>
      <c r="J868" s="8" t="n">
        <v>43.61</v>
      </c>
      <c r="K868" s="268" t="n">
        <v>0.4009</v>
      </c>
      <c r="L868" s="268" t="n">
        <v>0.3034</v>
      </c>
      <c r="M868" s="268" t="n">
        <v>-0.0426</v>
      </c>
      <c r="N868" s="8" t="n">
        <v>634.8</v>
      </c>
      <c r="O868" s="8" t="n">
        <v>8330.200000000001</v>
      </c>
      <c r="P868" s="268" t="n">
        <v>0.0762</v>
      </c>
      <c r="Q868" s="8" t="n">
        <v>478</v>
      </c>
      <c r="R868" s="8" t="n">
        <v>0</v>
      </c>
      <c r="S868" s="8" t="inlineStr">
        <is>
          <t>7 ↓ -0.02%</t>
        </is>
      </c>
      <c r="T868" s="8" t="inlineStr">
        <is>
          <t>41 ↑ +0.23%</t>
        </is>
      </c>
      <c r="U868" s="8" t="inlineStr">
        <is>
          <t>113 ↑ +0.29%</t>
        </is>
      </c>
      <c r="V868" s="8" t="inlineStr">
        <is>
          <t>144 ↑ +0.43%</t>
        </is>
      </c>
      <c r="W868" s="8" t="inlineStr">
        <is>
          <t>173 ↑ +0.95%</t>
        </is>
      </c>
    </row>
    <row r="869" ht="28" customHeight="1" s="386">
      <c r="A869" s="308" t="n">
        <v>44967</v>
      </c>
      <c r="B869" s="472" t="n">
        <v>2078.622</v>
      </c>
      <c r="C869" s="8" t="n">
        <v>-1.914</v>
      </c>
      <c r="D869" s="268" t="n">
        <v>-0.0009</v>
      </c>
      <c r="E869" s="8" t="n">
        <v>70.29000000000001</v>
      </c>
      <c r="F869" s="8" t="n">
        <v>135.946</v>
      </c>
      <c r="G869" s="8" t="n">
        <v>124.276</v>
      </c>
      <c r="H869" s="8" t="n">
        <v>96.92</v>
      </c>
      <c r="I869" s="8" t="n">
        <v>176.57</v>
      </c>
      <c r="J869" s="8" t="n">
        <v>44.74</v>
      </c>
      <c r="K869" s="268" t="n">
        <v>0.4062</v>
      </c>
      <c r="L869" s="268" t="n">
        <v>0.3087</v>
      </c>
      <c r="M869" s="268" t="n">
        <v>-0.0409</v>
      </c>
      <c r="N869" s="8" t="n">
        <v>622.65</v>
      </c>
      <c r="O869" s="8" t="n">
        <v>8312.290000000001</v>
      </c>
      <c r="P869" s="268" t="n">
        <v>0.07489999999999999</v>
      </c>
      <c r="Q869" s="8" t="n">
        <v>476</v>
      </c>
      <c r="R869" s="8" t="n">
        <v>0</v>
      </c>
      <c r="S869" s="8" t="inlineStr">
        <is>
          <t>8 ↑ +0.36%</t>
        </is>
      </c>
      <c r="T869" s="8" t="inlineStr">
        <is>
          <t>43 ↑ +0.03%</t>
        </is>
      </c>
      <c r="U869" s="8" t="inlineStr">
        <is>
          <t>117 ↓ -0.00%</t>
        </is>
      </c>
      <c r="V869" s="8" t="inlineStr">
        <is>
          <t>147 ↑ +0.03%</t>
        </is>
      </c>
      <c r="W869" s="8" t="inlineStr">
        <is>
          <t>161 ↓ -0.33%</t>
        </is>
      </c>
    </row>
    <row r="870" ht="28" customHeight="1" s="386">
      <c r="A870" s="308" t="n">
        <v>44966</v>
      </c>
      <c r="B870" s="472" t="n">
        <v>2080.536</v>
      </c>
      <c r="C870" s="8" t="n">
        <v>16</v>
      </c>
      <c r="D870" s="268" t="n">
        <v>0.0078</v>
      </c>
      <c r="E870" s="8" t="n">
        <v>71.65000000000001</v>
      </c>
      <c r="F870" s="8" t="n">
        <v>136.176</v>
      </c>
      <c r="G870" s="8" t="n">
        <v>124.153</v>
      </c>
      <c r="H870" s="8" t="n">
        <v>96.95</v>
      </c>
      <c r="I870" s="8" t="n">
        <v>176.76</v>
      </c>
      <c r="J870" s="8" t="n">
        <v>44.23</v>
      </c>
      <c r="K870" s="268" t="n">
        <v>0.4059</v>
      </c>
      <c r="L870" s="268" t="n">
        <v>0.3052</v>
      </c>
      <c r="M870" s="268" t="n">
        <v>-0.041</v>
      </c>
      <c r="N870" s="8" t="n">
        <v>612.13</v>
      </c>
      <c r="O870" s="8" t="n">
        <v>8313.07</v>
      </c>
      <c r="P870" s="268" t="n">
        <v>0.0736</v>
      </c>
      <c r="Q870" s="8" t="n">
        <v>476</v>
      </c>
      <c r="R870" s="8" t="n">
        <v>0</v>
      </c>
      <c r="S870" s="8" t="inlineStr">
        <is>
          <t>8 ↑ +0.05%</t>
        </is>
      </c>
      <c r="T870" s="8" t="inlineStr">
        <is>
          <t>43 ↑ +0.31%</t>
        </is>
      </c>
      <c r="U870" s="8" t="inlineStr">
        <is>
          <t>117 ↑ +0.57%</t>
        </is>
      </c>
      <c r="V870" s="8" t="inlineStr">
        <is>
          <t>145 ↑ +0.90%</t>
        </is>
      </c>
      <c r="W870" s="8" t="inlineStr">
        <is>
          <t>163 ↑ +0.97%</t>
        </is>
      </c>
    </row>
    <row r="871" ht="28" customHeight="1" s="386">
      <c r="A871" s="308" t="n">
        <v>44965</v>
      </c>
      <c r="B871" s="472" t="n">
        <v>2064.536</v>
      </c>
      <c r="C871" s="8" t="n">
        <v>-5.361</v>
      </c>
      <c r="D871" s="268" t="n">
        <v>-0.0026</v>
      </c>
      <c r="E871" s="8" t="n">
        <v>63.21</v>
      </c>
      <c r="F871" s="8" t="n">
        <v>135.122</v>
      </c>
      <c r="G871" s="8" t="n">
        <v>123.26</v>
      </c>
      <c r="H871" s="8" t="n">
        <v>96.13</v>
      </c>
      <c r="I871" s="8" t="n">
        <v>176.4</v>
      </c>
      <c r="J871" s="8" t="n">
        <v>44.49</v>
      </c>
      <c r="K871" s="268" t="n">
        <v>0.4127</v>
      </c>
      <c r="L871" s="268" t="n">
        <v>0.3201</v>
      </c>
      <c r="M871" s="268" t="n">
        <v>-0.0387</v>
      </c>
      <c r="N871" s="8" t="n">
        <v>630.87</v>
      </c>
      <c r="O871" s="8" t="n">
        <v>8311.77</v>
      </c>
      <c r="P871" s="268" t="n">
        <v>0.0759</v>
      </c>
      <c r="Q871" s="8" t="n">
        <v>475</v>
      </c>
      <c r="R871" s="8" t="n">
        <v>0</v>
      </c>
      <c r="S871" s="8" t="inlineStr">
        <is>
          <t>8 ↑ +0.15%</t>
        </is>
      </c>
      <c r="T871" s="8" t="inlineStr">
        <is>
          <t>46 ↓ -0.15%</t>
        </is>
      </c>
      <c r="U871" s="8" t="inlineStr">
        <is>
          <t>133 ↓ -0.19%</t>
        </is>
      </c>
      <c r="V871" s="8" t="inlineStr">
        <is>
          <t>138 ↓ -0.20%</t>
        </is>
      </c>
      <c r="W871" s="8" t="inlineStr">
        <is>
          <t>150 ↓ -0.43%</t>
        </is>
      </c>
    </row>
    <row r="872" ht="28" customHeight="1" s="386">
      <c r="A872" s="308" t="n">
        <v>44964</v>
      </c>
      <c r="B872" s="472" t="n">
        <v>2069.897</v>
      </c>
      <c r="C872" s="8" t="n">
        <v>8.534000000000001</v>
      </c>
      <c r="D872" s="268" t="n">
        <v>0.0041</v>
      </c>
      <c r="E872" s="8" t="n">
        <v>65.81999999999999</v>
      </c>
      <c r="F872" s="8" t="n">
        <v>135.533</v>
      </c>
      <c r="G872" s="8" t="n">
        <v>123.888</v>
      </c>
      <c r="H872" s="8" t="n">
        <v>95.76000000000001</v>
      </c>
      <c r="I872" s="8" t="n">
        <v>176.73</v>
      </c>
      <c r="J872" s="8" t="n">
        <v>44.29</v>
      </c>
      <c r="K872" s="268" t="n">
        <v>0.412</v>
      </c>
      <c r="L872" s="268" t="n">
        <v>0.3211</v>
      </c>
      <c r="M872" s="268" t="n">
        <v>-0.0394</v>
      </c>
      <c r="N872" s="8" t="n">
        <v>646.45</v>
      </c>
      <c r="O872" s="8" t="n">
        <v>8282.99</v>
      </c>
      <c r="P872" s="268" t="n">
        <v>0.078</v>
      </c>
      <c r="Q872" s="8" t="n">
        <v>473</v>
      </c>
      <c r="R872" s="8" t="n">
        <v>0</v>
      </c>
      <c r="S872" s="8" t="inlineStr">
        <is>
          <t>9 ↓ -0.12%</t>
        </is>
      </c>
      <c r="T872" s="8" t="inlineStr">
        <is>
          <t>45 ↑ +0.14%</t>
        </is>
      </c>
      <c r="U872" s="8" t="inlineStr">
        <is>
          <t>130 ↑ +0.29%</t>
        </is>
      </c>
      <c r="V872" s="8" t="inlineStr">
        <is>
          <t>136 ↑ +0.43%</t>
        </is>
      </c>
      <c r="W872" s="8" t="inlineStr">
        <is>
          <t>153 ↑ +0.62%</t>
        </is>
      </c>
    </row>
    <row r="873" ht="28" customHeight="1" s="386">
      <c r="A873" s="308" t="n">
        <v>44963</v>
      </c>
      <c r="B873" s="472" t="n">
        <v>2061.363</v>
      </c>
      <c r="C873" s="8" t="n">
        <v>-18.49</v>
      </c>
      <c r="D873" s="268" t="n">
        <v>-0.0089</v>
      </c>
      <c r="E873" s="8" t="n">
        <v>64.04000000000001</v>
      </c>
      <c r="F873" s="8" t="n">
        <v>134.908</v>
      </c>
      <c r="G873" s="8" t="n">
        <v>123.207</v>
      </c>
      <c r="H873" s="8" t="n">
        <v>94.41</v>
      </c>
      <c r="I873" s="8" t="n">
        <v>176.68</v>
      </c>
      <c r="J873" s="8" t="n">
        <v>46.63</v>
      </c>
      <c r="K873" s="268" t="n">
        <v>0.4177</v>
      </c>
      <c r="L873" s="268" t="n">
        <v>0.3245</v>
      </c>
      <c r="M873" s="268" t="n">
        <v>-0.0382</v>
      </c>
      <c r="N873" s="8" t="n">
        <v>654.12</v>
      </c>
      <c r="O873" s="8" t="n">
        <v>8277.549999999999</v>
      </c>
      <c r="P873" s="268" t="n">
        <v>0.079</v>
      </c>
      <c r="Q873" s="8" t="n">
        <v>472</v>
      </c>
      <c r="R873" s="8" t="n">
        <v>0</v>
      </c>
      <c r="S873" s="8" t="inlineStr">
        <is>
          <t>8 ↓ -0.22%</t>
        </is>
      </c>
      <c r="T873" s="8" t="inlineStr">
        <is>
          <t>49 ↓ -0.38%</t>
        </is>
      </c>
      <c r="U873" s="8" t="inlineStr">
        <is>
          <t>129 ↓ -0.74%</t>
        </is>
      </c>
      <c r="V873" s="8" t="inlineStr">
        <is>
          <t>139 ↓ -0.94%</t>
        </is>
      </c>
      <c r="W873" s="8" t="inlineStr">
        <is>
          <t>147 ↓ -1.17%</t>
        </is>
      </c>
    </row>
    <row r="874" ht="28" customHeight="1" s="386">
      <c r="A874" s="308" t="n">
        <v>44960</v>
      </c>
      <c r="B874" s="472" t="n">
        <v>2079.853</v>
      </c>
      <c r="C874" s="8" t="n">
        <v>-6.216</v>
      </c>
      <c r="D874" s="268" t="n">
        <v>-0.003</v>
      </c>
      <c r="E874" s="8" t="n">
        <v>70.33</v>
      </c>
      <c r="F874" s="8" t="n">
        <v>136.176</v>
      </c>
      <c r="G874" s="8" t="n">
        <v>124.123</v>
      </c>
      <c r="H874" s="8" t="n">
        <v>94.48</v>
      </c>
      <c r="I874" s="8" t="n">
        <v>178.91</v>
      </c>
      <c r="J874" s="8" t="n">
        <v>51.81</v>
      </c>
      <c r="K874" s="268" t="n">
        <v>0.4273</v>
      </c>
      <c r="L874" s="268" t="n">
        <v>0.3334</v>
      </c>
      <c r="M874" s="268" t="n">
        <v>-0.0411</v>
      </c>
      <c r="N874" s="8" t="n">
        <v>651.75</v>
      </c>
      <c r="O874" s="8" t="n">
        <v>8278.27</v>
      </c>
      <c r="P874" s="268" t="n">
        <v>0.07870000000000001</v>
      </c>
      <c r="Q874" s="8" t="n">
        <v>472</v>
      </c>
      <c r="R874" s="8" t="n">
        <v>0</v>
      </c>
      <c r="S874" s="8" t="inlineStr">
        <is>
          <t>8 ↓ -0.16%</t>
        </is>
      </c>
      <c r="T874" s="8" t="inlineStr">
        <is>
          <t>43 ↓ -0.08%</t>
        </is>
      </c>
      <c r="U874" s="8" t="inlineStr">
        <is>
          <t>124 ↓ -0.28%</t>
        </is>
      </c>
      <c r="V874" s="8" t="inlineStr">
        <is>
          <t>140 ↓ -0.37%</t>
        </is>
      </c>
      <c r="W874" s="8" t="inlineStr">
        <is>
          <t>157 ↓ -0.32%</t>
        </is>
      </c>
    </row>
    <row r="875" ht="28" customHeight="1" s="386">
      <c r="A875" s="308" t="n">
        <v>44959</v>
      </c>
      <c r="B875" s="472" t="n">
        <v>2086.069</v>
      </c>
      <c r="C875" s="8" t="n">
        <v>8.186999999999999</v>
      </c>
      <c r="D875" s="268" t="n">
        <v>0.0039</v>
      </c>
      <c r="E875" s="8" t="n">
        <v>73.41</v>
      </c>
      <c r="F875" s="8" t="n">
        <v>136.689</v>
      </c>
      <c r="G875" s="8" t="n">
        <v>124.801</v>
      </c>
      <c r="H875" s="8" t="n">
        <v>94.81</v>
      </c>
      <c r="I875" s="8" t="n">
        <v>179.7</v>
      </c>
      <c r="J875" s="8" t="n">
        <v>51.34</v>
      </c>
      <c r="K875" s="268" t="n">
        <v>0.4302</v>
      </c>
      <c r="L875" s="268" t="n">
        <v>0.3348</v>
      </c>
      <c r="M875" s="268" t="n">
        <v>-0.0416</v>
      </c>
      <c r="N875" s="8" t="n">
        <v>644.1900000000001</v>
      </c>
      <c r="O875" s="8" t="n">
        <v>8279.27</v>
      </c>
      <c r="P875" s="268" t="n">
        <v>0.07779999999999999</v>
      </c>
      <c r="Q875" s="8" t="n">
        <v>472</v>
      </c>
      <c r="R875" s="8" t="n">
        <v>0</v>
      </c>
      <c r="S875" s="8" t="inlineStr">
        <is>
          <t>8 ↓ -0.05%</t>
        </is>
      </c>
      <c r="T875" s="8" t="inlineStr">
        <is>
          <t>39 ↑ +0.04%</t>
        </is>
      </c>
      <c r="U875" s="8" t="inlineStr">
        <is>
          <t>119 ↑ +0.27%</t>
        </is>
      </c>
      <c r="V875" s="8" t="inlineStr">
        <is>
          <t>138 ↑ +0.33%</t>
        </is>
      </c>
      <c r="W875" s="8" t="inlineStr">
        <is>
          <t>168 ↑ +0.64%</t>
        </is>
      </c>
    </row>
    <row r="876" ht="28" customHeight="1" s="386">
      <c r="A876" s="308" t="n">
        <v>44958</v>
      </c>
      <c r="B876" s="472" t="n">
        <v>2077.882</v>
      </c>
      <c r="C876" s="8" t="n">
        <v>20.369</v>
      </c>
      <c r="D876" s="268" t="n">
        <v>0.009900000000000001</v>
      </c>
      <c r="E876" s="8" t="n">
        <v>71.72</v>
      </c>
      <c r="F876" s="8" t="n">
        <v>136.087</v>
      </c>
      <c r="G876" s="8" t="n">
        <v>124.172</v>
      </c>
      <c r="H876" s="8" t="n">
        <v>94.56</v>
      </c>
      <c r="I876" s="8" t="n">
        <v>179.21</v>
      </c>
      <c r="J876" s="8" t="n">
        <v>48.79</v>
      </c>
      <c r="K876" s="268" t="n">
        <v>0.4312</v>
      </c>
      <c r="L876" s="268" t="n">
        <v>0.3301</v>
      </c>
      <c r="M876" s="268" t="n">
        <v>-0.0414</v>
      </c>
      <c r="N876" s="8" t="n">
        <v>588.99</v>
      </c>
      <c r="O876" s="8" t="n">
        <v>8279.92</v>
      </c>
      <c r="P876" s="268" t="n">
        <v>0.0711</v>
      </c>
      <c r="Q876" s="8" t="n">
        <v>472</v>
      </c>
      <c r="R876" s="8" t="n">
        <v>0</v>
      </c>
      <c r="S876" s="8" t="inlineStr">
        <is>
          <t>9 ↑ +0.30%</t>
        </is>
      </c>
      <c r="T876" s="8" t="inlineStr">
        <is>
          <t>42 ↑ +0.34%</t>
        </is>
      </c>
      <c r="U876" s="8" t="inlineStr">
        <is>
          <t>125 ↑ +0.57%</t>
        </is>
      </c>
      <c r="V876" s="8" t="inlineStr">
        <is>
          <t>134 ↑ +0.96%</t>
        </is>
      </c>
      <c r="W876" s="8" t="inlineStr">
        <is>
          <t>162 ↑ +1.54%</t>
        </is>
      </c>
    </row>
    <row r="877" ht="28" customHeight="1" s="386">
      <c r="A877" s="308" t="n">
        <v>44957</v>
      </c>
      <c r="B877" s="472" t="n">
        <v>2057.513</v>
      </c>
      <c r="C877" s="8" t="n">
        <v>-3.566</v>
      </c>
      <c r="D877" s="268" t="n">
        <v>-0.0017</v>
      </c>
      <c r="E877" s="8" t="n">
        <v>65.56</v>
      </c>
      <c r="F877" s="8" t="n">
        <v>134.71</v>
      </c>
      <c r="G877" s="8" t="n">
        <v>123.378</v>
      </c>
      <c r="H877" s="8" t="n">
        <v>93.42</v>
      </c>
      <c r="I877" s="8" t="n">
        <v>178.91</v>
      </c>
      <c r="J877" s="8" t="n">
        <v>52.46</v>
      </c>
      <c r="K877" s="268" t="n">
        <v>0.442</v>
      </c>
      <c r="L877" s="268" t="n">
        <v>0.339</v>
      </c>
      <c r="M877" s="268" t="n">
        <v>-0.0375</v>
      </c>
      <c r="N877" s="8" t="n">
        <v>465.11</v>
      </c>
      <c r="O877" s="8" t="n">
        <v>8275.24</v>
      </c>
      <c r="P877" s="268" t="n">
        <v>0.0562</v>
      </c>
      <c r="Q877" s="8" t="n">
        <v>471</v>
      </c>
      <c r="R877" s="8" t="n">
        <v>0</v>
      </c>
      <c r="S877" s="8" t="inlineStr">
        <is>
          <t>9 ↓ -0.53%</t>
        </is>
      </c>
      <c r="T877" s="8" t="inlineStr">
        <is>
          <t>52 ↓ -0.46%</t>
        </is>
      </c>
      <c r="U877" s="8" t="inlineStr">
        <is>
          <t>128 ↓ -0.31%</t>
        </is>
      </c>
      <c r="V877" s="8" t="inlineStr">
        <is>
          <t>138 ↓ -0.33%</t>
        </is>
      </c>
      <c r="W877" s="8" t="inlineStr">
        <is>
          <t>144 ↑ +0.22%</t>
        </is>
      </c>
    </row>
    <row r="878" ht="28" customHeight="1" s="386">
      <c r="A878" s="308" t="n">
        <v>44956</v>
      </c>
      <c r="B878" s="472" t="n">
        <v>2061.079</v>
      </c>
      <c r="C878" s="8" t="n">
        <v>15.668</v>
      </c>
      <c r="D878" s="268" t="n">
        <v>0.0077</v>
      </c>
      <c r="E878" s="8" t="n">
        <v>68.14</v>
      </c>
      <c r="F878" s="8" t="n">
        <v>134.835</v>
      </c>
      <c r="G878" s="8" t="n">
        <v>123.599</v>
      </c>
      <c r="H878" s="8" t="n">
        <v>91.89</v>
      </c>
      <c r="I878" s="8" t="n">
        <v>179.92</v>
      </c>
      <c r="J878" s="8" t="n">
        <v>56.56</v>
      </c>
      <c r="K878" s="268" t="n">
        <v>0.4509</v>
      </c>
      <c r="L878" s="268" t="n">
        <v>0.3468</v>
      </c>
      <c r="M878" s="268" t="n">
        <v>-0.0381</v>
      </c>
      <c r="N878" s="8" t="n">
        <v>430.05</v>
      </c>
      <c r="O878" s="8" t="n">
        <v>8281.77</v>
      </c>
      <c r="P878" s="268" t="n">
        <v>0.0519</v>
      </c>
      <c r="Q878" s="8" t="n">
        <v>472</v>
      </c>
      <c r="R878" s="8" t="n">
        <v>0</v>
      </c>
      <c r="S878" s="8" t="inlineStr">
        <is>
          <t>7 ↑ +0.17%</t>
        </is>
      </c>
      <c r="T878" s="8" t="inlineStr">
        <is>
          <t>47 ↑ +0.27%</t>
        </is>
      </c>
      <c r="U878" s="8" t="inlineStr">
        <is>
          <t>132 ↑ +0.21%</t>
        </is>
      </c>
      <c r="V878" s="8" t="inlineStr">
        <is>
          <t>133 ↑ +0.44%</t>
        </is>
      </c>
      <c r="W878" s="8" t="inlineStr">
        <is>
          <t>153 ↑ +1.71%</t>
        </is>
      </c>
    </row>
    <row r="879" ht="28" customHeight="1" s="386">
      <c r="A879" s="308" t="n">
        <v>44946</v>
      </c>
      <c r="B879" s="472" t="n">
        <v>2045.411</v>
      </c>
      <c r="C879" s="8" t="n">
        <v>11.977</v>
      </c>
      <c r="D879" s="268" t="n">
        <v>0.0059</v>
      </c>
      <c r="E879" s="8" t="n">
        <v>66.87</v>
      </c>
      <c r="F879" s="8" t="n">
        <v>133.611</v>
      </c>
      <c r="G879" s="8" t="n">
        <v>122.789</v>
      </c>
      <c r="H879" s="8" t="n">
        <v>90.93000000000001</v>
      </c>
      <c r="I879" s="8" t="n">
        <v>179.72</v>
      </c>
      <c r="J879" s="8" t="n">
        <v>60.17</v>
      </c>
      <c r="K879" s="268" t="n">
        <v>0.4611</v>
      </c>
      <c r="L879" s="268" t="n">
        <v>0.3586</v>
      </c>
      <c r="M879" s="268" t="n">
        <v>-0.0367</v>
      </c>
      <c r="N879" s="8" t="n">
        <v>342.38</v>
      </c>
      <c r="O879" s="8" t="n">
        <v>8281.799999999999</v>
      </c>
      <c r="P879" s="268" t="n">
        <v>0.0413</v>
      </c>
      <c r="Q879" s="8" t="n">
        <v>472</v>
      </c>
      <c r="R879" s="8" t="n">
        <v>0</v>
      </c>
      <c r="S879" s="8" t="inlineStr">
        <is>
          <t>8 ↑ +0.36%</t>
        </is>
      </c>
      <c r="T879" s="8" t="inlineStr">
        <is>
          <t>48 ↑ +0.39%</t>
        </is>
      </c>
      <c r="U879" s="8" t="inlineStr">
        <is>
          <t>136 ↑ +0.45%</t>
        </is>
      </c>
      <c r="V879" s="8" t="inlineStr">
        <is>
          <t>141 ↑ +0.60%</t>
        </is>
      </c>
      <c r="W879" s="8" t="inlineStr">
        <is>
          <t>139 ↑ +0.80%</t>
        </is>
      </c>
    </row>
    <row r="880" ht="28" customHeight="1" s="386">
      <c r="A880" s="308" t="n">
        <v>44945</v>
      </c>
      <c r="B880" s="472" t="n">
        <v>2033.434</v>
      </c>
      <c r="C880" s="8" t="n">
        <v>4.646</v>
      </c>
      <c r="D880" s="268" t="n">
        <v>0.0023</v>
      </c>
      <c r="E880" s="8" t="n">
        <v>61.77</v>
      </c>
      <c r="F880" s="8" t="n">
        <v>132.791</v>
      </c>
      <c r="G880" s="8" t="n">
        <v>122.332</v>
      </c>
      <c r="H880" s="8" t="n">
        <v>90.13</v>
      </c>
      <c r="I880" s="8" t="n">
        <v>179.1</v>
      </c>
      <c r="J880" s="8" t="n">
        <v>60.24</v>
      </c>
      <c r="K880" s="268" t="n">
        <v>0.4631</v>
      </c>
      <c r="L880" s="268" t="n">
        <v>0.3577</v>
      </c>
      <c r="M880" s="268" t="n">
        <v>-0.035</v>
      </c>
      <c r="N880" s="8" t="n">
        <v>361.61</v>
      </c>
      <c r="O880" s="8" t="n">
        <v>8282.309999999999</v>
      </c>
      <c r="P880" s="268" t="n">
        <v>0.0437</v>
      </c>
      <c r="Q880" s="8" t="n">
        <v>472</v>
      </c>
      <c r="R880" s="8" t="n">
        <v>0</v>
      </c>
      <c r="S880" s="8" t="inlineStr">
        <is>
          <t>8 ↓ -0.05%</t>
        </is>
      </c>
      <c r="T880" s="8" t="inlineStr">
        <is>
          <t>53 ↑ +0.26%</t>
        </is>
      </c>
      <c r="U880" s="8" t="inlineStr">
        <is>
          <t>146 ↑ +0.17%</t>
        </is>
      </c>
      <c r="V880" s="8" t="inlineStr">
        <is>
          <t>133 ↑ +0.32%</t>
        </is>
      </c>
      <c r="W880" s="8" t="inlineStr">
        <is>
          <t>132 ↑ +0.22%</t>
        </is>
      </c>
    </row>
    <row r="881" ht="28" customHeight="1" s="386">
      <c r="A881" s="308" t="n">
        <v>44944</v>
      </c>
      <c r="B881" s="472" t="n">
        <v>2028.788</v>
      </c>
      <c r="C881" s="8" t="n">
        <v>7.398</v>
      </c>
      <c r="D881" s="268" t="n">
        <v>0.0037</v>
      </c>
      <c r="E881" s="8" t="n">
        <v>60.74</v>
      </c>
      <c r="F881" s="8" t="n">
        <v>132.575</v>
      </c>
      <c r="G881" s="8" t="n">
        <v>121.832</v>
      </c>
      <c r="H881" s="8" t="n">
        <v>89.84</v>
      </c>
      <c r="I881" s="8" t="n">
        <v>179.32</v>
      </c>
      <c r="J881" s="8" t="n">
        <v>62.12</v>
      </c>
      <c r="K881" s="268" t="n">
        <v>0.4675</v>
      </c>
      <c r="L881" s="268" t="n">
        <v>0.3614</v>
      </c>
      <c r="M881" s="268" t="n">
        <v>-0.0336</v>
      </c>
      <c r="N881" s="8" t="n">
        <v>353.3</v>
      </c>
      <c r="O881" s="8" t="n">
        <v>8282.35</v>
      </c>
      <c r="P881" s="268" t="n">
        <v>0.0427</v>
      </c>
      <c r="Q881" s="8" t="n">
        <v>472</v>
      </c>
      <c r="R881" s="8" t="n">
        <v>0</v>
      </c>
      <c r="S881" s="8" t="inlineStr">
        <is>
          <t>9 ↓ -0.68%</t>
        </is>
      </c>
      <c r="T881" s="8" t="inlineStr">
        <is>
          <t>53 ↑ +0.21%</t>
        </is>
      </c>
      <c r="U881" s="8" t="inlineStr">
        <is>
          <t>149 ↑ +0.35%</t>
        </is>
      </c>
      <c r="V881" s="8" t="inlineStr">
        <is>
          <t>134 ↑ +0.39%</t>
        </is>
      </c>
      <c r="W881" s="8" t="inlineStr">
        <is>
          <t>127 ↑ +0.49%</t>
        </is>
      </c>
    </row>
    <row r="882" ht="28" customHeight="1" s="386">
      <c r="A882" s="308" t="n">
        <v>44943</v>
      </c>
      <c r="B882" s="472" t="n">
        <v>2021.39</v>
      </c>
      <c r="C882" s="8" t="n">
        <v>7.913</v>
      </c>
      <c r="D882" s="268" t="n">
        <v>0.0039</v>
      </c>
      <c r="E882" s="8" t="n">
        <v>58.33</v>
      </c>
      <c r="F882" s="8" t="n">
        <v>132.004</v>
      </c>
      <c r="G882" s="8" t="n">
        <v>121.317</v>
      </c>
      <c r="H882" s="8" t="n">
        <v>89.95999999999999</v>
      </c>
      <c r="I882" s="8" t="n">
        <v>178.75</v>
      </c>
      <c r="J882" s="8" t="n">
        <v>63.46</v>
      </c>
      <c r="K882" s="268" t="n">
        <v>0.4675</v>
      </c>
      <c r="L882" s="268" t="n">
        <v>0.3618</v>
      </c>
      <c r="M882" s="268" t="n">
        <v>-0.0324</v>
      </c>
      <c r="N882" s="8" t="n">
        <v>352.07</v>
      </c>
      <c r="O882" s="8" t="n">
        <v>8282.450000000001</v>
      </c>
      <c r="P882" s="268" t="n">
        <v>0.0425</v>
      </c>
      <c r="Q882" s="8" t="n">
        <v>472</v>
      </c>
      <c r="R882" s="8" t="n">
        <v>0</v>
      </c>
      <c r="S882" s="8" t="inlineStr">
        <is>
          <t>7 ↑ +0.16%</t>
        </is>
      </c>
      <c r="T882" s="8" t="inlineStr">
        <is>
          <t>60 ↑ +0.23%</t>
        </is>
      </c>
      <c r="U882" s="8" t="inlineStr">
        <is>
          <t>151 ↑ +0.27%</t>
        </is>
      </c>
      <c r="V882" s="8" t="inlineStr">
        <is>
          <t>130 ↑ +0.41%</t>
        </is>
      </c>
      <c r="W882" s="8" t="inlineStr">
        <is>
          <t>124 ↑ +0.62%</t>
        </is>
      </c>
    </row>
    <row r="883" ht="28" customHeight="1" s="386">
      <c r="A883" s="308" t="n">
        <v>44942</v>
      </c>
      <c r="B883" s="472" t="n">
        <v>2013.477</v>
      </c>
      <c r="C883" s="8" t="n">
        <v>16.515</v>
      </c>
      <c r="D883" s="268" t="n">
        <v>0.0083</v>
      </c>
      <c r="E883" s="8" t="n">
        <v>55.68</v>
      </c>
      <c r="F883" s="8" t="n">
        <v>131.486</v>
      </c>
      <c r="G883" s="8" t="n">
        <v>121.107</v>
      </c>
      <c r="H883" s="8" t="n">
        <v>89.90000000000001</v>
      </c>
      <c r="I883" s="8" t="n">
        <v>177.82</v>
      </c>
      <c r="J883" s="8" t="n">
        <v>62.44</v>
      </c>
      <c r="K883" s="268" t="n">
        <v>0.4633</v>
      </c>
      <c r="L883" s="268" t="n">
        <v>0.3627</v>
      </c>
      <c r="M883" s="268" t="n">
        <v>-0.0314</v>
      </c>
      <c r="N883" s="8" t="n">
        <v>430.83</v>
      </c>
      <c r="O883" s="8" t="n">
        <v>8279.48</v>
      </c>
      <c r="P883" s="268" t="n">
        <v>0.052</v>
      </c>
      <c r="Q883" s="8" t="n">
        <v>471</v>
      </c>
      <c r="R883" s="8" t="n">
        <v>0</v>
      </c>
      <c r="S883" s="8" t="inlineStr">
        <is>
          <t>7 ↑ +0.31%</t>
        </is>
      </c>
      <c r="T883" s="8" t="inlineStr">
        <is>
          <t>64 ↑ +0.45%</t>
        </is>
      </c>
      <c r="U883" s="8" t="inlineStr">
        <is>
          <t>154 ↑ +0.79%</t>
        </is>
      </c>
      <c r="V883" s="8" t="inlineStr">
        <is>
          <t>126 ↑ +0.97%</t>
        </is>
      </c>
      <c r="W883" s="8" t="inlineStr">
        <is>
          <t>120 ↑ +0.96%</t>
        </is>
      </c>
    </row>
    <row r="884" ht="28" customHeight="1" s="386">
      <c r="A884" s="308" t="n">
        <v>44939</v>
      </c>
      <c r="B884" s="472" t="n">
        <v>1996.962</v>
      </c>
      <c r="C884" s="8" t="n">
        <v>2.633</v>
      </c>
      <c r="D884" s="268" t="n">
        <v>0.0013</v>
      </c>
      <c r="E884" s="8" t="n">
        <v>48.57</v>
      </c>
      <c r="F884" s="8" t="n">
        <v>130.424</v>
      </c>
      <c r="G884" s="8" t="n">
        <v>120.164</v>
      </c>
      <c r="H884" s="8" t="n">
        <v>89.19</v>
      </c>
      <c r="I884" s="8" t="n">
        <v>177.45</v>
      </c>
      <c r="J884" s="8" t="n">
        <v>63.21</v>
      </c>
      <c r="K884" s="268" t="n">
        <v>0.4703</v>
      </c>
      <c r="L884" s="268" t="n">
        <v>0.3623</v>
      </c>
      <c r="M884" s="268" t="n">
        <v>-0.0289</v>
      </c>
      <c r="N884" s="8" t="n">
        <v>435.31</v>
      </c>
      <c r="O884" s="8" t="n">
        <v>8280.09</v>
      </c>
      <c r="P884" s="268" t="n">
        <v>0.0526</v>
      </c>
      <c r="Q884" s="8" t="n">
        <v>471</v>
      </c>
      <c r="R884" s="8" t="n">
        <v>0</v>
      </c>
      <c r="S884" s="8" t="inlineStr">
        <is>
          <t>9 ↑ +0.17%</t>
        </is>
      </c>
      <c r="T884" s="8" t="inlineStr">
        <is>
          <t>68 ↑ +0.17%</t>
        </is>
      </c>
      <c r="U884" s="8" t="inlineStr">
        <is>
          <t>157 ↑ +0.31%</t>
        </is>
      </c>
      <c r="V884" s="8" t="inlineStr">
        <is>
          <t>129 ↑ +0.20%</t>
        </is>
      </c>
      <c r="W884" s="8" t="inlineStr">
        <is>
          <t>108 ↓ -0.23%</t>
        </is>
      </c>
    </row>
    <row r="885" ht="28" customHeight="1" s="386">
      <c r="A885" s="308" t="n">
        <v>44938</v>
      </c>
      <c r="B885" s="472" t="n">
        <v>1994.329</v>
      </c>
      <c r="C885" s="8" t="n">
        <v>2.072</v>
      </c>
      <c r="D885" s="268" t="n">
        <v>0.001</v>
      </c>
      <c r="E885" s="8" t="n">
        <v>47.7</v>
      </c>
      <c r="F885" s="8" t="n">
        <v>130.3</v>
      </c>
      <c r="G885" s="8" t="n">
        <v>119.694</v>
      </c>
      <c r="H885" s="8" t="n">
        <v>88.01000000000001</v>
      </c>
      <c r="I885" s="8" t="n">
        <v>177.81</v>
      </c>
      <c r="J885" s="8" t="n">
        <v>65.83</v>
      </c>
      <c r="K885" s="268" t="n">
        <v>0.4751</v>
      </c>
      <c r="L885" s="268" t="n">
        <v>0.3671</v>
      </c>
      <c r="M885" s="268" t="n">
        <v>-0.0282</v>
      </c>
      <c r="N885" s="8" t="n">
        <v>437.66</v>
      </c>
      <c r="O885" s="8" t="n">
        <v>8280.1</v>
      </c>
      <c r="P885" s="268" t="n">
        <v>0.0529</v>
      </c>
      <c r="Q885" s="8" t="n">
        <v>471</v>
      </c>
      <c r="R885" s="8" t="n">
        <v>0</v>
      </c>
      <c r="S885" s="8" t="inlineStr">
        <is>
          <t>9 ↓ -0.14%</t>
        </is>
      </c>
      <c r="T885" s="8" t="inlineStr">
        <is>
          <t>71 ↓ -0.04%</t>
        </is>
      </c>
      <c r="U885" s="8" t="inlineStr">
        <is>
          <t>161 ↑ +0.06%</t>
        </is>
      </c>
      <c r="V885" s="8" t="inlineStr">
        <is>
          <t>122 ↑ +0.19%</t>
        </is>
      </c>
      <c r="W885" s="8" t="inlineStr">
        <is>
          <t>108 ↑ +0.19%</t>
        </is>
      </c>
    </row>
    <row r="886" ht="28" customHeight="1" s="386">
      <c r="A886" s="308" t="n">
        <v>44937</v>
      </c>
      <c r="B886" s="472" t="n">
        <v>1992.257</v>
      </c>
      <c r="C886" s="8" t="n">
        <v>-5.133</v>
      </c>
      <c r="D886" s="268" t="n">
        <v>-0.0026</v>
      </c>
      <c r="E886" s="8" t="n">
        <v>46.41</v>
      </c>
      <c r="F886" s="8" t="n">
        <v>130.211</v>
      </c>
      <c r="G886" s="8" t="n">
        <v>119.451</v>
      </c>
      <c r="H886" s="8" t="n">
        <v>88.29000000000001</v>
      </c>
      <c r="I886" s="8" t="n">
        <v>177.61</v>
      </c>
      <c r="J886" s="8" t="n">
        <v>63.77</v>
      </c>
      <c r="K886" s="268" t="n">
        <v>0.474</v>
      </c>
      <c r="L886" s="268" t="n">
        <v>0.3585</v>
      </c>
      <c r="M886" s="268" t="n">
        <v>-0.0281</v>
      </c>
      <c r="N886" s="8" t="n">
        <v>437.5</v>
      </c>
      <c r="O886" s="8" t="n">
        <v>8276.68</v>
      </c>
      <c r="P886" s="268" t="n">
        <v>0.0529</v>
      </c>
      <c r="Q886" s="8" t="n">
        <v>470</v>
      </c>
      <c r="R886" s="8" t="n">
        <v>0</v>
      </c>
      <c r="S886" s="8" t="inlineStr">
        <is>
          <t>9 ↑ +0.05%</t>
        </is>
      </c>
      <c r="T886" s="8" t="inlineStr">
        <is>
          <t>71 ↓ -0.15%</t>
        </is>
      </c>
      <c r="U886" s="8" t="inlineStr">
        <is>
          <t>165 ↓ -0.20%</t>
        </is>
      </c>
      <c r="V886" s="8" t="inlineStr">
        <is>
          <t>117 ↓ -0.24%</t>
        </is>
      </c>
      <c r="W886" s="8" t="inlineStr">
        <is>
          <t>108 ↓ -0.45%</t>
        </is>
      </c>
    </row>
    <row r="887" ht="28" customHeight="1" s="386">
      <c r="A887" s="308" t="n">
        <v>44936</v>
      </c>
      <c r="B887" s="472" t="n">
        <v>1997.39</v>
      </c>
      <c r="C887" s="8" t="n">
        <v>-4.765</v>
      </c>
      <c r="D887" s="268" t="n">
        <v>-0.0024</v>
      </c>
      <c r="E887" s="8" t="n">
        <v>47.3</v>
      </c>
      <c r="F887" s="8" t="n">
        <v>130.583</v>
      </c>
      <c r="G887" s="8" t="n">
        <v>119.5</v>
      </c>
      <c r="H887" s="8" t="n">
        <v>88.45</v>
      </c>
      <c r="I887" s="8" t="n">
        <v>177.33</v>
      </c>
      <c r="J887" s="8" t="n">
        <v>60.87</v>
      </c>
      <c r="K887" s="268" t="n">
        <v>0.4674</v>
      </c>
      <c r="L887" s="268" t="n">
        <v>0.3601</v>
      </c>
      <c r="M887" s="268" t="n">
        <v>-0.0289</v>
      </c>
      <c r="N887" s="8" t="n">
        <v>538.48</v>
      </c>
      <c r="O887" s="8" t="n">
        <v>8272.780000000001</v>
      </c>
      <c r="P887" s="268" t="n">
        <v>0.06510000000000001</v>
      </c>
      <c r="Q887" s="8" t="n">
        <v>469</v>
      </c>
      <c r="R887" s="8" t="n">
        <v>0</v>
      </c>
      <c r="S887" s="8" t="inlineStr">
        <is>
          <t>9 ↓ -0.07%</t>
        </is>
      </c>
      <c r="T887" s="8" t="inlineStr">
        <is>
          <t>71 ↓ -0.28%</t>
        </is>
      </c>
      <c r="U887" s="8" t="inlineStr">
        <is>
          <t>159 ↓ -0.37%</t>
        </is>
      </c>
      <c r="V887" s="8" t="inlineStr">
        <is>
          <t>117 ↓ -0.14%</t>
        </is>
      </c>
      <c r="W887" s="8" t="inlineStr">
        <is>
          <t>113 ↓ -0.15%</t>
        </is>
      </c>
    </row>
    <row r="888" ht="28" customHeight="1" s="386">
      <c r="A888" s="308" t="n">
        <v>44935</v>
      </c>
      <c r="B888" s="472" t="n">
        <v>2002.155</v>
      </c>
      <c r="C888" s="8" t="n">
        <v>7.301</v>
      </c>
      <c r="D888" s="268" t="n">
        <v>0.0037</v>
      </c>
      <c r="E888" s="8" t="n">
        <v>50.87</v>
      </c>
      <c r="F888" s="8" t="n">
        <v>131.141</v>
      </c>
      <c r="G888" s="8" t="n">
        <v>120.01</v>
      </c>
      <c r="H888" s="8" t="n">
        <v>89.14</v>
      </c>
      <c r="I888" s="8" t="n">
        <v>178.11</v>
      </c>
      <c r="J888" s="8" t="n">
        <v>61.54</v>
      </c>
      <c r="K888" s="268" t="n">
        <v>0.4697</v>
      </c>
      <c r="L888" s="268" t="n">
        <v>0.3602</v>
      </c>
      <c r="M888" s="268" t="n">
        <v>-0.0293</v>
      </c>
      <c r="N888" s="8" t="n">
        <v>511.34</v>
      </c>
      <c r="O888" s="8" t="n">
        <v>8251.32</v>
      </c>
      <c r="P888" s="268" t="n">
        <v>0.062</v>
      </c>
      <c r="Q888" s="8" t="n">
        <v>467</v>
      </c>
      <c r="R888" s="8" t="n">
        <v>0</v>
      </c>
      <c r="S888" s="8" t="inlineStr">
        <is>
          <t>8 ↑ +0.10%</t>
        </is>
      </c>
      <c r="T888" s="8" t="inlineStr">
        <is>
          <t>67 ↑ +0.14%</t>
        </is>
      </c>
      <c r="U888" s="8" t="inlineStr">
        <is>
          <t>159 ↑ +0.19%</t>
        </is>
      </c>
      <c r="V888" s="8" t="inlineStr">
        <is>
          <t>122 ↑ +0.40%</t>
        </is>
      </c>
      <c r="W888" s="8" t="inlineStr">
        <is>
          <t>111 ↑ +0.74%</t>
        </is>
      </c>
    </row>
    <row r="889" ht="28" customHeight="1" s="386">
      <c r="A889" s="308" t="n">
        <v>44932</v>
      </c>
      <c r="B889" s="472" t="n">
        <v>1994.854</v>
      </c>
      <c r="C889" s="8" t="n">
        <v>10.655</v>
      </c>
      <c r="D889" s="268" t="n">
        <v>0.0054</v>
      </c>
      <c r="E889" s="8" t="n">
        <v>49.64</v>
      </c>
      <c r="F889" s="8" t="n">
        <v>130.617</v>
      </c>
      <c r="G889" s="8" t="n">
        <v>119.688</v>
      </c>
      <c r="H889" s="8" t="n">
        <v>88.65000000000001</v>
      </c>
      <c r="I889" s="8" t="n">
        <v>177.87</v>
      </c>
      <c r="J889" s="8" t="n">
        <v>62.41</v>
      </c>
      <c r="K889" s="268" t="n">
        <v>0.4725</v>
      </c>
      <c r="L889" s="268" t="n">
        <v>0.3593</v>
      </c>
      <c r="M889" s="268" t="n">
        <v>-0.0283</v>
      </c>
      <c r="N889" s="8" t="n">
        <v>565.38</v>
      </c>
      <c r="O889" s="8" t="n">
        <v>8223.120000000001</v>
      </c>
      <c r="P889" s="268" t="n">
        <v>0.0688</v>
      </c>
      <c r="Q889" s="8" t="n">
        <v>465</v>
      </c>
      <c r="R889" s="8" t="n">
        <v>0</v>
      </c>
      <c r="S889" s="8" t="inlineStr">
        <is>
          <t>8 ↓ -0.02%</t>
        </is>
      </c>
      <c r="T889" s="8" t="inlineStr">
        <is>
          <t>68 ↑ +0.21%</t>
        </is>
      </c>
      <c r="U889" s="8" t="inlineStr">
        <is>
          <t>163 ↑ +0.35%</t>
        </is>
      </c>
      <c r="V889" s="8" t="inlineStr">
        <is>
          <t>116 ↑ +0.53%</t>
        </is>
      </c>
      <c r="W889" s="8" t="inlineStr">
        <is>
          <t>110 ↑ +1.07%</t>
        </is>
      </c>
    </row>
    <row r="890" ht="28" customHeight="1" s="386">
      <c r="A890" s="308" t="n">
        <v>44931</v>
      </c>
      <c r="B890" s="472" t="n">
        <v>1984.199</v>
      </c>
      <c r="C890" s="8" t="n">
        <v>19.081</v>
      </c>
      <c r="D890" s="268" t="n">
        <v>0.0097</v>
      </c>
      <c r="E890" s="8" t="n">
        <v>47.5</v>
      </c>
      <c r="F890" s="8" t="n">
        <v>129.774</v>
      </c>
      <c r="G890" s="8" t="n">
        <v>119.133</v>
      </c>
      <c r="H890" s="8" t="n">
        <v>89.06999999999999</v>
      </c>
      <c r="I890" s="8" t="n">
        <v>176.4</v>
      </c>
      <c r="J890" s="8" t="n">
        <v>61.54</v>
      </c>
      <c r="K890" s="268" t="n">
        <v>0.4662</v>
      </c>
      <c r="L890" s="268" t="n">
        <v>0.357</v>
      </c>
      <c r="M890" s="268" t="n">
        <v>-0.0282</v>
      </c>
      <c r="N890" s="8" t="n">
        <v>543.76</v>
      </c>
      <c r="O890" s="8" t="n">
        <v>8224.440000000001</v>
      </c>
      <c r="P890" s="268" t="n">
        <v>0.06610000000000001</v>
      </c>
      <c r="Q890" s="8" t="n">
        <v>465</v>
      </c>
      <c r="R890" s="8" t="n">
        <v>0</v>
      </c>
      <c r="S890" s="8" t="inlineStr">
        <is>
          <t>8 ↑ +0.23%</t>
        </is>
      </c>
      <c r="T890" s="8" t="inlineStr">
        <is>
          <t>69 ↑ +0.45%</t>
        </is>
      </c>
      <c r="U890" s="8" t="inlineStr">
        <is>
          <t>172 ↑ +0.76%</t>
        </is>
      </c>
      <c r="V890" s="8" t="inlineStr">
        <is>
          <t>110 ↑ +1.01%</t>
        </is>
      </c>
      <c r="W890" s="8" t="inlineStr">
        <is>
          <t>106 ↑ +1.67%</t>
        </is>
      </c>
    </row>
    <row r="891" ht="28" customHeight="1" s="386">
      <c r="A891" s="308" t="n">
        <v>44930</v>
      </c>
      <c r="B891" s="472" t="n">
        <v>1965.118</v>
      </c>
      <c r="C891" s="8" t="n">
        <v>6.971</v>
      </c>
      <c r="D891" s="268" t="n">
        <v>0.0036</v>
      </c>
      <c r="E891" s="8" t="n">
        <v>38.52</v>
      </c>
      <c r="F891" s="8" t="n">
        <v>128.424</v>
      </c>
      <c r="G891" s="8" t="n">
        <v>118.05</v>
      </c>
      <c r="H891" s="8" t="n">
        <v>88.09</v>
      </c>
      <c r="I891" s="8" t="n">
        <v>175.04</v>
      </c>
      <c r="J891" s="8" t="n">
        <v>61.44</v>
      </c>
      <c r="K891" s="268" t="n">
        <v>0.4662</v>
      </c>
      <c r="L891" s="268" t="n">
        <v>0.3463</v>
      </c>
      <c r="M891" s="268" t="n">
        <v>-0.0266</v>
      </c>
      <c r="N891" s="8" t="n">
        <v>491.52</v>
      </c>
      <c r="O891" s="8" t="n">
        <v>8212.73</v>
      </c>
      <c r="P891" s="268" t="n">
        <v>0.0598</v>
      </c>
      <c r="Q891" s="8" t="n">
        <v>463</v>
      </c>
      <c r="R891" s="8" t="n">
        <v>0</v>
      </c>
      <c r="S891" s="8" t="inlineStr">
        <is>
          <t>8 ↑ +0.52%</t>
        </is>
      </c>
      <c r="T891" s="8" t="inlineStr">
        <is>
          <t>82 ↑ +0.22%</t>
        </is>
      </c>
      <c r="U891" s="8" t="inlineStr">
        <is>
          <t>175 ↑ +0.51%</t>
        </is>
      </c>
      <c r="V891" s="8" t="inlineStr">
        <is>
          <t>103 ↑ +0.38%</t>
        </is>
      </c>
      <c r="W891" s="8" t="inlineStr">
        <is>
          <t>95 ↑ +0.15%</t>
        </is>
      </c>
    </row>
    <row r="892" ht="28" customHeight="1" s="386">
      <c r="A892" s="308" t="n">
        <v>44929</v>
      </c>
      <c r="B892" s="472" t="n">
        <v>1958.147</v>
      </c>
      <c r="C892" s="8" t="n">
        <v>19.848</v>
      </c>
      <c r="D892" s="268" t="n">
        <v>0.0102</v>
      </c>
      <c r="E892" s="8" t="n">
        <v>35.34</v>
      </c>
      <c r="F892" s="8" t="n">
        <v>128.036</v>
      </c>
      <c r="G892" s="8" t="n">
        <v>117.474</v>
      </c>
      <c r="H892" s="8" t="n">
        <v>87.40000000000001</v>
      </c>
      <c r="I892" s="8" t="n">
        <v>174.55</v>
      </c>
      <c r="J892" s="8" t="n">
        <v>60.07</v>
      </c>
      <c r="K892" s="268" t="n">
        <v>0.4651</v>
      </c>
      <c r="L892" s="268" t="n">
        <v>0.3519</v>
      </c>
      <c r="M892" s="268" t="n">
        <v>-0.0254</v>
      </c>
      <c r="N892" s="8" t="n">
        <v>488.88</v>
      </c>
      <c r="O892" s="8" t="n">
        <v>8214.549999999999</v>
      </c>
      <c r="P892" s="268" t="n">
        <v>0.0595</v>
      </c>
      <c r="Q892" s="8" t="n">
        <v>464</v>
      </c>
      <c r="R892" s="8" t="n">
        <v>0</v>
      </c>
      <c r="S892" s="8" t="inlineStr">
        <is>
          <t>8 ↑ +0.09%</t>
        </is>
      </c>
      <c r="T892" s="8" t="inlineStr">
        <is>
          <t>91 ↑ +0.13%</t>
        </is>
      </c>
      <c r="U892" s="8" t="inlineStr">
        <is>
          <t>171 ↑ +0.65%</t>
        </is>
      </c>
      <c r="V892" s="8" t="inlineStr">
        <is>
          <t>101 ↑ +1.26%</t>
        </is>
      </c>
      <c r="W892" s="8" t="inlineStr">
        <is>
          <t>93 ↑ +2.40%</t>
        </is>
      </c>
    </row>
    <row r="893" ht="28" customHeight="1" s="386">
      <c r="A893" s="308" t="n">
        <v>44925</v>
      </c>
      <c r="B893" s="472" t="n">
        <v>1938.299</v>
      </c>
      <c r="C893" s="8" t="n">
        <v>-1.261</v>
      </c>
      <c r="D893" s="268" t="n">
        <v>-0.0007</v>
      </c>
      <c r="E893" s="8" t="n">
        <v>30.66</v>
      </c>
      <c r="F893" s="8" t="n">
        <v>126.531</v>
      </c>
      <c r="G893" s="8" t="n">
        <v>116.48</v>
      </c>
      <c r="H893" s="8" t="n">
        <v>86.20999999999999</v>
      </c>
      <c r="I893" s="8" t="n">
        <v>174.36</v>
      </c>
      <c r="J893" s="8" t="n">
        <v>66.67</v>
      </c>
      <c r="K893" s="268" t="n">
        <v>0.4783</v>
      </c>
      <c r="L893" s="268" t="n">
        <v>0.3662</v>
      </c>
      <c r="M893" s="268" t="n">
        <v>-0.0224</v>
      </c>
      <c r="N893" s="8" t="n">
        <v>463.78</v>
      </c>
      <c r="O893" s="8" t="n">
        <v>8215.51</v>
      </c>
      <c r="P893" s="268" t="n">
        <v>0.0565</v>
      </c>
      <c r="Q893" s="8" t="n">
        <v>465</v>
      </c>
      <c r="R893" s="8" t="n">
        <v>0</v>
      </c>
      <c r="S893" s="8" t="inlineStr">
        <is>
          <t>9 ↑ +0.14%</t>
        </is>
      </c>
      <c r="T893" s="8" t="inlineStr">
        <is>
          <t>96 ↓ -0.01%</t>
        </is>
      </c>
      <c r="U893" s="8" t="inlineStr">
        <is>
          <t>183 ↓ -0.02%</t>
        </is>
      </c>
      <c r="V893" s="8" t="inlineStr">
        <is>
          <t>91 ↓ -0.01%</t>
        </is>
      </c>
      <c r="W893" s="8" t="inlineStr">
        <is>
          <t>86 ↓ -0.31%</t>
        </is>
      </c>
    </row>
    <row r="894" ht="28" customHeight="1" s="386">
      <c r="A894" s="308" t="n">
        <v>44924</v>
      </c>
      <c r="B894" s="472" t="n">
        <v>1939.56</v>
      </c>
      <c r="C894" s="8" t="n">
        <v>-8.298</v>
      </c>
      <c r="D894" s="268" t="n">
        <v>-0.0043</v>
      </c>
      <c r="E894" s="8" t="n">
        <v>30.4</v>
      </c>
      <c r="F894" s="8" t="n">
        <v>126.667</v>
      </c>
      <c r="G894" s="8" t="n">
        <v>116.454</v>
      </c>
      <c r="H894" s="8" t="n">
        <v>85.31999999999999</v>
      </c>
      <c r="I894" s="8" t="n">
        <v>175.24</v>
      </c>
      <c r="J894" s="8" t="n">
        <v>68.14</v>
      </c>
      <c r="K894" s="268" t="n">
        <v>0.4857</v>
      </c>
      <c r="L894" s="268" t="n">
        <v>0.3765</v>
      </c>
      <c r="M894" s="268" t="n">
        <v>-0.0225</v>
      </c>
      <c r="N894" s="8" t="n">
        <v>492.4</v>
      </c>
      <c r="O894" s="8" t="n">
        <v>8228.639999999999</v>
      </c>
      <c r="P894" s="268" t="n">
        <v>0.0598</v>
      </c>
      <c r="Q894" s="8" t="n">
        <v>466</v>
      </c>
      <c r="R894" s="8" t="n">
        <v>0</v>
      </c>
      <c r="S894" s="8" t="inlineStr">
        <is>
          <t>9 ↓ -0.23%</t>
        </is>
      </c>
      <c r="T894" s="8" t="inlineStr">
        <is>
          <t>96 ↓ -0.30%</t>
        </is>
      </c>
      <c r="U894" s="8" t="inlineStr">
        <is>
          <t>186 ↓ -0.57%</t>
        </is>
      </c>
      <c r="V894" s="8" t="inlineStr">
        <is>
          <t>90 ↓ -0.46%</t>
        </is>
      </c>
      <c r="W894" s="8" t="inlineStr">
        <is>
          <t>85 ↓ -0.24%</t>
        </is>
      </c>
    </row>
    <row r="895" ht="28" customHeight="1" s="386">
      <c r="A895" s="308" t="n">
        <v>44923</v>
      </c>
      <c r="B895" s="472" t="n">
        <v>1947.858</v>
      </c>
      <c r="C895" s="8" t="n">
        <v>-8.353</v>
      </c>
      <c r="D895" s="268" t="n">
        <v>-0.0043</v>
      </c>
      <c r="E895" s="8" t="n">
        <v>31.82</v>
      </c>
      <c r="F895" s="8" t="n">
        <v>127.236</v>
      </c>
      <c r="G895" s="8" t="n">
        <v>117.033</v>
      </c>
      <c r="H895" s="8" t="n">
        <v>85.76000000000001</v>
      </c>
      <c r="I895" s="8" t="n">
        <v>175.86</v>
      </c>
      <c r="J895" s="8" t="n">
        <v>68.89</v>
      </c>
      <c r="K895" s="268" t="n">
        <v>0.4863</v>
      </c>
      <c r="L895" s="268" t="n">
        <v>0.3756</v>
      </c>
      <c r="M895" s="268" t="n">
        <v>-0.0238</v>
      </c>
      <c r="N895" s="8" t="n">
        <v>460.17</v>
      </c>
      <c r="O895" s="8" t="n">
        <v>8229.65</v>
      </c>
      <c r="P895" s="268" t="n">
        <v>0.0559</v>
      </c>
      <c r="Q895" s="8" t="n">
        <v>466</v>
      </c>
      <c r="R895" s="8" t="n">
        <v>0</v>
      </c>
      <c r="S895" s="8" t="inlineStr">
        <is>
          <t>9 ↓ -0.10%</t>
        </is>
      </c>
      <c r="T895" s="8" t="inlineStr">
        <is>
          <t>87 ↓ -0.26%</t>
        </is>
      </c>
      <c r="U895" s="8" t="inlineStr">
        <is>
          <t>181 ↓ -0.37%</t>
        </is>
      </c>
      <c r="V895" s="8" t="inlineStr">
        <is>
          <t>96 ↓ -0.53%</t>
        </is>
      </c>
      <c r="W895" s="8" t="inlineStr">
        <is>
          <t>93 ↓ -0.62%</t>
        </is>
      </c>
    </row>
    <row r="896" ht="28" customHeight="1" s="386">
      <c r="A896" s="308" t="n">
        <v>44922</v>
      </c>
      <c r="B896" s="472" t="n">
        <v>1956.211</v>
      </c>
      <c r="C896" s="8" t="n">
        <v>15.41</v>
      </c>
      <c r="D896" s="268" t="n">
        <v>0.007900000000000001</v>
      </c>
      <c r="E896" s="8" t="n">
        <v>35.81</v>
      </c>
      <c r="F896" s="8" t="n">
        <v>127.872</v>
      </c>
      <c r="G896" s="8" t="n">
        <v>117.789</v>
      </c>
      <c r="H896" s="8" t="n">
        <v>86.89</v>
      </c>
      <c r="I896" s="8" t="n">
        <v>175.41</v>
      </c>
      <c r="J896" s="8" t="n">
        <v>66.47</v>
      </c>
      <c r="K896" s="268" t="n">
        <v>0.4754</v>
      </c>
      <c r="L896" s="268" t="n">
        <v>0.3674</v>
      </c>
      <c r="M896" s="268" t="n">
        <v>-0.025</v>
      </c>
      <c r="N896" s="8" t="n">
        <v>490.99</v>
      </c>
      <c r="O896" s="8" t="n">
        <v>8230.530000000001</v>
      </c>
      <c r="P896" s="268" t="n">
        <v>0.0597</v>
      </c>
      <c r="Q896" s="8" t="n">
        <v>466</v>
      </c>
      <c r="R896" s="8" t="n">
        <v>0</v>
      </c>
      <c r="S896" s="8" t="inlineStr">
        <is>
          <t>9 ↑ +0.39%</t>
        </is>
      </c>
      <c r="T896" s="8" t="inlineStr">
        <is>
          <t>80 ↑ +0.49%</t>
        </is>
      </c>
      <c r="U896" s="8" t="inlineStr">
        <is>
          <t>184 ↑ +0.72%</t>
        </is>
      </c>
      <c r="V896" s="8" t="inlineStr">
        <is>
          <t>98 ↑ +1.06%</t>
        </is>
      </c>
      <c r="W896" s="8" t="inlineStr">
        <is>
          <t>95 ↑ +0.95%</t>
        </is>
      </c>
    </row>
    <row r="897" ht="28" customHeight="1" s="386">
      <c r="A897" s="308" t="n">
        <v>44921</v>
      </c>
      <c r="B897" s="472" t="n">
        <v>1940.801</v>
      </c>
      <c r="C897" s="8" t="n">
        <v>21.952</v>
      </c>
      <c r="D897" s="268" t="n">
        <v>0.0114</v>
      </c>
      <c r="E897" s="8" t="n">
        <v>30.53</v>
      </c>
      <c r="F897" s="8" t="n">
        <v>126.913</v>
      </c>
      <c r="G897" s="8" t="n">
        <v>116.486</v>
      </c>
      <c r="H897" s="8" t="n">
        <v>86.03</v>
      </c>
      <c r="I897" s="8" t="n">
        <v>174.48</v>
      </c>
      <c r="J897" s="8" t="n">
        <v>65.94</v>
      </c>
      <c r="K897" s="268" t="n">
        <v>0.4757</v>
      </c>
      <c r="L897" s="268" t="n">
        <v>0.3777</v>
      </c>
      <c r="M897" s="268" t="n">
        <v>-0.0229</v>
      </c>
      <c r="N897" s="8" t="n">
        <v>510.06</v>
      </c>
      <c r="O897" s="8" t="n">
        <v>8232.690000000001</v>
      </c>
      <c r="P897" s="268" t="n">
        <v>0.062</v>
      </c>
      <c r="Q897" s="8" t="n">
        <v>466</v>
      </c>
      <c r="R897" s="8" t="n">
        <v>0</v>
      </c>
      <c r="S897" s="8" t="inlineStr">
        <is>
          <t>10 ↑ +0.00%</t>
        </is>
      </c>
      <c r="T897" s="8" t="inlineStr">
        <is>
          <t>93 ↑ +0.26%</t>
        </is>
      </c>
      <c r="U897" s="8" t="inlineStr">
        <is>
          <t>192 ↑ +0.88%</t>
        </is>
      </c>
      <c r="V897" s="8" t="inlineStr">
        <is>
          <t>81 ↑ +1.58%</t>
        </is>
      </c>
      <c r="W897" s="8" t="inlineStr">
        <is>
          <t>90 ↑ +2.34%</t>
        </is>
      </c>
    </row>
    <row r="898" ht="28" customHeight="1" s="386">
      <c r="A898" s="308" t="n">
        <v>44918</v>
      </c>
      <c r="B898" s="472" t="n">
        <v>1918.849</v>
      </c>
      <c r="C898" s="8" t="n">
        <v>-10.69</v>
      </c>
      <c r="D898" s="268" t="n">
        <v>-0.0055</v>
      </c>
      <c r="E898" s="8" t="n">
        <v>22.06</v>
      </c>
      <c r="F898" s="8" t="n">
        <v>125.371</v>
      </c>
      <c r="G898" s="8" t="n">
        <v>115.501</v>
      </c>
      <c r="H898" s="8" t="n">
        <v>84.81999999999999</v>
      </c>
      <c r="I898" s="8" t="n">
        <v>173.94</v>
      </c>
      <c r="J898" s="8" t="n">
        <v>70.02</v>
      </c>
      <c r="K898" s="268" t="n">
        <v>0.4857</v>
      </c>
      <c r="L898" s="268" t="n">
        <v>0.3846</v>
      </c>
      <c r="M898" s="268" t="n">
        <v>-0.0198</v>
      </c>
      <c r="N898" s="8" t="n">
        <v>559.8099999999999</v>
      </c>
      <c r="O898" s="8" t="n">
        <v>8228.559999999999</v>
      </c>
      <c r="P898" s="268" t="n">
        <v>0.068</v>
      </c>
      <c r="Q898" s="8" t="n">
        <v>465</v>
      </c>
      <c r="R898" s="8" t="n">
        <v>0</v>
      </c>
      <c r="S898" s="8" t="inlineStr">
        <is>
          <t>8 ↓ -0.26%</t>
        </is>
      </c>
      <c r="T898" s="8" t="inlineStr">
        <is>
          <t>105 ↓ -0.48%</t>
        </is>
      </c>
      <c r="U898" s="8" t="inlineStr">
        <is>
          <t>200 ↓ -0.40%</t>
        </is>
      </c>
      <c r="V898" s="8" t="inlineStr">
        <is>
          <t>74 ↓ -0.64%</t>
        </is>
      </c>
      <c r="W898" s="8" t="inlineStr">
        <is>
          <t>78 ↓ -0.99%</t>
        </is>
      </c>
    </row>
    <row r="899" ht="28" customHeight="1" s="386">
      <c r="A899" s="308" t="n">
        <v>44917</v>
      </c>
      <c r="B899" s="472" t="n">
        <v>1929.539</v>
      </c>
      <c r="C899" s="8" t="n">
        <v>-10.145</v>
      </c>
      <c r="D899" s="268" t="n">
        <v>-0.0052</v>
      </c>
      <c r="E899" s="8" t="n">
        <v>26.25</v>
      </c>
      <c r="F899" s="8" t="n">
        <v>126.258</v>
      </c>
      <c r="G899" s="8" t="n">
        <v>115.988</v>
      </c>
      <c r="H899" s="8" t="n">
        <v>84.31999999999999</v>
      </c>
      <c r="I899" s="8" t="n">
        <v>175.3</v>
      </c>
      <c r="J899" s="8" t="n">
        <v>69.86</v>
      </c>
      <c r="K899" s="268" t="n">
        <v>0.4904</v>
      </c>
      <c r="L899" s="268" t="n">
        <v>0.3901</v>
      </c>
      <c r="M899" s="268" t="n">
        <v>-0.0207</v>
      </c>
      <c r="N899" s="8" t="n">
        <v>524.34</v>
      </c>
      <c r="O899" s="8" t="n">
        <v>8189.18</v>
      </c>
      <c r="P899" s="268" t="n">
        <v>0.064</v>
      </c>
      <c r="Q899" s="8" t="n">
        <v>463</v>
      </c>
      <c r="R899" s="8" t="n">
        <v>0</v>
      </c>
      <c r="S899" s="8" t="inlineStr">
        <is>
          <t>9 ↓ -0.18%</t>
        </is>
      </c>
      <c r="T899" s="8" t="inlineStr">
        <is>
          <t>91 ↓ -0.38%</t>
        </is>
      </c>
      <c r="U899" s="8" t="inlineStr">
        <is>
          <t>209 ↓ -0.57%</t>
        </is>
      </c>
      <c r="V899" s="8" t="inlineStr">
        <is>
          <t>73 ↓ -0.59%</t>
        </is>
      </c>
      <c r="W899" s="8" t="inlineStr">
        <is>
          <t>81 ↓ -0.54%</t>
        </is>
      </c>
    </row>
    <row r="900" ht="28" customHeight="1" s="386">
      <c r="A900" s="308" t="n">
        <v>44916</v>
      </c>
      <c r="B900" s="472" t="n">
        <v>1939.684</v>
      </c>
      <c r="C900" s="8" t="n">
        <v>-2.078</v>
      </c>
      <c r="D900" s="268" t="n">
        <v>-0.0011</v>
      </c>
      <c r="E900" s="8" t="n">
        <v>28.95</v>
      </c>
      <c r="F900" s="8" t="n">
        <v>127.149</v>
      </c>
      <c r="G900" s="8" t="n">
        <v>116.636</v>
      </c>
      <c r="H900" s="8" t="n">
        <v>85.2</v>
      </c>
      <c r="I900" s="8" t="n">
        <v>174.83</v>
      </c>
      <c r="J900" s="8" t="n">
        <v>66.67</v>
      </c>
      <c r="K900" s="268" t="n">
        <v>0.4768</v>
      </c>
      <c r="L900" s="268" t="n">
        <v>0.3709</v>
      </c>
      <c r="M900" s="268" t="n">
        <v>-0.0217</v>
      </c>
      <c r="N900" s="8" t="n">
        <v>392.72</v>
      </c>
      <c r="O900" s="8" t="n">
        <v>8170.38</v>
      </c>
      <c r="P900" s="268" t="n">
        <v>0.0481</v>
      </c>
      <c r="Q900" s="8" t="n">
        <v>462</v>
      </c>
      <c r="R900" s="8" t="n">
        <v>0</v>
      </c>
      <c r="S900" s="8" t="inlineStr">
        <is>
          <t>9 ↓ -0.06%</t>
        </is>
      </c>
      <c r="T900" s="8" t="inlineStr">
        <is>
          <t>84 ↓ -0.18%</t>
        </is>
      </c>
      <c r="U900" s="8" t="inlineStr">
        <is>
          <t>201 ↓ -0.14%</t>
        </is>
      </c>
      <c r="V900" s="8" t="inlineStr">
        <is>
          <t>84 ↓ -0.08%</t>
        </is>
      </c>
      <c r="W900" s="8" t="inlineStr">
        <is>
          <t>84 ↑ +0.02%</t>
        </is>
      </c>
    </row>
    <row r="901" ht="28" customHeight="1" s="386">
      <c r="A901" s="308" t="n">
        <v>44915</v>
      </c>
      <c r="B901" s="472" t="n">
        <v>1941.762</v>
      </c>
      <c r="C901" s="8" t="n">
        <v>-5.355</v>
      </c>
      <c r="D901" s="268" t="n">
        <v>-0.0028</v>
      </c>
      <c r="E901" s="8" t="n">
        <v>28.89</v>
      </c>
      <c r="F901" s="8" t="n">
        <v>127.27</v>
      </c>
      <c r="G901" s="8" t="n">
        <v>116.789</v>
      </c>
      <c r="H901" s="8" t="n">
        <v>86.16</v>
      </c>
      <c r="I901" s="8" t="n">
        <v>173.91</v>
      </c>
      <c r="J901" s="8" t="n">
        <v>62</v>
      </c>
      <c r="K901" s="268" t="n">
        <v>0.4664</v>
      </c>
      <c r="L901" s="268" t="n">
        <v>0.3643</v>
      </c>
      <c r="M901" s="268" t="n">
        <v>-0.0219</v>
      </c>
      <c r="N901" s="8" t="n">
        <v>428.06</v>
      </c>
      <c r="O901" s="8" t="n">
        <v>8192.02</v>
      </c>
      <c r="P901" s="268" t="n">
        <v>0.0523</v>
      </c>
      <c r="Q901" s="8" t="n">
        <v>463</v>
      </c>
      <c r="R901" s="8" t="n">
        <v>0</v>
      </c>
      <c r="S901" s="8" t="inlineStr">
        <is>
          <t>9 ↓ -0.35%</t>
        </is>
      </c>
      <c r="T901" s="8" t="inlineStr">
        <is>
          <t>78 ↓ -0.35%</t>
        </is>
      </c>
      <c r="U901" s="8" t="inlineStr">
        <is>
          <t>208 ↓ -0.36%</t>
        </is>
      </c>
      <c r="V901" s="8" t="inlineStr">
        <is>
          <t>81 ↓ -0.34%</t>
        </is>
      </c>
      <c r="W901" s="8" t="inlineStr">
        <is>
          <t>87 ↑ +0.07%</t>
        </is>
      </c>
    </row>
    <row r="902" ht="28" customHeight="1" s="386">
      <c r="A902" s="308" t="n">
        <v>44914</v>
      </c>
      <c r="B902" s="472" t="n">
        <v>1947.117</v>
      </c>
      <c r="C902" s="8" t="n">
        <v>-21.298</v>
      </c>
      <c r="D902" s="268" t="n">
        <v>-0.0108</v>
      </c>
      <c r="E902" s="8" t="n">
        <v>31.56</v>
      </c>
      <c r="F902" s="8" t="n">
        <v>127.699</v>
      </c>
      <c r="G902" s="8" t="n">
        <v>117.294</v>
      </c>
      <c r="H902" s="8" t="n">
        <v>86.97</v>
      </c>
      <c r="I902" s="8" t="n">
        <v>173.77</v>
      </c>
      <c r="J902" s="8" t="n">
        <v>60.54</v>
      </c>
      <c r="K902" s="268" t="n">
        <v>0.4607</v>
      </c>
      <c r="L902" s="268" t="n">
        <v>0.3664</v>
      </c>
      <c r="M902" s="268" t="n">
        <v>-0.0226</v>
      </c>
      <c r="N902" s="8" t="n">
        <v>436.57</v>
      </c>
      <c r="O902" s="8" t="n">
        <v>8115.54</v>
      </c>
      <c r="P902" s="268" t="n">
        <v>0.0538</v>
      </c>
      <c r="Q902" s="8" t="n">
        <v>463</v>
      </c>
      <c r="R902" s="8" t="n">
        <v>0</v>
      </c>
      <c r="S902" s="8" t="inlineStr">
        <is>
          <t>7 ↓ -0.89%</t>
        </is>
      </c>
      <c r="T902" s="8" t="inlineStr">
        <is>
          <t>72 ↓ -0.71%</t>
        </is>
      </c>
      <c r="U902" s="8" t="inlineStr">
        <is>
          <t>205 ↓ -1.18%</t>
        </is>
      </c>
      <c r="V902" s="8" t="inlineStr">
        <is>
          <t>90 ↓ -1.25%</t>
        </is>
      </c>
      <c r="W902" s="8" t="inlineStr">
        <is>
          <t>89 ↓ -1.00%</t>
        </is>
      </c>
    </row>
    <row r="903" ht="28" customHeight="1" s="386">
      <c r="A903" s="308" t="n">
        <v>44911</v>
      </c>
      <c r="B903" s="472" t="n">
        <v>1968.415</v>
      </c>
      <c r="C903" s="8" t="n">
        <v>-20.566</v>
      </c>
      <c r="D903" s="268" t="n">
        <v>-0.0103</v>
      </c>
      <c r="E903" s="8" t="n">
        <v>35.69</v>
      </c>
      <c r="F903" s="8" t="n">
        <v>128.94</v>
      </c>
      <c r="G903" s="8" t="n">
        <v>118.655</v>
      </c>
      <c r="H903" s="8" t="n">
        <v>88.58</v>
      </c>
      <c r="I903" s="8" t="n">
        <v>173.07</v>
      </c>
      <c r="J903" s="8" t="n">
        <v>55.42</v>
      </c>
      <c r="K903" s="268" t="n">
        <v>0.4413</v>
      </c>
      <c r="L903" s="268" t="n">
        <v>0.3435</v>
      </c>
      <c r="M903" s="268" t="n">
        <v>-0.0258</v>
      </c>
      <c r="N903" s="8" t="n">
        <v>490.76</v>
      </c>
      <c r="O903" s="8" t="n">
        <v>8110.11</v>
      </c>
      <c r="P903" s="268" t="n">
        <v>0.0605</v>
      </c>
      <c r="Q903" s="8" t="n">
        <v>462</v>
      </c>
      <c r="R903" s="8" t="n">
        <v>0</v>
      </c>
      <c r="S903" s="8" t="inlineStr">
        <is>
          <t>7 ↑ +0.02%</t>
        </is>
      </c>
      <c r="T903" s="8" t="inlineStr">
        <is>
          <t>63 ↓ -0.26%</t>
        </is>
      </c>
      <c r="U903" s="8" t="inlineStr">
        <is>
          <t>188 ↓ -0.68%</t>
        </is>
      </c>
      <c r="V903" s="8" t="inlineStr">
        <is>
          <t>106 ↓ -1.05%</t>
        </is>
      </c>
      <c r="W903" s="8" t="inlineStr">
        <is>
          <t>98 ↓ -2.26%</t>
        </is>
      </c>
    </row>
    <row r="904" ht="28" customHeight="1" s="386">
      <c r="A904" s="308" t="n">
        <v>44910</v>
      </c>
      <c r="B904" s="472" t="n">
        <v>1988.981</v>
      </c>
      <c r="C904" s="8" t="n">
        <v>2.662</v>
      </c>
      <c r="D904" s="268" t="n">
        <v>0.0013</v>
      </c>
      <c r="E904" s="8" t="n">
        <v>41.05</v>
      </c>
      <c r="F904" s="8" t="n">
        <v>130.696</v>
      </c>
      <c r="G904" s="8" t="n">
        <v>119.776</v>
      </c>
      <c r="H904" s="8" t="n">
        <v>89.3</v>
      </c>
      <c r="I904" s="8" t="n">
        <v>174.5</v>
      </c>
      <c r="J904" s="8" t="n">
        <v>55.4</v>
      </c>
      <c r="K904" s="268" t="n">
        <v>0.438</v>
      </c>
      <c r="L904" s="268" t="n">
        <v>0.3459</v>
      </c>
      <c r="M904" s="268" t="n">
        <v>-0.0288</v>
      </c>
      <c r="N904" s="8" t="n">
        <v>496.12</v>
      </c>
      <c r="O904" s="8" t="n">
        <v>8107.5</v>
      </c>
      <c r="P904" s="268" t="n">
        <v>0.0612</v>
      </c>
      <c r="Q904" s="8" t="n">
        <v>462</v>
      </c>
      <c r="R904" s="8" t="n">
        <v>0</v>
      </c>
      <c r="S904" s="8" t="inlineStr">
        <is>
          <t>7 ↓ -0.08%</t>
        </is>
      </c>
      <c r="T904" s="8" t="inlineStr">
        <is>
          <t>59 ↑ +0.05%</t>
        </is>
      </c>
      <c r="U904" s="8" t="inlineStr">
        <is>
          <t>172 ↑ +0.07%</t>
        </is>
      </c>
      <c r="V904" s="8" t="inlineStr">
        <is>
          <t>115 ↑ +0.20%</t>
        </is>
      </c>
      <c r="W904" s="8" t="inlineStr">
        <is>
          <t>109 ↑ +0.23%</t>
        </is>
      </c>
    </row>
    <row r="905" ht="28" customHeight="1" s="386">
      <c r="A905" s="308" t="n">
        <v>44909</v>
      </c>
      <c r="B905" s="472" t="n">
        <v>1986.319</v>
      </c>
      <c r="C905" s="8" t="n">
        <v>-14.708</v>
      </c>
      <c r="D905" s="268" t="n">
        <v>-0.0073</v>
      </c>
      <c r="E905" s="8" t="n">
        <v>39.77</v>
      </c>
      <c r="F905" s="8" t="n">
        <v>130.571</v>
      </c>
      <c r="G905" s="8" t="n">
        <v>119.578</v>
      </c>
      <c r="H905" s="8" t="n">
        <v>89.5</v>
      </c>
      <c r="I905" s="8" t="n">
        <v>174.78</v>
      </c>
      <c r="J905" s="8" t="n">
        <v>56.97</v>
      </c>
      <c r="K905" s="268" t="n">
        <v>0.4421</v>
      </c>
      <c r="L905" s="268" t="n">
        <v>0.3501</v>
      </c>
      <c r="M905" s="268" t="n">
        <v>-0.0285</v>
      </c>
      <c r="N905" s="8" t="n">
        <v>549.88</v>
      </c>
      <c r="O905" s="8" t="n">
        <v>8104.05</v>
      </c>
      <c r="P905" s="268" t="n">
        <v>0.0679</v>
      </c>
      <c r="Q905" s="8" t="n">
        <v>461</v>
      </c>
      <c r="R905" s="8" t="n">
        <v>0</v>
      </c>
      <c r="S905" s="8" t="inlineStr">
        <is>
          <t>7 ↓ -0.49%</t>
        </is>
      </c>
      <c r="T905" s="8" t="inlineStr">
        <is>
          <t>59 ↓ -0.43%</t>
        </is>
      </c>
      <c r="U905" s="8" t="inlineStr">
        <is>
          <t>174 ↓ -0.63%</t>
        </is>
      </c>
      <c r="V905" s="8" t="inlineStr">
        <is>
          <t>117 ↓ -0.63%</t>
        </is>
      </c>
      <c r="W905" s="8" t="inlineStr">
        <is>
          <t>104 ↓ -1.22%</t>
        </is>
      </c>
    </row>
    <row r="906" ht="28" customHeight="1" s="386">
      <c r="A906" s="308" t="n">
        <v>44908</v>
      </c>
      <c r="B906" s="472" t="n">
        <v>2001.027</v>
      </c>
      <c r="C906" s="8" t="n">
        <v>-17.012</v>
      </c>
      <c r="D906" s="268" t="n">
        <v>-0.008399999999999999</v>
      </c>
      <c r="E906" s="8" t="n">
        <v>44.04</v>
      </c>
      <c r="F906" s="8" t="n">
        <v>131.646</v>
      </c>
      <c r="G906" s="8" t="n">
        <v>120.26</v>
      </c>
      <c r="H906" s="8" t="n">
        <v>90.08</v>
      </c>
      <c r="I906" s="8" t="n">
        <v>176.34</v>
      </c>
      <c r="J906" s="8" t="n">
        <v>57.39</v>
      </c>
      <c r="K906" s="268" t="n">
        <v>0.4469</v>
      </c>
      <c r="L906" s="268" t="n">
        <v>0.3544</v>
      </c>
      <c r="M906" s="268" t="n">
        <v>-0.0306</v>
      </c>
      <c r="N906" s="8" t="n">
        <v>653.3200000000001</v>
      </c>
      <c r="O906" s="8" t="n">
        <v>8105.4</v>
      </c>
      <c r="P906" s="268" t="n">
        <v>0.0806</v>
      </c>
      <c r="Q906" s="8" t="n">
        <v>461</v>
      </c>
      <c r="R906" s="8" t="n">
        <v>0</v>
      </c>
      <c r="S906" s="8" t="inlineStr">
        <is>
          <t>7 ↑ +0.06%</t>
        </is>
      </c>
      <c r="T906" s="8" t="inlineStr">
        <is>
          <t>55 ↓ -0.46%</t>
        </is>
      </c>
      <c r="U906" s="8" t="inlineStr">
        <is>
          <t>160 ↓ -0.64%</t>
        </is>
      </c>
      <c r="V906" s="8" t="inlineStr">
        <is>
          <t>131 ↓ -0.88%</t>
        </is>
      </c>
      <c r="W906" s="8" t="inlineStr">
        <is>
          <t>108 ↓ -1.35%</t>
        </is>
      </c>
    </row>
    <row r="907" ht="28" customHeight="1" s="386">
      <c r="A907" s="308" t="n">
        <v>44907</v>
      </c>
      <c r="B907" s="472" t="n">
        <v>2018.039</v>
      </c>
      <c r="C907" s="8" t="n">
        <v>-4.328</v>
      </c>
      <c r="D907" s="268" t="n">
        <v>-0.0021</v>
      </c>
      <c r="E907" s="8" t="n">
        <v>50</v>
      </c>
      <c r="F907" s="8" t="n">
        <v>132.896</v>
      </c>
      <c r="G907" s="8" t="n">
        <v>121.18</v>
      </c>
      <c r="H907" s="8" t="n">
        <v>89.64</v>
      </c>
      <c r="I907" s="8" t="n">
        <v>178.29</v>
      </c>
      <c r="J907" s="8" t="n">
        <v>59.84</v>
      </c>
      <c r="K907" s="268" t="n">
        <v>0.454</v>
      </c>
      <c r="L907" s="268" t="n">
        <v>0.3693</v>
      </c>
      <c r="M907" s="268" t="n">
        <v>-0.0325</v>
      </c>
      <c r="N907" s="8" t="n">
        <v>548.38</v>
      </c>
      <c r="O907" s="8" t="n">
        <v>8074.86</v>
      </c>
      <c r="P907" s="268" t="n">
        <v>0.0679</v>
      </c>
      <c r="Q907" s="8" t="n">
        <v>459</v>
      </c>
      <c r="R907" s="8" t="n">
        <v>0</v>
      </c>
      <c r="S907" s="8" t="inlineStr">
        <is>
          <t>6 ↓ -0.04%</t>
        </is>
      </c>
      <c r="T907" s="8" t="inlineStr">
        <is>
          <t>46 ↓ -0.28%</t>
        </is>
      </c>
      <c r="U907" s="8" t="inlineStr">
        <is>
          <t>160 ↓ -0.43%</t>
        </is>
      </c>
      <c r="V907" s="8" t="inlineStr">
        <is>
          <t>130 ↓ -0.34%</t>
        </is>
      </c>
      <c r="W907" s="8" t="inlineStr">
        <is>
          <t>117 ↑ +0.23%</t>
        </is>
      </c>
    </row>
    <row r="908" ht="28" customHeight="1" s="386">
      <c r="A908" s="308" t="n">
        <v>44904</v>
      </c>
      <c r="B908" s="472" t="n">
        <v>2022.367</v>
      </c>
      <c r="C908" s="8" t="n">
        <v>0.344</v>
      </c>
      <c r="D908" s="268" t="n">
        <v>0.0002</v>
      </c>
      <c r="E908" s="8" t="n">
        <v>51.96</v>
      </c>
      <c r="F908" s="8" t="n">
        <v>133.214</v>
      </c>
      <c r="G908" s="8" t="n">
        <v>121.697</v>
      </c>
      <c r="H908" s="8" t="n">
        <v>89.86</v>
      </c>
      <c r="I908" s="8" t="n">
        <v>178.53</v>
      </c>
      <c r="J908" s="8" t="n">
        <v>58.6</v>
      </c>
      <c r="K908" s="268" t="n">
        <v>0.4531</v>
      </c>
      <c r="L908" s="268" t="n">
        <v>0.3664</v>
      </c>
      <c r="M908" s="268" t="n">
        <v>-0.0327</v>
      </c>
      <c r="N908" s="8" t="n">
        <v>635.35</v>
      </c>
      <c r="O908" s="8" t="n">
        <v>8072.03</v>
      </c>
      <c r="P908" s="268" t="n">
        <v>0.07870000000000001</v>
      </c>
      <c r="Q908" s="8" t="n">
        <v>458</v>
      </c>
      <c r="R908" s="8" t="n">
        <v>0</v>
      </c>
      <c r="S908" s="8" t="inlineStr">
        <is>
          <t>6 ↓ -0.20%</t>
        </is>
      </c>
      <c r="T908" s="8" t="inlineStr">
        <is>
          <t>45 ↑ +0.00%</t>
        </is>
      </c>
      <c r="U908" s="8" t="inlineStr">
        <is>
          <t>154 ↓ -0.01%</t>
        </is>
      </c>
      <c r="V908" s="8" t="inlineStr">
        <is>
          <t>133 ↓ -0.01%</t>
        </is>
      </c>
      <c r="W908" s="8" t="inlineStr">
        <is>
          <t>120 ↑ +0.09%</t>
        </is>
      </c>
    </row>
    <row r="909" ht="28" customHeight="1" s="386">
      <c r="A909" s="308" t="n">
        <v>44903</v>
      </c>
      <c r="B909" s="472" t="n">
        <v>2022.023</v>
      </c>
      <c r="C909" s="8" t="n">
        <v>-9.977</v>
      </c>
      <c r="D909" s="268" t="n">
        <v>-0.0049</v>
      </c>
      <c r="E909" s="8" t="n">
        <v>51.04</v>
      </c>
      <c r="F909" s="8" t="n">
        <v>133.193</v>
      </c>
      <c r="G909" s="8" t="n">
        <v>121.8</v>
      </c>
      <c r="H909" s="8" t="n">
        <v>88.93000000000001</v>
      </c>
      <c r="I909" s="8" t="n">
        <v>178.49</v>
      </c>
      <c r="J909" s="8" t="n">
        <v>61.13</v>
      </c>
      <c r="K909" s="268" t="n">
        <v>0.453</v>
      </c>
      <c r="L909" s="268" t="n">
        <v>0.3685</v>
      </c>
      <c r="M909" s="268" t="n">
        <v>-0.0327</v>
      </c>
      <c r="N909" s="8" t="n">
        <v>682.35</v>
      </c>
      <c r="O909" s="8" t="n">
        <v>8073.26</v>
      </c>
      <c r="P909" s="268" t="n">
        <v>0.08450000000000001</v>
      </c>
      <c r="Q909" s="8" t="n">
        <v>458</v>
      </c>
      <c r="R909" s="8" t="n">
        <v>0</v>
      </c>
      <c r="S909" s="8" t="inlineStr">
        <is>
          <t>6 ↓ -0.40%</t>
        </is>
      </c>
      <c r="T909" s="8" t="inlineStr">
        <is>
          <t>45 ↓ -0.28%</t>
        </is>
      </c>
      <c r="U909" s="8" t="inlineStr">
        <is>
          <t>150 ↓ -0.41%</t>
        </is>
      </c>
      <c r="V909" s="8" t="inlineStr">
        <is>
          <t>132 ↓ -0.41%</t>
        </is>
      </c>
      <c r="W909" s="8" t="inlineStr">
        <is>
          <t>125 ↓ -0.76%</t>
        </is>
      </c>
    </row>
    <row r="910" ht="28" customHeight="1" s="386">
      <c r="A910" s="308" t="n">
        <v>44902</v>
      </c>
      <c r="B910" s="472" t="n">
        <v>2032</v>
      </c>
      <c r="C910" s="8" t="n">
        <v>-7.628</v>
      </c>
      <c r="D910" s="268" t="n">
        <v>-0.0037</v>
      </c>
      <c r="E910" s="8" t="n">
        <v>54.44</v>
      </c>
      <c r="F910" s="8" t="n">
        <v>133.908</v>
      </c>
      <c r="G910" s="8" t="n">
        <v>122.42</v>
      </c>
      <c r="H910" s="8" t="n">
        <v>90.22</v>
      </c>
      <c r="I910" s="8" t="n">
        <v>179.42</v>
      </c>
      <c r="J910" s="8" t="n">
        <v>58.98</v>
      </c>
      <c r="K910" s="268" t="n">
        <v>0.4552</v>
      </c>
      <c r="L910" s="268" t="n">
        <v>0.3653</v>
      </c>
      <c r="M910" s="268" t="n">
        <v>-0.0341</v>
      </c>
      <c r="N910" s="8" t="n">
        <v>784.95</v>
      </c>
      <c r="O910" s="8" t="n">
        <v>8039.69</v>
      </c>
      <c r="P910" s="268" t="n">
        <v>0.09760000000000001</v>
      </c>
      <c r="Q910" s="8" t="n">
        <v>457</v>
      </c>
      <c r="R910" s="8" t="n">
        <v>0</v>
      </c>
      <c r="S910" s="8" t="inlineStr">
        <is>
          <t>6 ↓ -0.28%</t>
        </is>
      </c>
      <c r="T910" s="8" t="inlineStr">
        <is>
          <t>41 ↓ -0.36%</t>
        </is>
      </c>
      <c r="U910" s="8" t="inlineStr">
        <is>
          <t>143 ↓ -0.43%</t>
        </is>
      </c>
      <c r="V910" s="8" t="inlineStr">
        <is>
          <t>138 ↓ -0.48%</t>
        </is>
      </c>
      <c r="W910" s="8" t="inlineStr">
        <is>
          <t>129 ↓ -0.20%</t>
        </is>
      </c>
    </row>
    <row r="911" ht="28" customHeight="1" s="386">
      <c r="A911" s="308" t="n">
        <v>44901</v>
      </c>
      <c r="B911" s="472" t="n">
        <v>2039.628</v>
      </c>
      <c r="C911" s="8" t="n">
        <v>-4.354</v>
      </c>
      <c r="D911" s="268" t="n">
        <v>-0.0021</v>
      </c>
      <c r="E911" s="8" t="n">
        <v>60.6</v>
      </c>
      <c r="F911" s="8" t="n">
        <v>134.29</v>
      </c>
      <c r="G911" s="8" t="n">
        <v>122.952</v>
      </c>
      <c r="H911" s="8" t="n">
        <v>90.23999999999999</v>
      </c>
      <c r="I911" s="8" t="n">
        <v>180.21</v>
      </c>
      <c r="J911" s="8" t="n">
        <v>61.33</v>
      </c>
      <c r="K911" s="268" t="n">
        <v>0.4592</v>
      </c>
      <c r="L911" s="268" t="n">
        <v>0.3692</v>
      </c>
      <c r="M911" s="268" t="n">
        <v>-0.0356</v>
      </c>
      <c r="N911" s="8" t="n">
        <v>695.09</v>
      </c>
      <c r="O911" s="8" t="n">
        <v>8042.26</v>
      </c>
      <c r="P911" s="268" t="n">
        <v>0.0864</v>
      </c>
      <c r="Q911" s="8" t="n">
        <v>458</v>
      </c>
      <c r="R911" s="8" t="n">
        <v>0</v>
      </c>
      <c r="S911" s="8" t="inlineStr">
        <is>
          <t>5 ↓ -0.19%</t>
        </is>
      </c>
      <c r="T911" s="8" t="inlineStr">
        <is>
          <t>41 ↓ -0.18%</t>
        </is>
      </c>
      <c r="U911" s="8" t="inlineStr">
        <is>
          <t>136 ↓ -0.20%</t>
        </is>
      </c>
      <c r="V911" s="8" t="inlineStr">
        <is>
          <t>146 ↓ -0.36%</t>
        </is>
      </c>
      <c r="W911" s="8" t="inlineStr">
        <is>
          <t>130 ↓ -0.07%</t>
        </is>
      </c>
    </row>
    <row r="912" ht="28" customHeight="1" s="386">
      <c r="A912" s="308" t="n">
        <v>44900</v>
      </c>
      <c r="B912" s="472" t="n">
        <v>2043.982</v>
      </c>
      <c r="C912" s="8" t="n">
        <v>8.204000000000001</v>
      </c>
      <c r="D912" s="268" t="n">
        <v>0.004</v>
      </c>
      <c r="E912" s="8" t="n">
        <v>62.81</v>
      </c>
      <c r="F912" s="8" t="n">
        <v>134.568</v>
      </c>
      <c r="G912" s="8" t="n">
        <v>123.053</v>
      </c>
      <c r="H912" s="8" t="n">
        <v>90.47</v>
      </c>
      <c r="I912" s="8" t="n">
        <v>180.3</v>
      </c>
      <c r="J912" s="8" t="n">
        <v>60.72</v>
      </c>
      <c r="K912" s="268" t="n">
        <v>0.4573</v>
      </c>
      <c r="L912" s="268" t="n">
        <v>0.3663</v>
      </c>
      <c r="M912" s="268" t="n">
        <v>-0.0358</v>
      </c>
      <c r="N912" s="8" t="n">
        <v>766.14</v>
      </c>
      <c r="O912" s="8" t="n">
        <v>8043.43</v>
      </c>
      <c r="P912" s="268" t="n">
        <v>0.0953</v>
      </c>
      <c r="Q912" s="8" t="n">
        <v>458</v>
      </c>
      <c r="R912" s="8" t="n">
        <v>0</v>
      </c>
      <c r="S912" s="8" t="inlineStr">
        <is>
          <t>5 ↑ +0.44%</t>
        </is>
      </c>
      <c r="T912" s="8" t="inlineStr">
        <is>
          <t>41 ↑ +0.49%</t>
        </is>
      </c>
      <c r="U912" s="8" t="inlineStr">
        <is>
          <t>128 ↑ +0.52%</t>
        </is>
      </c>
      <c r="V912" s="8" t="inlineStr">
        <is>
          <t>152 ↑ +0.38%</t>
        </is>
      </c>
      <c r="W912" s="8" t="inlineStr">
        <is>
          <t>132 ↑ +0.28%</t>
        </is>
      </c>
    </row>
    <row r="913" ht="28" customHeight="1" s="386">
      <c r="A913" s="308" t="n">
        <v>44897</v>
      </c>
      <c r="B913" s="472" t="n">
        <v>2035.778</v>
      </c>
      <c r="C913" s="8" t="n">
        <v>6.514</v>
      </c>
      <c r="D913" s="268" t="n">
        <v>0.0032</v>
      </c>
      <c r="E913" s="8" t="n">
        <v>60.98</v>
      </c>
      <c r="F913" s="8" t="n">
        <v>134.134</v>
      </c>
      <c r="G913" s="8" t="n">
        <v>122.663</v>
      </c>
      <c r="H913" s="8" t="n">
        <v>89.59</v>
      </c>
      <c r="I913" s="8" t="n">
        <v>180.38</v>
      </c>
      <c r="J913" s="8" t="n">
        <v>62.42</v>
      </c>
      <c r="K913" s="268" t="n">
        <v>0.4624</v>
      </c>
      <c r="L913" s="268" t="n">
        <v>0.3717</v>
      </c>
      <c r="M913" s="268" t="n">
        <v>-0.0336</v>
      </c>
      <c r="N913" s="8" t="n">
        <v>814.23</v>
      </c>
      <c r="O913" s="8" t="n">
        <v>8044.1</v>
      </c>
      <c r="P913" s="268" t="n">
        <v>0.1012</v>
      </c>
      <c r="Q913" s="8" t="n">
        <v>458</v>
      </c>
      <c r="R913" s="8" t="n">
        <v>0</v>
      </c>
      <c r="S913" s="8" t="inlineStr">
        <is>
          <t>6 ↑ +0.44%</t>
        </is>
      </c>
      <c r="T913" s="8" t="inlineStr">
        <is>
          <t>42 ↑ +0.21%</t>
        </is>
      </c>
      <c r="U913" s="8" t="inlineStr">
        <is>
          <t>135 ↑ +0.15%</t>
        </is>
      </c>
      <c r="V913" s="8" t="inlineStr">
        <is>
          <t>149 ↑ +0.29%</t>
        </is>
      </c>
      <c r="W913" s="8" t="inlineStr">
        <is>
          <t>126 ↑ +0.57%</t>
        </is>
      </c>
    </row>
    <row r="914" ht="28" customHeight="1" s="386">
      <c r="A914" s="308" t="n">
        <v>44896</v>
      </c>
      <c r="B914" s="472" t="n">
        <v>2029.264</v>
      </c>
      <c r="C914" s="8" t="n">
        <v>15.886</v>
      </c>
      <c r="D914" s="268" t="n">
        <v>0.007900000000000001</v>
      </c>
      <c r="E914" s="8" t="n">
        <v>58.81</v>
      </c>
      <c r="F914" s="8" t="n">
        <v>133.719</v>
      </c>
      <c r="G914" s="8" t="n">
        <v>122.226</v>
      </c>
      <c r="H914" s="8" t="n">
        <v>89.37</v>
      </c>
      <c r="I914" s="8" t="n">
        <v>180.51</v>
      </c>
      <c r="J914" s="8" t="n">
        <v>65.45</v>
      </c>
      <c r="K914" s="268" t="n">
        <v>0.468</v>
      </c>
      <c r="L914" s="268" t="n">
        <v>0.3783</v>
      </c>
      <c r="M914" s="268" t="n">
        <v>-0.0328</v>
      </c>
      <c r="N914" s="8" t="n">
        <v>875.58</v>
      </c>
      <c r="O914" s="8" t="n">
        <v>8038.58</v>
      </c>
      <c r="P914" s="268" t="n">
        <v>0.1089</v>
      </c>
      <c r="Q914" s="8" t="n">
        <v>457</v>
      </c>
      <c r="R914" s="8" t="n">
        <v>0</v>
      </c>
      <c r="S914" s="8" t="inlineStr">
        <is>
          <t>6 ↓ -0.04%</t>
        </is>
      </c>
      <c r="T914" s="8" t="inlineStr">
        <is>
          <t>43 ↑ +0.23%</t>
        </is>
      </c>
      <c r="U914" s="8" t="inlineStr">
        <is>
          <t>141 ↑ +0.50%</t>
        </is>
      </c>
      <c r="V914" s="8" t="inlineStr">
        <is>
          <t>142 ↑ +0.79%</t>
        </is>
      </c>
      <c r="W914" s="8" t="inlineStr">
        <is>
          <t>125 ↑ +1.35%</t>
        </is>
      </c>
    </row>
    <row r="915" ht="28" customHeight="1" s="386">
      <c r="A915" s="308" t="n">
        <v>44895</v>
      </c>
      <c r="B915" s="472" t="n">
        <v>2013.378</v>
      </c>
      <c r="C915" s="8" t="n">
        <v>5.321</v>
      </c>
      <c r="D915" s="268" t="n">
        <v>0.0027</v>
      </c>
      <c r="E915" s="8" t="n">
        <v>52.07</v>
      </c>
      <c r="F915" s="8" t="n">
        <v>132.533</v>
      </c>
      <c r="G915" s="8" t="n">
        <v>120.951</v>
      </c>
      <c r="H915" s="8" t="n">
        <v>89.04000000000001</v>
      </c>
      <c r="I915" s="8" t="n">
        <v>179.53</v>
      </c>
      <c r="J915" s="8" t="n">
        <v>64.5</v>
      </c>
      <c r="K915" s="268" t="n">
        <v>0.4699</v>
      </c>
      <c r="L915" s="268" t="n">
        <v>0.377</v>
      </c>
      <c r="M915" s="268" t="n">
        <v>-0.0305</v>
      </c>
      <c r="N915" s="8" t="n">
        <v>899.7</v>
      </c>
      <c r="O915" s="8" t="n">
        <v>8042.54</v>
      </c>
      <c r="P915" s="268" t="n">
        <v>0.1119</v>
      </c>
      <c r="Q915" s="8" t="n">
        <v>458</v>
      </c>
      <c r="R915" s="8" t="n">
        <v>0</v>
      </c>
      <c r="S915" s="8" t="inlineStr">
        <is>
          <t>6 ↑ +0.19%</t>
        </is>
      </c>
      <c r="T915" s="8" t="inlineStr">
        <is>
          <t>48 ↑ +0.22%</t>
        </is>
      </c>
      <c r="U915" s="8" t="inlineStr">
        <is>
          <t>148 ↑ +0.14%</t>
        </is>
      </c>
      <c r="V915" s="8" t="inlineStr">
        <is>
          <t>137 ↑ +0.14%</t>
        </is>
      </c>
      <c r="W915" s="8" t="inlineStr">
        <is>
          <t>119 ↑ +0.58%</t>
        </is>
      </c>
    </row>
    <row r="916" ht="28" customHeight="1" s="386">
      <c r="A916" s="308" t="n">
        <v>44894</v>
      </c>
      <c r="B916" s="472" t="n">
        <v>2008.057</v>
      </c>
      <c r="C916" s="8" t="n">
        <v>22.045</v>
      </c>
      <c r="D916" s="268" t="n">
        <v>0.0111</v>
      </c>
      <c r="E916" s="8" t="n">
        <v>52.91</v>
      </c>
      <c r="F916" s="8" t="n">
        <v>132.046</v>
      </c>
      <c r="G916" s="8" t="n">
        <v>120.995</v>
      </c>
      <c r="H916" s="8" t="n">
        <v>89.36</v>
      </c>
      <c r="I916" s="8" t="n">
        <v>178.48</v>
      </c>
      <c r="J916" s="8" t="n">
        <v>62.98</v>
      </c>
      <c r="K916" s="268" t="n">
        <v>0.4643</v>
      </c>
      <c r="L916" s="268" t="n">
        <v>0.3674</v>
      </c>
      <c r="M916" s="268" t="n">
        <v>-0.0311</v>
      </c>
      <c r="N916" s="8" t="n">
        <v>893.87</v>
      </c>
      <c r="O916" s="8" t="n">
        <v>8045.01</v>
      </c>
      <c r="P916" s="268" t="n">
        <v>0.1111</v>
      </c>
      <c r="Q916" s="8" t="n">
        <v>458</v>
      </c>
      <c r="R916" s="8" t="n">
        <v>0</v>
      </c>
      <c r="S916" s="8" t="inlineStr">
        <is>
          <t>5 ↑ +0.58%</t>
        </is>
      </c>
      <c r="T916" s="8" t="inlineStr">
        <is>
          <t>51 ↑ +0.56%</t>
        </is>
      </c>
      <c r="U916" s="8" t="inlineStr">
        <is>
          <t>154 ↑ +1.05%</t>
        </is>
      </c>
      <c r="V916" s="8" t="inlineStr">
        <is>
          <t>130 ↑ +1.28%</t>
        </is>
      </c>
      <c r="W916" s="8" t="inlineStr">
        <is>
          <t>118 ↑ +1.26%</t>
        </is>
      </c>
    </row>
    <row r="917" ht="28" customHeight="1" s="386">
      <c r="A917" s="308" t="n">
        <v>44893</v>
      </c>
      <c r="B917" s="472" t="n">
        <v>1986.012</v>
      </c>
      <c r="C917" s="8" t="n">
        <v>-4.977</v>
      </c>
      <c r="D917" s="268" t="n">
        <v>-0.0025</v>
      </c>
      <c r="E917" s="8" t="n">
        <v>42.17</v>
      </c>
      <c r="F917" s="8" t="n">
        <v>130.644</v>
      </c>
      <c r="G917" s="8" t="n">
        <v>119.31</v>
      </c>
      <c r="H917" s="8" t="n">
        <v>88.04000000000001</v>
      </c>
      <c r="I917" s="8" t="n">
        <v>178.36</v>
      </c>
      <c r="J917" s="8" t="n">
        <v>65.22</v>
      </c>
      <c r="K917" s="268" t="n">
        <v>0.4771</v>
      </c>
      <c r="L917" s="268" t="n">
        <v>0.3742</v>
      </c>
      <c r="M917" s="268" t="n">
        <v>-0.0264</v>
      </c>
      <c r="N917" s="8" t="n">
        <v>640.25</v>
      </c>
      <c r="O917" s="8" t="n">
        <v>8045.44</v>
      </c>
      <c r="P917" s="268" t="n">
        <v>0.0796</v>
      </c>
      <c r="Q917" s="8" t="n">
        <v>457</v>
      </c>
      <c r="R917" s="8" t="n">
        <v>0</v>
      </c>
      <c r="S917" s="8" t="inlineStr">
        <is>
          <t>6 ↑ +0.07%</t>
        </is>
      </c>
      <c r="T917" s="8" t="inlineStr">
        <is>
          <t>64 ↓ -0.17%</t>
        </is>
      </c>
      <c r="U917" s="8" t="inlineStr">
        <is>
          <t>169 ↓ -0.40%</t>
        </is>
      </c>
      <c r="V917" s="8" t="inlineStr">
        <is>
          <t>109 ↓ -0.51%</t>
        </is>
      </c>
      <c r="W917" s="8" t="inlineStr">
        <is>
          <t>109 ↑ +0.18%</t>
        </is>
      </c>
    </row>
    <row r="918" ht="28" customHeight="1" s="386">
      <c r="A918" s="308" t="n">
        <v>44890</v>
      </c>
      <c r="B918" s="472" t="n">
        <v>1990.989</v>
      </c>
      <c r="C918" s="8" t="n">
        <v>-6.893</v>
      </c>
      <c r="D918" s="268" t="n">
        <v>-0.0034</v>
      </c>
      <c r="E918" s="8" t="n">
        <v>46.22</v>
      </c>
      <c r="F918" s="8" t="n">
        <v>130.891</v>
      </c>
      <c r="G918" s="8" t="n">
        <v>119.728</v>
      </c>
      <c r="H918" s="8" t="n">
        <v>88.39</v>
      </c>
      <c r="I918" s="8" t="n">
        <v>178.08</v>
      </c>
      <c r="J918" s="8" t="n">
        <v>63.87</v>
      </c>
      <c r="K918" s="268" t="n">
        <v>0.4719</v>
      </c>
      <c r="L918" s="268" t="n">
        <v>0.377</v>
      </c>
      <c r="M918" s="268" t="n">
        <v>-0.0277</v>
      </c>
      <c r="N918" s="8" t="n">
        <v>692.6900000000001</v>
      </c>
      <c r="O918" s="8" t="n">
        <v>8015.63</v>
      </c>
      <c r="P918" s="268" t="n">
        <v>0.0864</v>
      </c>
      <c r="Q918" s="8" t="n">
        <v>456</v>
      </c>
      <c r="R918" s="8" t="n">
        <v>0</v>
      </c>
      <c r="S918" s="8" t="inlineStr">
        <is>
          <t>7 ↑ +0.35%</t>
        </is>
      </c>
      <c r="T918" s="8" t="inlineStr">
        <is>
          <t>58 ↑ +0.15%</t>
        </is>
      </c>
      <c r="U918" s="8" t="inlineStr">
        <is>
          <t>167 ↑ +0.08%</t>
        </is>
      </c>
      <c r="V918" s="8" t="inlineStr">
        <is>
          <t>113 ↓ -0.27%</t>
        </is>
      </c>
      <c r="W918" s="8" t="inlineStr">
        <is>
          <t>111 ↓ -1.37%</t>
        </is>
      </c>
    </row>
    <row r="919" ht="28" customHeight="1" s="386">
      <c r="A919" s="308" t="n">
        <v>44889</v>
      </c>
      <c r="B919" s="472" t="n">
        <v>1997.882</v>
      </c>
      <c r="C919" s="8" t="n">
        <v>12.587</v>
      </c>
      <c r="D919" s="268" t="n">
        <v>0.0063</v>
      </c>
      <c r="E919" s="8" t="n">
        <v>46.7</v>
      </c>
      <c r="F919" s="8" t="n">
        <v>131.59</v>
      </c>
      <c r="G919" s="8" t="n">
        <v>119.84</v>
      </c>
      <c r="H919" s="8" t="n">
        <v>89.51000000000001</v>
      </c>
      <c r="I919" s="8" t="n">
        <v>177.87</v>
      </c>
      <c r="J919" s="8" t="n">
        <v>59.86</v>
      </c>
      <c r="K919" s="268" t="n">
        <v>0.4628</v>
      </c>
      <c r="L919" s="268" t="n">
        <v>0.3616</v>
      </c>
      <c r="M919" s="268" t="n">
        <v>-0.0283</v>
      </c>
      <c r="N919" s="8" t="n">
        <v>816.2</v>
      </c>
      <c r="O919" s="8" t="n">
        <v>7995.97</v>
      </c>
      <c r="P919" s="268" t="n">
        <v>0.1021</v>
      </c>
      <c r="Q919" s="8" t="n">
        <v>455</v>
      </c>
      <c r="R919" s="8" t="n">
        <v>0</v>
      </c>
      <c r="S919" s="8" t="inlineStr">
        <is>
          <t>7 ↑ +0.48%</t>
        </is>
      </c>
      <c r="T919" s="8" t="inlineStr">
        <is>
          <t>59 ↑ +0.13%</t>
        </is>
      </c>
      <c r="U919" s="8" t="inlineStr">
        <is>
          <t>168 ↑ +0.36%</t>
        </is>
      </c>
      <c r="V919" s="8" t="inlineStr">
        <is>
          <t>110 ↑ +0.64%</t>
        </is>
      </c>
      <c r="W919" s="8" t="inlineStr">
        <is>
          <t>111 ↑ +1.31%</t>
        </is>
      </c>
    </row>
    <row r="920" ht="28" customHeight="1" s="386">
      <c r="A920" s="308" t="n">
        <v>44888</v>
      </c>
      <c r="B920" s="472" t="n">
        <v>1985.295</v>
      </c>
      <c r="C920" s="8" t="n">
        <v>-1.45</v>
      </c>
      <c r="D920" s="268" t="n">
        <v>-0.0007</v>
      </c>
      <c r="E920" s="8" t="n">
        <v>43.32</v>
      </c>
      <c r="F920" s="8" t="n">
        <v>130.668</v>
      </c>
      <c r="G920" s="8" t="n">
        <v>119.396</v>
      </c>
      <c r="H920" s="8" t="n">
        <v>88.87</v>
      </c>
      <c r="I920" s="8" t="n">
        <v>176.93</v>
      </c>
      <c r="J920" s="8" t="n">
        <v>60.05</v>
      </c>
      <c r="K920" s="268" t="n">
        <v>0.4626</v>
      </c>
      <c r="L920" s="268" t="n">
        <v>0.3629</v>
      </c>
      <c r="M920" s="268" t="n">
        <v>-0.0267</v>
      </c>
      <c r="N920" s="8" t="n">
        <v>668.7</v>
      </c>
      <c r="O920" s="8" t="n">
        <v>7997.01</v>
      </c>
      <c r="P920" s="268" t="n">
        <v>0.08359999999999999</v>
      </c>
      <c r="Q920" s="8" t="n">
        <v>455</v>
      </c>
      <c r="R920" s="8" t="n">
        <v>0</v>
      </c>
      <c r="S920" s="8" t="inlineStr">
        <is>
          <t>7 ↓ -0.18%</t>
        </is>
      </c>
      <c r="T920" s="8" t="inlineStr">
        <is>
          <t>63 ↓ -0.11%</t>
        </is>
      </c>
      <c r="U920" s="8" t="inlineStr">
        <is>
          <t>166 ↓ -0.18%</t>
        </is>
      </c>
      <c r="V920" s="8" t="inlineStr">
        <is>
          <t>108 ↓ -0.04%</t>
        </is>
      </c>
      <c r="W920" s="8" t="inlineStr">
        <is>
          <t>111 ↑ +0.08%</t>
        </is>
      </c>
    </row>
    <row r="921" ht="28" customHeight="1" s="386">
      <c r="A921" s="308" t="n">
        <v>44887</v>
      </c>
      <c r="B921" s="472" t="n">
        <v>1986.745</v>
      </c>
      <c r="C921" s="8" t="n">
        <v>-7.358</v>
      </c>
      <c r="D921" s="268" t="n">
        <v>-0.0037</v>
      </c>
      <c r="E921" s="8" t="n">
        <v>42.62</v>
      </c>
      <c r="F921" s="8" t="n">
        <v>130.762</v>
      </c>
      <c r="G921" s="8" t="n">
        <v>119.738</v>
      </c>
      <c r="H921" s="8" t="n">
        <v>88.72</v>
      </c>
      <c r="I921" s="8" t="n">
        <v>176.01</v>
      </c>
      <c r="J921" s="8" t="n">
        <v>58.83</v>
      </c>
      <c r="K921" s="268" t="n">
        <v>0.4525</v>
      </c>
      <c r="L921" s="268" t="n">
        <v>0.3544</v>
      </c>
      <c r="M921" s="268" t="n">
        <v>-0.0269</v>
      </c>
      <c r="N921" s="8" t="n">
        <v>698.65</v>
      </c>
      <c r="O921" s="8" t="n">
        <v>7998.31</v>
      </c>
      <c r="P921" s="268" t="n">
        <v>0.08740000000000001</v>
      </c>
      <c r="Q921" s="8" t="n">
        <v>456</v>
      </c>
      <c r="R921" s="8" t="n">
        <v>0</v>
      </c>
      <c r="S921" s="8" t="inlineStr">
        <is>
          <t>7 ↑ +0.02%</t>
        </is>
      </c>
      <c r="T921" s="8" t="inlineStr">
        <is>
          <t>61 ↓ -0.09%</t>
        </is>
      </c>
      <c r="U921" s="8" t="inlineStr">
        <is>
          <t>168 ↓ -0.11%</t>
        </is>
      </c>
      <c r="V921" s="8" t="inlineStr">
        <is>
          <t>109 ↓ -0.28%</t>
        </is>
      </c>
      <c r="W921" s="8" t="inlineStr">
        <is>
          <t>111 ↓ -1.03%</t>
        </is>
      </c>
    </row>
    <row r="922" ht="28" customHeight="1" s="386">
      <c r="A922" s="308" t="n">
        <v>44886</v>
      </c>
      <c r="B922" s="472" t="n">
        <v>1994.103</v>
      </c>
      <c r="C922" s="8" t="n">
        <v>7.49</v>
      </c>
      <c r="D922" s="268" t="n">
        <v>0.0038</v>
      </c>
      <c r="E922" s="8" t="n">
        <v>44.15</v>
      </c>
      <c r="F922" s="8" t="n">
        <v>131.514</v>
      </c>
      <c r="G922" s="8" t="n">
        <v>120.21</v>
      </c>
      <c r="H922" s="8" t="n">
        <v>90.01000000000001</v>
      </c>
      <c r="I922" s="8" t="n">
        <v>175.59</v>
      </c>
      <c r="J922" s="8" t="n">
        <v>55.09</v>
      </c>
      <c r="K922" s="268" t="n">
        <v>0.4408</v>
      </c>
      <c r="L922" s="268" t="n">
        <v>0.3447</v>
      </c>
      <c r="M922" s="268" t="n">
        <v>-0.0281</v>
      </c>
      <c r="N922" s="8" t="n">
        <v>707.79</v>
      </c>
      <c r="O922" s="8" t="n">
        <v>7992.29</v>
      </c>
      <c r="P922" s="268" t="n">
        <v>0.0886</v>
      </c>
      <c r="Q922" s="8" t="n">
        <v>455</v>
      </c>
      <c r="R922" s="8" t="n">
        <v>0</v>
      </c>
      <c r="S922" s="8" t="inlineStr">
        <is>
          <t>7 ↑ +0.40%</t>
        </is>
      </c>
      <c r="T922" s="8" t="inlineStr">
        <is>
          <t>60 ↓ -0.21%</t>
        </is>
      </c>
      <c r="U922" s="8" t="inlineStr">
        <is>
          <t>159 ↓ -0.03%</t>
        </is>
      </c>
      <c r="V922" s="8" t="inlineStr">
        <is>
          <t>116 ↑ +0.29%</t>
        </is>
      </c>
      <c r="W922" s="8" t="inlineStr">
        <is>
          <t>113 ↑ +1.35%</t>
        </is>
      </c>
    </row>
    <row r="923" ht="28" customHeight="1" s="386">
      <c r="A923" s="308" t="n">
        <v>44883</v>
      </c>
      <c r="B923" s="472" t="n">
        <v>1986.613</v>
      </c>
      <c r="C923" s="8" t="n">
        <v>-6.418</v>
      </c>
      <c r="D923" s="268" t="n">
        <v>-0.0032</v>
      </c>
      <c r="E923" s="8" t="n">
        <v>43.46</v>
      </c>
      <c r="F923" s="8" t="n">
        <v>130.91</v>
      </c>
      <c r="G923" s="8" t="n">
        <v>119.632</v>
      </c>
      <c r="H923" s="8" t="n">
        <v>89.06999999999999</v>
      </c>
      <c r="I923" s="8" t="n">
        <v>175.17</v>
      </c>
      <c r="J923" s="8" t="n">
        <v>55.83</v>
      </c>
      <c r="K923" s="268" t="n">
        <v>0.4426</v>
      </c>
      <c r="L923" s="268" t="n">
        <v>0.35</v>
      </c>
      <c r="M923" s="268" t="n">
        <v>-0.0277</v>
      </c>
      <c r="N923" s="8" t="n">
        <v>693.55</v>
      </c>
      <c r="O923" s="8" t="n">
        <v>7970.23</v>
      </c>
      <c r="P923" s="268" t="n">
        <v>0.08699999999999999</v>
      </c>
      <c r="Q923" s="8" t="n">
        <v>453</v>
      </c>
      <c r="R923" s="8" t="n">
        <v>0</v>
      </c>
      <c r="S923" s="8" t="inlineStr">
        <is>
          <t>7 ↓ -0.03%</t>
        </is>
      </c>
      <c r="T923" s="8" t="inlineStr">
        <is>
          <t>57 ↓ -0.22%</t>
        </is>
      </c>
      <c r="U923" s="8" t="inlineStr">
        <is>
          <t>167 ↓ -0.28%</t>
        </is>
      </c>
      <c r="V923" s="8" t="inlineStr">
        <is>
          <t>111 ↓ -0.43%</t>
        </is>
      </c>
      <c r="W923" s="8" t="inlineStr">
        <is>
          <t>111 ↓ -0.34%</t>
        </is>
      </c>
    </row>
    <row r="924" ht="28" customHeight="1" s="386">
      <c r="A924" s="308" t="n">
        <v>44882</v>
      </c>
      <c r="B924" s="472" t="n">
        <v>1993.031</v>
      </c>
      <c r="C924" s="8" t="n">
        <v>-24.513</v>
      </c>
      <c r="D924" s="268" t="n">
        <v>-0.0122</v>
      </c>
      <c r="E924" s="8" t="n">
        <v>44.87</v>
      </c>
      <c r="F924" s="8" t="n">
        <v>131.413</v>
      </c>
      <c r="G924" s="8" t="n">
        <v>120.167</v>
      </c>
      <c r="H924" s="8" t="n">
        <v>90.28</v>
      </c>
      <c r="I924" s="8" t="n">
        <v>175.06</v>
      </c>
      <c r="J924" s="8" t="n">
        <v>55.77</v>
      </c>
      <c r="K924" s="268" t="n">
        <v>0.4365</v>
      </c>
      <c r="L924" s="268" t="n">
        <v>0.3339</v>
      </c>
      <c r="M924" s="268" t="n">
        <v>-0.0291</v>
      </c>
      <c r="N924" s="8" t="n">
        <v>850.9299999999999</v>
      </c>
      <c r="O924" s="8" t="n">
        <v>7970.79</v>
      </c>
      <c r="P924" s="268" t="n">
        <v>0.1068</v>
      </c>
      <c r="Q924" s="8" t="n">
        <v>453</v>
      </c>
      <c r="R924" s="8" t="n">
        <v>0</v>
      </c>
      <c r="S924" s="8" t="inlineStr">
        <is>
          <t>7 ↓ -0.96%</t>
        </is>
      </c>
      <c r="T924" s="8" t="inlineStr">
        <is>
          <t>54 ↓ -0.97%</t>
        </is>
      </c>
      <c r="U924" s="8" t="inlineStr">
        <is>
          <t>164 ↓ -1.28%</t>
        </is>
      </c>
      <c r="V924" s="8" t="inlineStr">
        <is>
          <t>115 ↓ -1.29%</t>
        </is>
      </c>
      <c r="W924" s="8" t="inlineStr">
        <is>
          <t>113 ↓ -1.18%</t>
        </is>
      </c>
    </row>
    <row r="925" ht="28" customHeight="1" s="386">
      <c r="A925" s="308" t="n">
        <v>44881</v>
      </c>
      <c r="B925" s="472" t="n">
        <v>2017.544</v>
      </c>
      <c r="C925" s="8" t="n">
        <v>-18.98</v>
      </c>
      <c r="D925" s="268" t="n">
        <v>-0.009299999999999999</v>
      </c>
      <c r="E925" s="8" t="n">
        <v>54.33</v>
      </c>
      <c r="F925" s="8" t="n">
        <v>133.212</v>
      </c>
      <c r="G925" s="8" t="n">
        <v>121.272</v>
      </c>
      <c r="H925" s="8" t="n">
        <v>89.69</v>
      </c>
      <c r="I925" s="8" t="n">
        <v>179.06</v>
      </c>
      <c r="J925" s="8" t="n">
        <v>60.52</v>
      </c>
      <c r="K925" s="268" t="n">
        <v>0.4584</v>
      </c>
      <c r="L925" s="268" t="n">
        <v>0.3555</v>
      </c>
      <c r="M925" s="268" t="n">
        <v>-0.0326</v>
      </c>
      <c r="N925" s="8" t="n">
        <v>690.64</v>
      </c>
      <c r="O925" s="8" t="n">
        <v>7962.04</v>
      </c>
      <c r="P925" s="268" t="n">
        <v>0.0867</v>
      </c>
      <c r="Q925" s="8" t="n">
        <v>452</v>
      </c>
      <c r="R925" s="8" t="n">
        <v>0</v>
      </c>
      <c r="S925" s="8" t="inlineStr">
        <is>
          <t>7 ↓ -0.34%</t>
        </is>
      </c>
      <c r="T925" s="8" t="inlineStr">
        <is>
          <t>44 ↓ -0.49%</t>
        </is>
      </c>
      <c r="U925" s="8" t="inlineStr">
        <is>
          <t>149 ↓ -0.77%</t>
        </is>
      </c>
      <c r="V925" s="8" t="inlineStr">
        <is>
          <t>126 ↓ -0.96%</t>
        </is>
      </c>
      <c r="W925" s="8" t="inlineStr">
        <is>
          <t>126 ↓ -1.27%</t>
        </is>
      </c>
    </row>
    <row r="926" ht="28" customHeight="1" s="386">
      <c r="A926" s="308" t="n">
        <v>44880</v>
      </c>
      <c r="B926" s="472" t="n">
        <v>2036.524</v>
      </c>
      <c r="C926" s="8" t="n">
        <v>10.112</v>
      </c>
      <c r="D926" s="268" t="n">
        <v>0.005</v>
      </c>
      <c r="E926" s="8" t="n">
        <v>61.3</v>
      </c>
      <c r="F926" s="8" t="n">
        <v>134.675</v>
      </c>
      <c r="G926" s="8" t="n">
        <v>123.017</v>
      </c>
      <c r="H926" s="8" t="n">
        <v>90.44</v>
      </c>
      <c r="I926" s="8" t="n">
        <v>181.3</v>
      </c>
      <c r="J926" s="8" t="n">
        <v>61.66</v>
      </c>
      <c r="K926" s="268" t="n">
        <v>0.4662</v>
      </c>
      <c r="L926" s="268" t="n">
        <v>0.3584</v>
      </c>
      <c r="M926" s="268" t="n">
        <v>-0.0393</v>
      </c>
      <c r="N926" s="8" t="n">
        <v>765.49</v>
      </c>
      <c r="O926" s="8" t="n">
        <v>7943.2</v>
      </c>
      <c r="P926" s="268" t="n">
        <v>0.0964</v>
      </c>
      <c r="Q926" s="8" t="n">
        <v>450</v>
      </c>
      <c r="R926" s="8" t="n">
        <v>0</v>
      </c>
      <c r="S926" s="8" t="inlineStr">
        <is>
          <t>7 ↑ +0.04%</t>
        </is>
      </c>
      <c r="T926" s="8" t="inlineStr">
        <is>
          <t>38 ↓ -0.04%</t>
        </is>
      </c>
      <c r="U926" s="8" t="inlineStr">
        <is>
          <t>137 ↑ +0.04%</t>
        </is>
      </c>
      <c r="V926" s="8" t="inlineStr">
        <is>
          <t>132 ↑ +0.32%</t>
        </is>
      </c>
      <c r="W926" s="8" t="inlineStr">
        <is>
          <t>136 ↑ +1.30%</t>
        </is>
      </c>
    </row>
    <row r="927" ht="28" customHeight="1" s="386">
      <c r="A927" s="308" t="n">
        <v>44879</v>
      </c>
      <c r="B927" s="472" t="n">
        <v>2026.412</v>
      </c>
      <c r="C927" s="8" t="n">
        <v>-12.581</v>
      </c>
      <c r="D927" s="268" t="n">
        <v>-0.0062</v>
      </c>
      <c r="E927" s="8" t="n">
        <v>59.66</v>
      </c>
      <c r="F927" s="8" t="n">
        <v>133.83</v>
      </c>
      <c r="G927" s="8" t="n">
        <v>122.259</v>
      </c>
      <c r="H927" s="8" t="n">
        <v>88.63</v>
      </c>
      <c r="I927" s="8" t="n">
        <v>182.95</v>
      </c>
      <c r="J927" s="8" t="n">
        <v>69.12</v>
      </c>
      <c r="K927" s="268" t="n">
        <v>0.4912</v>
      </c>
      <c r="L927" s="268" t="n">
        <v>0.3893</v>
      </c>
      <c r="M927" s="268" t="n">
        <v>-0.0378</v>
      </c>
      <c r="N927" s="8" t="n">
        <v>667</v>
      </c>
      <c r="O927" s="8" t="n">
        <v>7938.47</v>
      </c>
      <c r="P927" s="268" t="n">
        <v>0.08400000000000001</v>
      </c>
      <c r="Q927" s="8" t="n">
        <v>449</v>
      </c>
      <c r="R927" s="8" t="n">
        <v>0</v>
      </c>
      <c r="S927" s="8" t="inlineStr">
        <is>
          <t>7 ↑ +0.22%</t>
        </is>
      </c>
      <c r="T927" s="8" t="inlineStr">
        <is>
          <t>38 ↑ +0.15%</t>
        </is>
      </c>
      <c r="U927" s="8" t="inlineStr">
        <is>
          <t>139 ↓ -0.01%</t>
        </is>
      </c>
      <c r="V927" s="8" t="inlineStr">
        <is>
          <t>136 ↓ -0.59%</t>
        </is>
      </c>
      <c r="W927" s="8" t="inlineStr">
        <is>
          <t>129 ↓ -1.57%</t>
        </is>
      </c>
    </row>
    <row r="928" ht="28" customHeight="1" s="386">
      <c r="A928" s="308" t="n">
        <v>44876</v>
      </c>
      <c r="B928" s="472" t="n">
        <v>2038.993</v>
      </c>
      <c r="C928" s="8" t="n">
        <v>13.57</v>
      </c>
      <c r="D928" s="268" t="n">
        <v>0.0067</v>
      </c>
      <c r="E928" s="8" t="n">
        <v>63.48</v>
      </c>
      <c r="F928" s="8" t="n">
        <v>135.034</v>
      </c>
      <c r="G928" s="8" t="n">
        <v>123.201</v>
      </c>
      <c r="H928" s="8" t="n">
        <v>88.73999999999999</v>
      </c>
      <c r="I928" s="8" t="n">
        <v>184.89</v>
      </c>
      <c r="J928" s="8" t="n">
        <v>70.06999999999999</v>
      </c>
      <c r="K928" s="268" t="n">
        <v>0.4985</v>
      </c>
      <c r="L928" s="268" t="n">
        <v>0.3947</v>
      </c>
      <c r="M928" s="268" t="n">
        <v>-0.0383</v>
      </c>
      <c r="N928" s="8" t="n">
        <v>822.53</v>
      </c>
      <c r="O928" s="8" t="n">
        <v>7939.79</v>
      </c>
      <c r="P928" s="268" t="n">
        <v>0.1036</v>
      </c>
      <c r="Q928" s="8" t="n">
        <v>449</v>
      </c>
      <c r="R928" s="8" t="n">
        <v>0</v>
      </c>
      <c r="S928" s="8" t="inlineStr">
        <is>
          <t>7 ↑ +0.26%</t>
        </is>
      </c>
      <c r="T928" s="8" t="inlineStr">
        <is>
          <t>40 ↑ +0.42%</t>
        </is>
      </c>
      <c r="U928" s="8" t="inlineStr">
        <is>
          <t>135 ↑ +0.72%</t>
        </is>
      </c>
      <c r="V928" s="8" t="inlineStr">
        <is>
          <t>131 ↑ +0.83%</t>
        </is>
      </c>
      <c r="W928" s="8" t="inlineStr">
        <is>
          <t>136 ↑ +0.56%</t>
        </is>
      </c>
    </row>
    <row r="929" ht="28" customHeight="1" s="386">
      <c r="A929" s="308" t="n">
        <v>44875</v>
      </c>
      <c r="B929" s="472" t="n">
        <v>2025.423</v>
      </c>
      <c r="C929" s="8" t="n">
        <v>-8.849</v>
      </c>
      <c r="D929" s="268" t="n">
        <v>-0.0043</v>
      </c>
      <c r="E929" s="8" t="n">
        <v>58.23</v>
      </c>
      <c r="F929" s="8" t="n">
        <v>134.156</v>
      </c>
      <c r="G929" s="8" t="n">
        <v>122.071</v>
      </c>
      <c r="H929" s="8" t="n">
        <v>88.33</v>
      </c>
      <c r="I929" s="8" t="n">
        <v>183.75</v>
      </c>
      <c r="J929" s="8" t="n">
        <v>70.31</v>
      </c>
      <c r="K929" s="268" t="n">
        <v>0.496</v>
      </c>
      <c r="L929" s="268" t="n">
        <v>0.3867</v>
      </c>
      <c r="M929" s="268" t="n">
        <v>-0.0362</v>
      </c>
      <c r="N929" s="8" t="n">
        <v>602.14</v>
      </c>
      <c r="O929" s="8" t="n">
        <v>7943.31</v>
      </c>
      <c r="P929" s="268" t="n">
        <v>0.07580000000000001</v>
      </c>
      <c r="Q929" s="8" t="n">
        <v>450</v>
      </c>
      <c r="R929" s="8" t="n">
        <v>0</v>
      </c>
      <c r="S929" s="8" t="inlineStr">
        <is>
          <t>7 ↑ +0.14%</t>
        </is>
      </c>
      <c r="T929" s="8" t="inlineStr">
        <is>
          <t>42 ↓ -0.09%</t>
        </is>
      </c>
      <c r="U929" s="8" t="inlineStr">
        <is>
          <t>146 ↓ -0.12%</t>
        </is>
      </c>
      <c r="V929" s="8" t="inlineStr">
        <is>
          <t>124 ↓ -0.40%</t>
        </is>
      </c>
      <c r="W929" s="8" t="inlineStr">
        <is>
          <t>131 ↓ -0.96%</t>
        </is>
      </c>
    </row>
    <row r="930" ht="28" customHeight="1" s="386">
      <c r="A930" s="308" t="n">
        <v>44874</v>
      </c>
      <c r="B930" s="472" t="n">
        <v>2034.272</v>
      </c>
      <c r="C930" s="8" t="n">
        <v>-2.138</v>
      </c>
      <c r="D930" s="268" t="n">
        <v>-0.001</v>
      </c>
      <c r="E930" s="8" t="n">
        <v>60.1</v>
      </c>
      <c r="F930" s="8" t="n">
        <v>135.069</v>
      </c>
      <c r="G930" s="8" t="n">
        <v>122.244</v>
      </c>
      <c r="H930" s="8" t="n">
        <v>88.77</v>
      </c>
      <c r="I930" s="8" t="n">
        <v>184.79</v>
      </c>
      <c r="J930" s="8" t="n">
        <v>69.05</v>
      </c>
      <c r="K930" s="268" t="n">
        <v>0.4972</v>
      </c>
      <c r="L930" s="268" t="n">
        <v>0.3807</v>
      </c>
      <c r="M930" s="268" t="n">
        <v>-0.0373</v>
      </c>
      <c r="N930" s="8" t="n">
        <v>568.47</v>
      </c>
      <c r="O930" s="8" t="n">
        <v>7917.77</v>
      </c>
      <c r="P930" s="268" t="n">
        <v>0.0718</v>
      </c>
      <c r="Q930" s="8" t="n">
        <v>448</v>
      </c>
      <c r="R930" s="8" t="n">
        <v>0</v>
      </c>
      <c r="S930" s="8" t="inlineStr">
        <is>
          <t>7 ↓ -0.24%</t>
        </is>
      </c>
      <c r="T930" s="8" t="inlineStr">
        <is>
          <t>41 ↓ -0.13%</t>
        </is>
      </c>
      <c r="U930" s="8" t="inlineStr">
        <is>
          <t>147 ↓ -0.15%</t>
        </is>
      </c>
      <c r="V930" s="8" t="inlineStr">
        <is>
          <t>117 ↓ -0.10%</t>
        </is>
      </c>
      <c r="W930" s="8" t="inlineStr">
        <is>
          <t>136 ↓ -0.04%</t>
        </is>
      </c>
    </row>
    <row r="931" ht="28" customHeight="1" s="386">
      <c r="A931" s="308" t="n">
        <v>44873</v>
      </c>
      <c r="B931" s="472" t="n">
        <v>2036.41</v>
      </c>
      <c r="C931" s="8" t="n">
        <v>-7.419</v>
      </c>
      <c r="D931" s="268" t="n">
        <v>-0.0036</v>
      </c>
      <c r="E931" s="8" t="n">
        <v>62.41</v>
      </c>
      <c r="F931" s="8" t="n">
        <v>135.222</v>
      </c>
      <c r="G931" s="8" t="n">
        <v>122.005</v>
      </c>
      <c r="H931" s="8" t="n">
        <v>88.77</v>
      </c>
      <c r="I931" s="8" t="n">
        <v>184.88</v>
      </c>
      <c r="J931" s="8" t="n">
        <v>69.64</v>
      </c>
      <c r="K931" s="268" t="n">
        <v>0.4966</v>
      </c>
      <c r="L931" s="268" t="n">
        <v>0.3883</v>
      </c>
      <c r="M931" s="268" t="n">
        <v>-0.0375</v>
      </c>
      <c r="N931" s="8" t="n">
        <v>635.42</v>
      </c>
      <c r="O931" s="8" t="n">
        <v>7922.2</v>
      </c>
      <c r="P931" s="268" t="n">
        <v>0.08019999999999999</v>
      </c>
      <c r="Q931" s="8" t="n">
        <v>449</v>
      </c>
      <c r="R931" s="8" t="n">
        <v>0</v>
      </c>
      <c r="S931" s="8" t="inlineStr">
        <is>
          <t>7 ↓ -0.28%</t>
        </is>
      </c>
      <c r="T931" s="8" t="inlineStr">
        <is>
          <t>40 ↓ -0.20%</t>
        </is>
      </c>
      <c r="U931" s="8" t="inlineStr">
        <is>
          <t>143 ↓ -0.20%</t>
        </is>
      </c>
      <c r="V931" s="8" t="inlineStr">
        <is>
          <t>124 ↓ -0.42%</t>
        </is>
      </c>
      <c r="W931" s="8" t="inlineStr">
        <is>
          <t>135 ↓ -0.54%</t>
        </is>
      </c>
    </row>
    <row r="932" ht="28" customHeight="1" s="386">
      <c r="A932" s="308" t="n">
        <v>44872</v>
      </c>
      <c r="B932" s="472" t="n">
        <v>2043.829</v>
      </c>
      <c r="C932" s="8" t="n">
        <v>1.205</v>
      </c>
      <c r="D932" s="268" t="n">
        <v>0.0005999999999999999</v>
      </c>
      <c r="E932" s="8" t="n">
        <v>64.39</v>
      </c>
      <c r="F932" s="8" t="n">
        <v>135.79</v>
      </c>
      <c r="G932" s="8" t="n">
        <v>122.846</v>
      </c>
      <c r="H932" s="8" t="n">
        <v>88.67</v>
      </c>
      <c r="I932" s="8" t="n">
        <v>185.88</v>
      </c>
      <c r="J932" s="8" t="n">
        <v>69.40000000000001</v>
      </c>
      <c r="K932" s="268" t="n">
        <v>0.5009</v>
      </c>
      <c r="L932" s="268" t="n">
        <v>0.384</v>
      </c>
      <c r="M932" s="268" t="n">
        <v>-0.0388</v>
      </c>
      <c r="N932" s="8" t="n">
        <v>616.09</v>
      </c>
      <c r="O932" s="8" t="n">
        <v>7883.33</v>
      </c>
      <c r="P932" s="268" t="n">
        <v>0.07820000000000001</v>
      </c>
      <c r="Q932" s="8" t="n">
        <v>446</v>
      </c>
      <c r="R932" s="8" t="n">
        <v>0</v>
      </c>
      <c r="S932" s="8" t="inlineStr">
        <is>
          <t>7 ↓ -0.08%</t>
        </is>
      </c>
      <c r="T932" s="8" t="inlineStr">
        <is>
          <t>41 ↑ +0.10%</t>
        </is>
      </c>
      <c r="U932" s="8" t="inlineStr">
        <is>
          <t>141 ↑ +0.01%</t>
        </is>
      </c>
      <c r="V932" s="8" t="inlineStr">
        <is>
          <t>118 ↑ +0.07%</t>
        </is>
      </c>
      <c r="W932" s="8" t="inlineStr">
        <is>
          <t>139 ↑ +0.10%</t>
        </is>
      </c>
    </row>
    <row r="933" ht="28" customHeight="1" s="386">
      <c r="A933" s="308" t="n">
        <v>44869</v>
      </c>
      <c r="B933" s="472" t="n">
        <v>2042.624</v>
      </c>
      <c r="C933" s="8" t="n">
        <v>28.103</v>
      </c>
      <c r="D933" s="268" t="n">
        <v>0.014</v>
      </c>
      <c r="E933" s="8" t="n">
        <v>65.42</v>
      </c>
      <c r="F933" s="8" t="n">
        <v>135.751</v>
      </c>
      <c r="G933" s="8" t="n">
        <v>122.795</v>
      </c>
      <c r="H933" s="8" t="n">
        <v>88.55</v>
      </c>
      <c r="I933" s="8" t="n">
        <v>186.83</v>
      </c>
      <c r="J933" s="8" t="n">
        <v>71.56</v>
      </c>
      <c r="K933" s="268" t="n">
        <v>0.5108</v>
      </c>
      <c r="L933" s="268" t="n">
        <v>0.3933</v>
      </c>
      <c r="M933" s="268" t="n">
        <v>-0.0365</v>
      </c>
      <c r="N933" s="8" t="n">
        <v>773.84</v>
      </c>
      <c r="O933" s="8" t="n">
        <v>7885.81</v>
      </c>
      <c r="P933" s="268" t="n">
        <v>0.09810000000000001</v>
      </c>
      <c r="Q933" s="8" t="n">
        <v>445</v>
      </c>
      <c r="R933" s="8" t="n">
        <v>0</v>
      </c>
      <c r="S933" s="8" t="inlineStr">
        <is>
          <t>7 ↑ +0.27%</t>
        </is>
      </c>
      <c r="T933" s="8" t="inlineStr">
        <is>
          <t>42 ↑ +0.64%</t>
        </is>
      </c>
      <c r="U933" s="8" t="inlineStr">
        <is>
          <t>138 ↑ +0.86%</t>
        </is>
      </c>
      <c r="V933" s="8" t="inlineStr">
        <is>
          <t>119 ↑ +1.27%</t>
        </is>
      </c>
      <c r="W933" s="8" t="inlineStr">
        <is>
          <t>139 ↑ +2.32%</t>
        </is>
      </c>
    </row>
    <row r="934" ht="28" customHeight="1" s="386">
      <c r="A934" s="308" t="n">
        <v>44868</v>
      </c>
      <c r="B934" s="472" t="n">
        <v>2014.521</v>
      </c>
      <c r="C934" s="8" t="n">
        <v>2.656</v>
      </c>
      <c r="D934" s="268" t="n">
        <v>0.0013</v>
      </c>
      <c r="E934" s="8" t="n">
        <v>59.25</v>
      </c>
      <c r="F934" s="8" t="n">
        <v>133.698</v>
      </c>
      <c r="G934" s="8" t="n">
        <v>120.95</v>
      </c>
      <c r="H934" s="8" t="n">
        <v>87.26000000000001</v>
      </c>
      <c r="I934" s="8" t="n">
        <v>186.07</v>
      </c>
      <c r="J934" s="8" t="n">
        <v>74.23999999999999</v>
      </c>
      <c r="K934" s="268" t="n">
        <v>0.5237000000000001</v>
      </c>
      <c r="L934" s="268" t="n">
        <v>0.3993</v>
      </c>
      <c r="M934" s="268" t="n">
        <v>-0.0325</v>
      </c>
      <c r="N934" s="8" t="n">
        <v>589.33</v>
      </c>
      <c r="O934" s="8" t="n">
        <v>7882.67</v>
      </c>
      <c r="P934" s="268" t="n">
        <v>0.07480000000000001</v>
      </c>
      <c r="Q934" s="8" t="n">
        <v>444</v>
      </c>
      <c r="R934" s="8" t="n">
        <v>0</v>
      </c>
      <c r="S934" s="8" t="inlineStr">
        <is>
          <t>7 ↓ -0.18%</t>
        </is>
      </c>
      <c r="T934" s="8" t="inlineStr">
        <is>
          <t>46 ↑ +0.08%</t>
        </is>
      </c>
      <c r="U934" s="8" t="inlineStr">
        <is>
          <t>156 ↑ +0.21%</t>
        </is>
      </c>
      <c r="V934" s="8" t="inlineStr">
        <is>
          <t>108 ↑ +0.18%</t>
        </is>
      </c>
      <c r="W934" s="8" t="inlineStr">
        <is>
          <t>127 ↑ +0.03%</t>
        </is>
      </c>
    </row>
    <row r="935" ht="28" customHeight="1" s="386">
      <c r="A935" s="308" t="n">
        <v>44867</v>
      </c>
      <c r="B935" s="472" t="n">
        <v>2011.865</v>
      </c>
      <c r="C935" s="8" t="n">
        <v>21.988</v>
      </c>
      <c r="D935" s="268" t="n">
        <v>0.011</v>
      </c>
      <c r="E935" s="8" t="n">
        <v>56.63</v>
      </c>
      <c r="F935" s="8" t="n">
        <v>133.668</v>
      </c>
      <c r="G935" s="8" t="n">
        <v>120.571</v>
      </c>
      <c r="H935" s="8" t="n">
        <v>87.34</v>
      </c>
      <c r="I935" s="8" t="n">
        <v>186.23</v>
      </c>
      <c r="J935" s="8" t="n">
        <v>74.59</v>
      </c>
      <c r="K935" s="268" t="n">
        <v>0.5256</v>
      </c>
      <c r="L935" s="268" t="n">
        <v>0.4054</v>
      </c>
      <c r="M935" s="268" t="n">
        <v>-0.0325</v>
      </c>
      <c r="N935" s="8" t="n">
        <v>688.22</v>
      </c>
      <c r="O935" s="8" t="n">
        <v>7879.37</v>
      </c>
      <c r="P935" s="268" t="n">
        <v>0.0873</v>
      </c>
      <c r="Q935" s="8" t="n">
        <v>443</v>
      </c>
      <c r="R935" s="8" t="n">
        <v>0</v>
      </c>
      <c r="S935" s="8" t="inlineStr">
        <is>
          <t>7 ↓ -0.07%</t>
        </is>
      </c>
      <c r="T935" s="8" t="inlineStr">
        <is>
          <t>51 ↑ +0.29%</t>
        </is>
      </c>
      <c r="U935" s="8" t="inlineStr">
        <is>
          <t>157 ↑ +0.83%</t>
        </is>
      </c>
      <c r="V935" s="8" t="inlineStr">
        <is>
          <t>106 ↑ +1.13%</t>
        </is>
      </c>
      <c r="W935" s="8" t="inlineStr">
        <is>
          <t>122 ↑ +1.84%</t>
        </is>
      </c>
    </row>
    <row r="936" ht="28" customHeight="1" s="386">
      <c r="A936" s="308" t="n">
        <v>44866</v>
      </c>
      <c r="B936" s="472" t="n">
        <v>1989.877</v>
      </c>
      <c r="C936" s="8" t="n">
        <v>20.345</v>
      </c>
      <c r="D936" s="268" t="n">
        <v>0.0103</v>
      </c>
      <c r="E936" s="8" t="n">
        <v>50</v>
      </c>
      <c r="F936" s="8" t="n">
        <v>132.089</v>
      </c>
      <c r="G936" s="8" t="n">
        <v>119.121</v>
      </c>
      <c r="H936" s="8" t="n">
        <v>85.56</v>
      </c>
      <c r="I936" s="8" t="n">
        <v>185.22</v>
      </c>
      <c r="J936" s="8" t="n">
        <v>75</v>
      </c>
      <c r="K936" s="268" t="n">
        <v>0.5313</v>
      </c>
      <c r="L936" s="268" t="n">
        <v>0.4044</v>
      </c>
      <c r="M936" s="268" t="n">
        <v>-0.0292</v>
      </c>
      <c r="N936" s="8" t="n">
        <v>638.6900000000001</v>
      </c>
      <c r="O936" s="8" t="n">
        <v>7873.1</v>
      </c>
      <c r="P936" s="268" t="n">
        <v>0.08110000000000001</v>
      </c>
      <c r="Q936" s="8" t="n">
        <v>442</v>
      </c>
      <c r="R936" s="8" t="n">
        <v>0</v>
      </c>
      <c r="S936" s="8" t="inlineStr">
        <is>
          <t>7 ↑ +0.89%</t>
        </is>
      </c>
      <c r="T936" s="8" t="inlineStr">
        <is>
          <t>62 ↑ +0.40%</t>
        </is>
      </c>
      <c r="U936" s="8" t="inlineStr">
        <is>
          <t>162 ↑ +0.76%</t>
        </is>
      </c>
      <c r="V936" s="8" t="inlineStr">
        <is>
          <t>100 ↑ +1.31%</t>
        </is>
      </c>
      <c r="W936" s="8" t="inlineStr">
        <is>
          <t>111 ↑ +1.55%</t>
        </is>
      </c>
    </row>
    <row r="937" ht="28" customHeight="1" s="386">
      <c r="A937" s="308" t="n">
        <v>44865</v>
      </c>
      <c r="B937" s="472" t="n">
        <v>1969.532</v>
      </c>
      <c r="C937" s="8" t="n">
        <v>-4.244</v>
      </c>
      <c r="D937" s="268" t="n">
        <v>-0.0021</v>
      </c>
      <c r="E937" s="8" t="n">
        <v>43.22</v>
      </c>
      <c r="F937" s="8" t="n">
        <v>130.762</v>
      </c>
      <c r="G937" s="8" t="n">
        <v>118.35</v>
      </c>
      <c r="H937" s="8" t="n">
        <v>83.65000000000001</v>
      </c>
      <c r="I937" s="8" t="n">
        <v>186.35</v>
      </c>
      <c r="J937" s="8" t="n">
        <v>79.01000000000001</v>
      </c>
      <c r="K937" s="268" t="n">
        <v>0.5558999999999999</v>
      </c>
      <c r="L937" s="268" t="n">
        <v>0.4257</v>
      </c>
      <c r="M937" s="268" t="n">
        <v>-0.0269</v>
      </c>
      <c r="N937" s="8" t="n">
        <v>555.8200000000001</v>
      </c>
      <c r="O937" s="8" t="n">
        <v>7849.82</v>
      </c>
      <c r="P937" s="268" t="n">
        <v>0.0708</v>
      </c>
      <c r="Q937" s="8" t="n">
        <v>442</v>
      </c>
      <c r="R937" s="8" t="n">
        <v>0</v>
      </c>
      <c r="S937" s="8" t="inlineStr">
        <is>
          <t>7 ↓ -0.73%</t>
        </is>
      </c>
      <c r="T937" s="8" t="inlineStr">
        <is>
          <t>69 ↓ -0.48%</t>
        </is>
      </c>
      <c r="U937" s="8" t="inlineStr">
        <is>
          <t>171 ↓ -0.34%</t>
        </is>
      </c>
      <c r="V937" s="8" t="inlineStr">
        <is>
          <t>99 ↑ +0.01%</t>
        </is>
      </c>
      <c r="W937" s="8" t="inlineStr">
        <is>
          <t>96 ↑ +0.01%</t>
        </is>
      </c>
    </row>
    <row r="938" ht="28" customHeight="1" s="386">
      <c r="A938" s="308" t="n">
        <v>44862</v>
      </c>
      <c r="B938" s="472" t="n">
        <v>1973.776</v>
      </c>
      <c r="C938" s="8" t="n">
        <v>-30.994</v>
      </c>
      <c r="D938" s="268" t="n">
        <v>-0.0155</v>
      </c>
      <c r="E938" s="8" t="n">
        <v>45</v>
      </c>
      <c r="F938" s="8" t="n">
        <v>131.192</v>
      </c>
      <c r="G938" s="8" t="n">
        <v>118.448</v>
      </c>
      <c r="H938" s="8" t="n">
        <v>82.73</v>
      </c>
      <c r="I938" s="8" t="n">
        <v>188.43</v>
      </c>
      <c r="J938" s="8" t="n">
        <v>84.48</v>
      </c>
      <c r="K938" s="268" t="n">
        <v>0.5724</v>
      </c>
      <c r="L938" s="268" t="n">
        <v>0.4469</v>
      </c>
      <c r="M938" s="268" t="n">
        <v>-0.0282</v>
      </c>
      <c r="N938" s="8" t="n">
        <v>535.09</v>
      </c>
      <c r="O938" s="8" t="n">
        <v>7837.15</v>
      </c>
      <c r="P938" s="268" t="n">
        <v>0.0683</v>
      </c>
      <c r="Q938" s="8" t="n">
        <v>441</v>
      </c>
      <c r="R938" s="8" t="n">
        <v>0</v>
      </c>
      <c r="S938" s="8" t="inlineStr">
        <is>
          <t>7 ↓ -0.89%</t>
        </is>
      </c>
      <c r="T938" s="8" t="inlineStr">
        <is>
          <t>66 ↓ -0.78%</t>
        </is>
      </c>
      <c r="U938" s="8" t="inlineStr">
        <is>
          <t>168 ↓ -1.16%</t>
        </is>
      </c>
      <c r="V938" s="8" t="inlineStr">
        <is>
          <t>106 ↓ -1.63%</t>
        </is>
      </c>
      <c r="W938" s="8" t="inlineStr">
        <is>
          <t>94 ↓ -2.73%</t>
        </is>
      </c>
    </row>
    <row r="939" ht="28" customHeight="1" s="386">
      <c r="A939" s="308" t="n">
        <v>44861</v>
      </c>
      <c r="B939" s="472" t="n">
        <v>2004.77</v>
      </c>
      <c r="C939" s="8" t="n">
        <v>-1.525</v>
      </c>
      <c r="D939" s="268" t="n">
        <v>-0.0008</v>
      </c>
      <c r="E939" s="8" t="n">
        <v>52.24</v>
      </c>
      <c r="F939" s="8" t="n">
        <v>133.486</v>
      </c>
      <c r="G939" s="8" t="n">
        <v>119.999</v>
      </c>
      <c r="H939" s="8" t="n">
        <v>86.01000000000001</v>
      </c>
      <c r="I939" s="8" t="n">
        <v>186.91</v>
      </c>
      <c r="J939" s="8" t="n">
        <v>76.40000000000001</v>
      </c>
      <c r="K939" s="268" t="n">
        <v>0.5342</v>
      </c>
      <c r="L939" s="268" t="n">
        <v>0.4089</v>
      </c>
      <c r="M939" s="268" t="n">
        <v>-0.0326</v>
      </c>
      <c r="N939" s="8" t="n">
        <v>547.15</v>
      </c>
      <c r="O939" s="8" t="n">
        <v>7788.53</v>
      </c>
      <c r="P939" s="268" t="n">
        <v>0.0703</v>
      </c>
      <c r="Q939" s="8" t="n">
        <v>439</v>
      </c>
      <c r="R939" s="8" t="n">
        <v>0</v>
      </c>
      <c r="S939" s="8" t="inlineStr">
        <is>
          <t>7 ↓ -0.31%</t>
        </is>
      </c>
      <c r="T939" s="8" t="inlineStr">
        <is>
          <t>47 ↓ -0.02%</t>
        </is>
      </c>
      <c r="U939" s="8" t="inlineStr">
        <is>
          <t>167 ↓ -0.09%</t>
        </is>
      </c>
      <c r="V939" s="8" t="inlineStr">
        <is>
          <t>100 ↑ +0.04%</t>
        </is>
      </c>
      <c r="W939" s="8" t="inlineStr">
        <is>
          <t>118 ↓ -0.17%</t>
        </is>
      </c>
    </row>
    <row r="940" ht="28" customHeight="1" s="386">
      <c r="A940" s="308" t="n">
        <v>44860</v>
      </c>
      <c r="B940" s="472" t="n">
        <v>2006.295</v>
      </c>
      <c r="C940" s="8" t="n">
        <v>21.319</v>
      </c>
      <c r="D940" s="268" t="n">
        <v>0.0107</v>
      </c>
      <c r="E940" s="8" t="n">
        <v>55.15</v>
      </c>
      <c r="F940" s="8" t="n">
        <v>133.614</v>
      </c>
      <c r="G940" s="8" t="n">
        <v>120.091</v>
      </c>
      <c r="H940" s="8" t="n">
        <v>86.45999999999999</v>
      </c>
      <c r="I940" s="8" t="n">
        <v>186.75</v>
      </c>
      <c r="J940" s="8" t="n">
        <v>73.54000000000001</v>
      </c>
      <c r="K940" s="268" t="n">
        <v>0.5314</v>
      </c>
      <c r="L940" s="268" t="n">
        <v>0.4004</v>
      </c>
      <c r="M940" s="268" t="n">
        <v>-0.0325</v>
      </c>
      <c r="N940" s="8" t="n">
        <v>523.41</v>
      </c>
      <c r="O940" s="8" t="n">
        <v>7792.57</v>
      </c>
      <c r="P940" s="268" t="n">
        <v>0.0672</v>
      </c>
      <c r="Q940" s="8" t="n">
        <v>439</v>
      </c>
      <c r="R940" s="8" t="n">
        <v>0</v>
      </c>
      <c r="S940" s="8" t="inlineStr">
        <is>
          <t>7 ↓ -0.21%</t>
        </is>
      </c>
      <c r="T940" s="8" t="inlineStr">
        <is>
          <t>51 ↑ +0.48%</t>
        </is>
      </c>
      <c r="U940" s="8" t="inlineStr">
        <is>
          <t>159 ↑ +0.67%</t>
        </is>
      </c>
      <c r="V940" s="8" t="inlineStr">
        <is>
          <t>102 ↑ +1.29%</t>
        </is>
      </c>
      <c r="W940" s="8" t="inlineStr">
        <is>
          <t>120 ↑ +1.75%</t>
        </is>
      </c>
    </row>
    <row r="941" ht="28" customHeight="1" s="386">
      <c r="A941" s="308" t="n">
        <v>44859</v>
      </c>
      <c r="B941" s="472" t="n">
        <v>1984.976</v>
      </c>
      <c r="C941" s="8" t="n">
        <v>-11.962</v>
      </c>
      <c r="D941" s="268" t="n">
        <v>-0.006</v>
      </c>
      <c r="E941" s="8" t="n">
        <v>46.3</v>
      </c>
      <c r="F941" s="8" t="n">
        <v>132.236</v>
      </c>
      <c r="G941" s="8" t="n">
        <v>118.853</v>
      </c>
      <c r="H941" s="8" t="n">
        <v>84.84999999999999</v>
      </c>
      <c r="I941" s="8" t="n">
        <v>186.9</v>
      </c>
      <c r="J941" s="8" t="n">
        <v>77.17</v>
      </c>
      <c r="K941" s="268" t="n">
        <v>0.5466</v>
      </c>
      <c r="L941" s="268" t="n">
        <v>0.4243</v>
      </c>
      <c r="M941" s="268" t="n">
        <v>-0.0292</v>
      </c>
      <c r="N941" s="8" t="n">
        <v>501.29</v>
      </c>
      <c r="O941" s="8" t="n">
        <v>7782.08</v>
      </c>
      <c r="P941" s="268" t="n">
        <v>0.0644</v>
      </c>
      <c r="Q941" s="8" t="n">
        <v>437</v>
      </c>
      <c r="R941" s="8" t="n">
        <v>0</v>
      </c>
      <c r="S941" s="8" t="inlineStr">
        <is>
          <t>6 ↓ -0.45%</t>
        </is>
      </c>
      <c r="T941" s="8" t="inlineStr">
        <is>
          <t>61 ↓ -0.45%</t>
        </is>
      </c>
      <c r="U941" s="8" t="inlineStr">
        <is>
          <t>169 ↓ -0.60%</t>
        </is>
      </c>
      <c r="V941" s="8" t="inlineStr">
        <is>
          <t>99 ↓ -0.84%</t>
        </is>
      </c>
      <c r="W941" s="8" t="inlineStr">
        <is>
          <t>102 ↓ -0.45%</t>
        </is>
      </c>
    </row>
    <row r="942" ht="28" customHeight="1" s="386">
      <c r="A942" s="308" t="n">
        <v>44858</v>
      </c>
      <c r="B942" s="472" t="n">
        <v>1996.938</v>
      </c>
      <c r="C942" s="8" t="n">
        <v>-19.031</v>
      </c>
      <c r="D942" s="268" t="n">
        <v>-0.0094</v>
      </c>
      <c r="E942" s="8" t="n">
        <v>51.19</v>
      </c>
      <c r="F942" s="8" t="n">
        <v>133.047</v>
      </c>
      <c r="G942" s="8" t="n">
        <v>119.479</v>
      </c>
      <c r="H942" s="8" t="n">
        <v>84.55</v>
      </c>
      <c r="I942" s="8" t="n">
        <v>188.04</v>
      </c>
      <c r="J942" s="8" t="n">
        <v>77.90000000000001</v>
      </c>
      <c r="K942" s="268" t="n">
        <v>0.5499000000000001</v>
      </c>
      <c r="L942" s="268" t="n">
        <v>0.4271</v>
      </c>
      <c r="M942" s="268" t="n">
        <v>-0.0312</v>
      </c>
      <c r="N942" s="8" t="n">
        <v>503.51</v>
      </c>
      <c r="O942" s="8" t="n">
        <v>7780.31</v>
      </c>
      <c r="P942" s="268" t="n">
        <v>0.06469999999999999</v>
      </c>
      <c r="Q942" s="8" t="n">
        <v>436</v>
      </c>
      <c r="R942" s="8" t="n">
        <v>0</v>
      </c>
      <c r="S942" s="8" t="inlineStr">
        <is>
          <t>5 ↓ -0.64%</t>
        </is>
      </c>
      <c r="T942" s="8" t="inlineStr">
        <is>
          <t>54 ↓ -0.74%</t>
        </is>
      </c>
      <c r="U942" s="8" t="inlineStr">
        <is>
          <t>166 ↓ -1.00%</t>
        </is>
      </c>
      <c r="V942" s="8" t="inlineStr">
        <is>
          <t>103 ↓ -1.21%</t>
        </is>
      </c>
      <c r="W942" s="8" t="inlineStr">
        <is>
          <t>108 ↓ -0.72%</t>
        </is>
      </c>
    </row>
    <row r="943" ht="28" customHeight="1" s="386">
      <c r="A943" s="308" t="n">
        <v>44855</v>
      </c>
      <c r="B943" s="472" t="n">
        <v>2015.969</v>
      </c>
      <c r="C943" s="8" t="n">
        <v>-4.222</v>
      </c>
      <c r="D943" s="268" t="n">
        <v>-0.0021</v>
      </c>
      <c r="E943" s="8" t="n">
        <v>56.68</v>
      </c>
      <c r="F943" s="8" t="n">
        <v>134.27</v>
      </c>
      <c r="G943" s="8" t="n">
        <v>121.066</v>
      </c>
      <c r="H943" s="8" t="n">
        <v>85.93000000000001</v>
      </c>
      <c r="I943" s="8" t="n">
        <v>188.5</v>
      </c>
      <c r="J943" s="8" t="n">
        <v>77.05</v>
      </c>
      <c r="K943" s="268" t="n">
        <v>0.5423</v>
      </c>
      <c r="L943" s="268" t="n">
        <v>0.4168</v>
      </c>
      <c r="M943" s="268" t="n">
        <v>-0.032</v>
      </c>
      <c r="N943" s="8" t="n">
        <v>520.76</v>
      </c>
      <c r="O943" s="8" t="n">
        <v>7762.02</v>
      </c>
      <c r="P943" s="268" t="n">
        <v>0.06710000000000001</v>
      </c>
      <c r="Q943" s="8" t="n">
        <v>435</v>
      </c>
      <c r="R943" s="8" t="n">
        <v>0</v>
      </c>
      <c r="S943" s="8" t="inlineStr">
        <is>
          <t>5 ↑ +0.05%</t>
        </is>
      </c>
      <c r="T943" s="8" t="inlineStr">
        <is>
          <t>42 ↓ -0.05%</t>
        </is>
      </c>
      <c r="U943" s="8" t="inlineStr">
        <is>
          <t>159 ↓ -0.10%</t>
        </is>
      </c>
      <c r="V943" s="8" t="inlineStr">
        <is>
          <t>105 ↓ -0.28%</t>
        </is>
      </c>
      <c r="W943" s="8" t="inlineStr">
        <is>
          <t>124 ↓ -0.34%</t>
        </is>
      </c>
    </row>
    <row r="944" ht="28" customHeight="1" s="386">
      <c r="A944" s="308" t="n">
        <v>44854</v>
      </c>
      <c r="B944" s="472" t="n">
        <v>2020.191</v>
      </c>
      <c r="C944" s="8" t="n">
        <v>-13.463</v>
      </c>
      <c r="D944" s="268" t="n">
        <v>-0.0066</v>
      </c>
      <c r="E944" s="8" t="n">
        <v>57.53</v>
      </c>
      <c r="F944" s="8" t="n">
        <v>134.673</v>
      </c>
      <c r="G944" s="8" t="n">
        <v>120.935</v>
      </c>
      <c r="H944" s="8" t="n">
        <v>85.68000000000001</v>
      </c>
      <c r="I944" s="8" t="n">
        <v>189.29</v>
      </c>
      <c r="J944" s="8" t="n">
        <v>79.26000000000001</v>
      </c>
      <c r="K944" s="268" t="n">
        <v>0.5462</v>
      </c>
      <c r="L944" s="268" t="n">
        <v>0.4216</v>
      </c>
      <c r="M944" s="268" t="n">
        <v>-0.0326</v>
      </c>
      <c r="N944" s="8" t="n">
        <v>610.2</v>
      </c>
      <c r="O944" s="8" t="n">
        <v>7732.97</v>
      </c>
      <c r="P944" s="268" t="n">
        <v>0.0789</v>
      </c>
      <c r="Q944" s="8" t="n">
        <v>434</v>
      </c>
      <c r="R944" s="8" t="n">
        <v>0</v>
      </c>
      <c r="S944" s="8" t="inlineStr">
        <is>
          <t>5 ↓ -0.18%</t>
        </is>
      </c>
      <c r="T944" s="8" t="inlineStr">
        <is>
          <t>41 ↓ -0.20%</t>
        </is>
      </c>
      <c r="U944" s="8" t="inlineStr">
        <is>
          <t>152 ↓ -0.34%</t>
        </is>
      </c>
      <c r="V944" s="8" t="inlineStr">
        <is>
          <t>110 ↓ -0.51%</t>
        </is>
      </c>
      <c r="W944" s="8" t="inlineStr">
        <is>
          <t>126 ↓ -1.36%</t>
        </is>
      </c>
    </row>
    <row r="945" ht="28" customHeight="1" s="386">
      <c r="A945" s="308" t="n">
        <v>44853</v>
      </c>
      <c r="B945" s="472" t="n">
        <v>2033.654</v>
      </c>
      <c r="C945" s="8" t="n">
        <v>-6.59</v>
      </c>
      <c r="D945" s="268" t="n">
        <v>-0.0032</v>
      </c>
      <c r="E945" s="8" t="n">
        <v>59.21</v>
      </c>
      <c r="F945" s="8" t="n">
        <v>135.905</v>
      </c>
      <c r="G945" s="8" t="n">
        <v>121.328</v>
      </c>
      <c r="H945" s="8" t="n">
        <v>85.76000000000001</v>
      </c>
      <c r="I945" s="8" t="n">
        <v>190.77</v>
      </c>
      <c r="J945" s="8" t="n">
        <v>80.97</v>
      </c>
      <c r="K945" s="268" t="n">
        <v>0.5486</v>
      </c>
      <c r="L945" s="268" t="n">
        <v>0.4253</v>
      </c>
      <c r="M945" s="268" t="n">
        <v>-0.0344</v>
      </c>
      <c r="N945" s="8" t="n">
        <v>572.71</v>
      </c>
      <c r="O945" s="8" t="n">
        <v>7737.12</v>
      </c>
      <c r="P945" s="268" t="n">
        <v>0.074</v>
      </c>
      <c r="Q945" s="8" t="n">
        <v>434</v>
      </c>
      <c r="R945" s="8" t="n">
        <v>0</v>
      </c>
      <c r="S945" s="8" t="inlineStr">
        <is>
          <t>5 ↓ -0.17%</t>
        </is>
      </c>
      <c r="T945" s="8" t="inlineStr">
        <is>
          <t>43 ↓ -0.38%</t>
        </is>
      </c>
      <c r="U945" s="8" t="inlineStr">
        <is>
          <t>146 ↓ -0.43%</t>
        </is>
      </c>
      <c r="V945" s="8" t="inlineStr">
        <is>
          <t>104 ↓ -0.44%</t>
        </is>
      </c>
      <c r="W945" s="8" t="inlineStr">
        <is>
          <t>136 ↓ -0.11%</t>
        </is>
      </c>
    </row>
    <row r="946" ht="28" customHeight="1" s="386">
      <c r="A946" s="308" t="n">
        <v>44852</v>
      </c>
      <c r="B946" s="472" t="n">
        <v>2040.244</v>
      </c>
      <c r="C946" s="8" t="n">
        <v>3.463</v>
      </c>
      <c r="D946" s="268" t="n">
        <v>0.0017</v>
      </c>
      <c r="E946" s="8" t="n">
        <v>61.13</v>
      </c>
      <c r="F946" s="8" t="n">
        <v>136.885</v>
      </c>
      <c r="G946" s="8" t="n">
        <v>121.629</v>
      </c>
      <c r="H946" s="8" t="n">
        <v>86.34999999999999</v>
      </c>
      <c r="I946" s="8" t="n">
        <v>190.7</v>
      </c>
      <c r="J946" s="8" t="n">
        <v>78.03</v>
      </c>
      <c r="K946" s="268" t="n">
        <v>0.5381</v>
      </c>
      <c r="L946" s="268" t="n">
        <v>0.4196</v>
      </c>
      <c r="M946" s="268" t="n">
        <v>-0.0356</v>
      </c>
      <c r="N946" s="8" t="n">
        <v>593.14</v>
      </c>
      <c r="O946" s="8" t="n">
        <v>7735.6</v>
      </c>
      <c r="P946" s="268" t="n">
        <v>0.0767</v>
      </c>
      <c r="Q946" s="8" t="n">
        <v>434</v>
      </c>
      <c r="R946" s="8" t="n">
        <v>0</v>
      </c>
      <c r="S946" s="8" t="inlineStr">
        <is>
          <t>5 ↓ -0.12%</t>
        </is>
      </c>
      <c r="T946" s="8" t="inlineStr">
        <is>
          <t>38 ↓ -0.22%</t>
        </is>
      </c>
      <c r="U946" s="8" t="inlineStr">
        <is>
          <t>150 ↓ -0.13%</t>
        </is>
      </c>
      <c r="V946" s="8" t="inlineStr">
        <is>
          <t>104 ↓ -0.03%</t>
        </is>
      </c>
      <c r="W946" s="8" t="inlineStr">
        <is>
          <t>137 ↑ +0.77%</t>
        </is>
      </c>
    </row>
    <row r="947" ht="28" customHeight="1" s="386">
      <c r="A947" s="308" t="n">
        <v>44851</v>
      </c>
      <c r="B947" s="472" t="n">
        <v>2036.781</v>
      </c>
      <c r="C947" s="8" t="n">
        <v>6.173</v>
      </c>
      <c r="D947" s="268" t="n">
        <v>0.003</v>
      </c>
      <c r="E947" s="8" t="n">
        <v>61.32</v>
      </c>
      <c r="F947" s="8" t="n">
        <v>136.564</v>
      </c>
      <c r="G947" s="8" t="n">
        <v>121.898</v>
      </c>
      <c r="H947" s="8" t="n">
        <v>86.18000000000001</v>
      </c>
      <c r="I947" s="8" t="n">
        <v>190.73</v>
      </c>
      <c r="J947" s="8" t="n">
        <v>77.84999999999999</v>
      </c>
      <c r="K947" s="268" t="n">
        <v>0.5417</v>
      </c>
      <c r="L947" s="268" t="n">
        <v>0.4216</v>
      </c>
      <c r="M947" s="268" t="n">
        <v>-0.0354</v>
      </c>
      <c r="N947" s="8" t="n">
        <v>512.25</v>
      </c>
      <c r="O947" s="8" t="n">
        <v>7677.18</v>
      </c>
      <c r="P947" s="268" t="n">
        <v>0.0667</v>
      </c>
      <c r="Q947" s="8" t="n">
        <v>433</v>
      </c>
      <c r="R947" s="8" t="n">
        <v>0</v>
      </c>
      <c r="S947" s="8" t="inlineStr">
        <is>
          <t>5 ↑ +0.40%</t>
        </is>
      </c>
      <c r="T947" s="8" t="inlineStr">
        <is>
          <t>35 ↑ +0.20%</t>
        </is>
      </c>
      <c r="U947" s="8" t="inlineStr">
        <is>
          <t>145 ↑ +0.21%</t>
        </is>
      </c>
      <c r="V947" s="8" t="inlineStr">
        <is>
          <t>117 ↑ +0.48%</t>
        </is>
      </c>
      <c r="W947" s="8" t="inlineStr">
        <is>
          <t>131 ↑ +0.27%</t>
        </is>
      </c>
    </row>
    <row r="948" ht="28" customHeight="1" s="386">
      <c r="A948" s="308" t="n">
        <v>44848</v>
      </c>
      <c r="B948" s="472" t="n">
        <v>2030.608</v>
      </c>
      <c r="C948" s="8" t="n">
        <v>25.465</v>
      </c>
      <c r="D948" s="268" t="n">
        <v>0.0127</v>
      </c>
      <c r="E948" s="8" t="n">
        <v>59.94</v>
      </c>
      <c r="F948" s="8" t="n">
        <v>136.242</v>
      </c>
      <c r="G948" s="8" t="n">
        <v>121.354</v>
      </c>
      <c r="H948" s="8" t="n">
        <v>84.22</v>
      </c>
      <c r="I948" s="8" t="n">
        <v>191.76</v>
      </c>
      <c r="J948" s="8" t="n">
        <v>83.15000000000001</v>
      </c>
      <c r="K948" s="268" t="n">
        <v>0.5552</v>
      </c>
      <c r="L948" s="268" t="n">
        <v>0.438</v>
      </c>
      <c r="M948" s="268" t="n">
        <v>-0.0359</v>
      </c>
      <c r="N948" s="8" t="n">
        <v>651.34</v>
      </c>
      <c r="O948" s="8" t="n">
        <v>7681.97</v>
      </c>
      <c r="P948" s="268" t="n">
        <v>0.0848</v>
      </c>
      <c r="Q948" s="8" t="n">
        <v>433</v>
      </c>
      <c r="R948" s="8" t="n">
        <v>0</v>
      </c>
      <c r="S948" s="8" t="inlineStr">
        <is>
          <t>5 ↑ +0.38%</t>
        </is>
      </c>
      <c r="T948" s="8" t="inlineStr">
        <is>
          <t>38 ↑ +0.55%</t>
        </is>
      </c>
      <c r="U948" s="8" t="inlineStr">
        <is>
          <t>150 ↑ +1.07%</t>
        </is>
      </c>
      <c r="V948" s="8" t="inlineStr">
        <is>
          <t>112 ↑ +1.44%</t>
        </is>
      </c>
      <c r="W948" s="8" t="inlineStr">
        <is>
          <t>128 ↑ +1.61%</t>
        </is>
      </c>
    </row>
    <row r="949" ht="28" customHeight="1" s="386">
      <c r="A949" s="308" t="n">
        <v>44847</v>
      </c>
      <c r="B949" s="472" t="n">
        <v>2005.143</v>
      </c>
      <c r="C949" s="8" t="n">
        <v>20.226</v>
      </c>
      <c r="D949" s="268" t="n">
        <v>0.0102</v>
      </c>
      <c r="E949" s="8" t="n">
        <v>51.27</v>
      </c>
      <c r="F949" s="8" t="n">
        <v>134.48</v>
      </c>
      <c r="G949" s="8" t="n">
        <v>120.057</v>
      </c>
      <c r="H949" s="8" t="n">
        <v>82.06</v>
      </c>
      <c r="I949" s="8" t="n">
        <v>191.64</v>
      </c>
      <c r="J949" s="8" t="n">
        <v>86.5</v>
      </c>
      <c r="K949" s="268" t="n">
        <v>0.5716</v>
      </c>
      <c r="L949" s="268" t="n">
        <v>0.4491</v>
      </c>
      <c r="M949" s="268" t="n">
        <v>-0.0325</v>
      </c>
      <c r="N949" s="8" t="n">
        <v>549.79</v>
      </c>
      <c r="O949" s="8" t="n">
        <v>7672.94</v>
      </c>
      <c r="P949" s="268" t="n">
        <v>0.0717</v>
      </c>
      <c r="Q949" s="8" t="n">
        <v>432</v>
      </c>
      <c r="R949" s="8" t="n">
        <v>0</v>
      </c>
      <c r="S949" s="8" t="inlineStr">
        <is>
          <t>5 ↑ +0.35%</t>
        </is>
      </c>
      <c r="T949" s="8" t="inlineStr">
        <is>
          <t>48 ↑ +0.39%</t>
        </is>
      </c>
      <c r="U949" s="8" t="inlineStr">
        <is>
          <t>162 ↑ +0.70%</t>
        </is>
      </c>
      <c r="V949" s="8" t="inlineStr">
        <is>
          <t>103 ↑ +1.28%</t>
        </is>
      </c>
      <c r="W949" s="8" t="inlineStr">
        <is>
          <t>114 ↑ +1.53%</t>
        </is>
      </c>
    </row>
    <row r="950" ht="28" customHeight="1" s="386">
      <c r="A950" s="308" t="n">
        <v>44846</v>
      </c>
      <c r="B950" s="472" t="n">
        <v>1984.917</v>
      </c>
      <c r="C950" s="8" t="n">
        <v>30.528</v>
      </c>
      <c r="D950" s="268" t="n">
        <v>0.0156</v>
      </c>
      <c r="E950" s="8" t="n">
        <v>46.7</v>
      </c>
      <c r="F950" s="8" t="n">
        <v>133.115</v>
      </c>
      <c r="G950" s="8" t="n">
        <v>119.162</v>
      </c>
      <c r="H950" s="8" t="n">
        <v>81.68000000000001</v>
      </c>
      <c r="I950" s="8" t="n">
        <v>190.3</v>
      </c>
      <c r="J950" s="8" t="n">
        <v>87.76000000000001</v>
      </c>
      <c r="K950" s="268" t="n">
        <v>0.5718</v>
      </c>
      <c r="L950" s="268" t="n">
        <v>0.4631</v>
      </c>
      <c r="M950" s="268" t="n">
        <v>-0.0297</v>
      </c>
      <c r="N950" s="8" t="n">
        <v>523.95</v>
      </c>
      <c r="O950" s="8" t="n">
        <v>7665.43</v>
      </c>
      <c r="P950" s="268" t="n">
        <v>0.0684</v>
      </c>
      <c r="Q950" s="8" t="n">
        <v>431</v>
      </c>
      <c r="R950" s="8" t="n">
        <v>0</v>
      </c>
      <c r="S950" s="8" t="inlineStr">
        <is>
          <t>5 ↑ +0.24%</t>
        </is>
      </c>
      <c r="T950" s="8" t="inlineStr">
        <is>
          <t>50 ↑ +0.55%</t>
        </is>
      </c>
      <c r="U950" s="8" t="inlineStr">
        <is>
          <t>174 ↑ +1.11%</t>
        </is>
      </c>
      <c r="V950" s="8" t="inlineStr">
        <is>
          <t>95 ↑ +1.42%</t>
        </is>
      </c>
      <c r="W950" s="8" t="inlineStr">
        <is>
          <t>107 ↑ +2.95%</t>
        </is>
      </c>
    </row>
    <row r="951" ht="28" customHeight="1" s="386">
      <c r="A951" s="308" t="n">
        <v>44845</v>
      </c>
      <c r="B951" s="472" t="n">
        <v>1954.389</v>
      </c>
      <c r="C951" s="8" t="n">
        <v>11.985</v>
      </c>
      <c r="D951" s="268" t="n">
        <v>0.0062</v>
      </c>
      <c r="E951" s="8" t="n">
        <v>39.67</v>
      </c>
      <c r="F951" s="8" t="n">
        <v>130.883</v>
      </c>
      <c r="G951" s="8" t="n">
        <v>117.432</v>
      </c>
      <c r="H951" s="8" t="n">
        <v>78.98</v>
      </c>
      <c r="I951" s="8" t="n">
        <v>189.94</v>
      </c>
      <c r="J951" s="8" t="n">
        <v>89.66</v>
      </c>
      <c r="K951" s="268" t="n">
        <v>0.5906</v>
      </c>
      <c r="L951" s="268" t="n">
        <v>0.4705</v>
      </c>
      <c r="M951" s="268" t="n">
        <v>-0.0253</v>
      </c>
      <c r="N951" s="8" t="n">
        <v>455.41</v>
      </c>
      <c r="O951" s="8" t="n">
        <v>7651.11</v>
      </c>
      <c r="P951" s="268" t="n">
        <v>0.0595</v>
      </c>
      <c r="Q951" s="8" t="n">
        <v>430</v>
      </c>
      <c r="R951" s="8" t="n">
        <v>0</v>
      </c>
      <c r="S951" s="8" t="inlineStr">
        <is>
          <t>6 ↓ -0.21%</t>
        </is>
      </c>
      <c r="T951" s="8" t="inlineStr">
        <is>
          <t>70 ↓ -0.01%</t>
        </is>
      </c>
      <c r="U951" s="8" t="inlineStr">
        <is>
          <t>175 ↑ +0.17%</t>
        </is>
      </c>
      <c r="V951" s="8" t="inlineStr">
        <is>
          <t>81 ↑ +0.72%</t>
        </is>
      </c>
      <c r="W951" s="8" t="inlineStr">
        <is>
          <t>98 ↑ +1.82%</t>
        </is>
      </c>
    </row>
    <row r="952" ht="28" customHeight="1" s="386">
      <c r="A952" s="308" t="n">
        <v>44844</v>
      </c>
      <c r="B952" s="472" t="n">
        <v>1942.404</v>
      </c>
      <c r="C952" s="8" t="n">
        <v>-13.653</v>
      </c>
      <c r="D952" s="268" t="n">
        <v>-0.007</v>
      </c>
      <c r="E952" s="8" t="n">
        <v>37.44</v>
      </c>
      <c r="F952" s="8" t="n">
        <v>129.876</v>
      </c>
      <c r="G952" s="8" t="n">
        <v>117</v>
      </c>
      <c r="H952" s="8" t="n">
        <v>79.36</v>
      </c>
      <c r="I952" s="8" t="n">
        <v>189.09</v>
      </c>
      <c r="J952" s="8" t="n">
        <v>89.40000000000001</v>
      </c>
      <c r="K952" s="268" t="n">
        <v>0.5921</v>
      </c>
      <c r="L952" s="268" t="n">
        <v>0.4708</v>
      </c>
      <c r="M952" s="268" t="n">
        <v>-0.0234</v>
      </c>
      <c r="N952" s="8" t="n">
        <v>359.01</v>
      </c>
      <c r="O952" s="8" t="n">
        <v>7655.11</v>
      </c>
      <c r="P952" s="268" t="n">
        <v>0.0469</v>
      </c>
      <c r="Q952" s="8" t="n">
        <v>431</v>
      </c>
      <c r="R952" s="8" t="n">
        <v>0</v>
      </c>
      <c r="S952" s="8" t="inlineStr">
        <is>
          <t>7 ↓ -0.16%</t>
        </is>
      </c>
      <c r="T952" s="8" t="inlineStr">
        <is>
          <t>70 ↓ -0.38%</t>
        </is>
      </c>
      <c r="U952" s="8" t="inlineStr">
        <is>
          <t>183 ↓ -0.61%</t>
        </is>
      </c>
      <c r="V952" s="8" t="inlineStr">
        <is>
          <t>82 ↓ -1.05%</t>
        </is>
      </c>
      <c r="W952" s="8" t="inlineStr">
        <is>
          <t>89 ↓ -0.84%</t>
        </is>
      </c>
    </row>
    <row r="953" ht="28" customHeight="1" s="386">
      <c r="A953" s="308" t="n">
        <v>44834</v>
      </c>
      <c r="B953" s="472" t="n">
        <v>1956.057</v>
      </c>
      <c r="C953" s="8" t="n">
        <v>-10.442</v>
      </c>
      <c r="D953" s="268" t="n">
        <v>-0.0053</v>
      </c>
      <c r="E953" s="8" t="n">
        <v>41.04</v>
      </c>
      <c r="F953" s="8" t="n">
        <v>130.757</v>
      </c>
      <c r="G953" s="8" t="n">
        <v>117.776</v>
      </c>
      <c r="H953" s="8" t="n">
        <v>80.65000000000001</v>
      </c>
      <c r="I953" s="8" t="n">
        <v>188.26</v>
      </c>
      <c r="J953" s="8" t="n">
        <v>88.43000000000001</v>
      </c>
      <c r="K953" s="268" t="n">
        <v>0.575</v>
      </c>
      <c r="L953" s="268" t="n">
        <v>0.4629</v>
      </c>
      <c r="M953" s="268" t="n">
        <v>-0.0257</v>
      </c>
      <c r="N953" s="8" t="n">
        <v>362.59</v>
      </c>
      <c r="O953" s="8" t="n">
        <v>7658.58</v>
      </c>
      <c r="P953" s="268" t="n">
        <v>0.0473</v>
      </c>
      <c r="Q953" s="8" t="n">
        <v>431</v>
      </c>
      <c r="R953" s="8" t="n">
        <v>0</v>
      </c>
      <c r="S953" s="8" t="inlineStr">
        <is>
          <t>7 ↓ -0.03%</t>
        </is>
      </c>
      <c r="T953" s="8" t="inlineStr">
        <is>
          <t>59 ↓ -0.01%</t>
        </is>
      </c>
      <c r="U953" s="8" t="inlineStr">
        <is>
          <t>183 ↓ -0.17%</t>
        </is>
      </c>
      <c r="V953" s="8" t="inlineStr">
        <is>
          <t>86 ↓ -0.47%</t>
        </is>
      </c>
      <c r="W953" s="8" t="inlineStr">
        <is>
          <t>96 ↓ -1.62%</t>
        </is>
      </c>
    </row>
    <row r="954" ht="28" customHeight="1" s="386">
      <c r="A954" s="308" t="n">
        <v>44833</v>
      </c>
      <c r="B954" s="472" t="n">
        <v>1966.499</v>
      </c>
      <c r="C954" s="8" t="n">
        <v>-9.167</v>
      </c>
      <c r="D954" s="268" t="n">
        <v>-0.0046</v>
      </c>
      <c r="E954" s="8" t="n">
        <v>41.37</v>
      </c>
      <c r="F954" s="8" t="n">
        <v>131.883</v>
      </c>
      <c r="G954" s="8" t="n">
        <v>118</v>
      </c>
      <c r="H954" s="8" t="n">
        <v>81.44</v>
      </c>
      <c r="I954" s="8" t="n">
        <v>188.53</v>
      </c>
      <c r="J954" s="8" t="n">
        <v>86.45999999999999</v>
      </c>
      <c r="K954" s="268" t="n">
        <v>0.5665</v>
      </c>
      <c r="L954" s="268" t="n">
        <v>0.4501</v>
      </c>
      <c r="M954" s="268" t="n">
        <v>-0.0263</v>
      </c>
      <c r="N954" s="8" t="n">
        <v>421.9</v>
      </c>
      <c r="O954" s="8" t="n">
        <v>7665.04</v>
      </c>
      <c r="P954" s="268" t="n">
        <v>0.055</v>
      </c>
      <c r="Q954" s="8" t="n">
        <v>431</v>
      </c>
      <c r="R954" s="8" t="n">
        <v>0</v>
      </c>
      <c r="S954" s="8" t="inlineStr">
        <is>
          <t>5 ↓ -0.39%</t>
        </is>
      </c>
      <c r="T954" s="8" t="inlineStr">
        <is>
          <t>61 ↓ -0.29%</t>
        </is>
      </c>
      <c r="U954" s="8" t="inlineStr">
        <is>
          <t>175 ↓ -0.42%</t>
        </is>
      </c>
      <c r="V954" s="8" t="inlineStr">
        <is>
          <t>91 ↓ -0.43%</t>
        </is>
      </c>
      <c r="W954" s="8" t="inlineStr">
        <is>
          <t>99 ↓ -0.67%</t>
        </is>
      </c>
    </row>
    <row r="955" ht="28" customHeight="1" s="386">
      <c r="A955" s="308" t="n">
        <v>44832</v>
      </c>
      <c r="B955" s="472" t="n">
        <v>1975.666</v>
      </c>
      <c r="C955" s="8" t="n">
        <v>-23.591</v>
      </c>
      <c r="D955" s="268" t="n">
        <v>-0.0118</v>
      </c>
      <c r="E955" s="8" t="n">
        <v>44.06</v>
      </c>
      <c r="F955" s="8" t="n">
        <v>132.572</v>
      </c>
      <c r="G955" s="8" t="n">
        <v>118.525</v>
      </c>
      <c r="H955" s="8" t="n">
        <v>82.27</v>
      </c>
      <c r="I955" s="8" t="n">
        <v>189.49</v>
      </c>
      <c r="J955" s="8" t="n">
        <v>87.28</v>
      </c>
      <c r="K955" s="268" t="n">
        <v>0.5692</v>
      </c>
      <c r="L955" s="268" t="n">
        <v>0.4513</v>
      </c>
      <c r="M955" s="268" t="n">
        <v>-0.0276</v>
      </c>
      <c r="N955" s="8" t="n">
        <v>370.89</v>
      </c>
      <c r="O955" s="8" t="n">
        <v>7657.7</v>
      </c>
      <c r="P955" s="268" t="n">
        <v>0.0484</v>
      </c>
      <c r="Q955" s="8" t="n">
        <v>430</v>
      </c>
      <c r="R955" s="8" t="n">
        <v>0</v>
      </c>
      <c r="S955" s="8" t="inlineStr">
        <is>
          <t>5 ↓ -0.24%</t>
        </is>
      </c>
      <c r="T955" s="8" t="inlineStr">
        <is>
          <t>54 ↓ -0.26%</t>
        </is>
      </c>
      <c r="U955" s="8" t="inlineStr">
        <is>
          <t>174 ↓ -0.73%</t>
        </is>
      </c>
      <c r="V955" s="8" t="inlineStr">
        <is>
          <t>94 ↓ -1.20%</t>
        </is>
      </c>
      <c r="W955" s="8" t="inlineStr">
        <is>
          <t>103 ↓ -2.46%</t>
        </is>
      </c>
    </row>
    <row r="956" ht="28" customHeight="1" s="386">
      <c r="A956" s="308" t="n">
        <v>44831</v>
      </c>
      <c r="B956" s="472" t="n">
        <v>1999.257</v>
      </c>
      <c r="C956" s="8" t="n">
        <v>12.556</v>
      </c>
      <c r="D956" s="268" t="n">
        <v>0.0063</v>
      </c>
      <c r="E956" s="8" t="n">
        <v>49</v>
      </c>
      <c r="F956" s="8" t="n">
        <v>134.489</v>
      </c>
      <c r="G956" s="8" t="n">
        <v>119.67</v>
      </c>
      <c r="H956" s="8" t="n">
        <v>84.41</v>
      </c>
      <c r="I956" s="8" t="n">
        <v>189.13</v>
      </c>
      <c r="J956" s="8" t="n">
        <v>83.06</v>
      </c>
      <c r="K956" s="268" t="n">
        <v>0.5464</v>
      </c>
      <c r="L956" s="268" t="n">
        <v>0.4281</v>
      </c>
      <c r="M956" s="268" t="n">
        <v>-0.0311</v>
      </c>
      <c r="N956" s="8" t="n">
        <v>443.51</v>
      </c>
      <c r="O956" s="8" t="n">
        <v>7657.8</v>
      </c>
      <c r="P956" s="268" t="n">
        <v>0.0579</v>
      </c>
      <c r="Q956" s="8" t="n">
        <v>430</v>
      </c>
      <c r="R956" s="8" t="n">
        <v>0</v>
      </c>
      <c r="S956" s="8" t="inlineStr">
        <is>
          <t>5 ↑ +0.13%</t>
        </is>
      </c>
      <c r="T956" s="8" t="inlineStr">
        <is>
          <t>48 ↑ +0.26%</t>
        </is>
      </c>
      <c r="U956" s="8" t="inlineStr">
        <is>
          <t>165 ↑ +0.44%</t>
        </is>
      </c>
      <c r="V956" s="8" t="inlineStr">
        <is>
          <t>99 ↑ +0.76%</t>
        </is>
      </c>
      <c r="W956" s="8" t="inlineStr">
        <is>
          <t>113 ↑ +0.98%</t>
        </is>
      </c>
    </row>
    <row r="957" ht="28" customHeight="1" s="386">
      <c r="A957" s="308" t="n">
        <v>44830</v>
      </c>
      <c r="B957" s="472" t="n">
        <v>1986.701</v>
      </c>
      <c r="C957" s="8" t="n">
        <v>-11.952</v>
      </c>
      <c r="D957" s="268" t="n">
        <v>-0.006</v>
      </c>
      <c r="E957" s="8" t="n">
        <v>45.48</v>
      </c>
      <c r="F957" s="8" t="n">
        <v>133.706</v>
      </c>
      <c r="G957" s="8" t="n">
        <v>119.078</v>
      </c>
      <c r="H957" s="8" t="n">
        <v>82.84</v>
      </c>
      <c r="I957" s="8" t="n">
        <v>190.99</v>
      </c>
      <c r="J957" s="8" t="n">
        <v>87.76000000000001</v>
      </c>
      <c r="K957" s="268" t="n">
        <v>0.5728</v>
      </c>
      <c r="L957" s="268" t="n">
        <v>0.4497</v>
      </c>
      <c r="M957" s="268" t="n">
        <v>-0.0288</v>
      </c>
      <c r="N957" s="8" t="n">
        <v>431.69</v>
      </c>
      <c r="O957" s="8" t="n">
        <v>7662.5</v>
      </c>
      <c r="P957" s="268" t="n">
        <v>0.0563</v>
      </c>
      <c r="Q957" s="8" t="n">
        <v>430</v>
      </c>
      <c r="R957" s="8" t="n">
        <v>0</v>
      </c>
      <c r="S957" s="8" t="inlineStr">
        <is>
          <t>4 ↓ -0.56%</t>
        </is>
      </c>
      <c r="T957" s="8" t="inlineStr">
        <is>
          <t>54 ↓ -0.50%</t>
        </is>
      </c>
      <c r="U957" s="8" t="inlineStr">
        <is>
          <t>168 ↓ -0.87%</t>
        </is>
      </c>
      <c r="V957" s="8" t="inlineStr">
        <is>
          <t>98 ↓ -0.89%</t>
        </is>
      </c>
      <c r="W957" s="8" t="inlineStr">
        <is>
          <t>106 ↑ +0.05%</t>
        </is>
      </c>
    </row>
    <row r="958" ht="28" customHeight="1" s="386">
      <c r="A958" s="308" t="n">
        <v>44827</v>
      </c>
      <c r="B958" s="472" t="n">
        <v>1998.653</v>
      </c>
      <c r="C958" s="8" t="n">
        <v>-18.66</v>
      </c>
      <c r="D958" s="268" t="n">
        <v>-0.009299999999999999</v>
      </c>
      <c r="E958" s="8" t="n">
        <v>48.87</v>
      </c>
      <c r="F958" s="8" t="n">
        <v>134.301</v>
      </c>
      <c r="G958" s="8" t="n">
        <v>120.265</v>
      </c>
      <c r="H958" s="8" t="n">
        <v>85.14</v>
      </c>
      <c r="I958" s="8" t="n">
        <v>189.63</v>
      </c>
      <c r="J958" s="8" t="n">
        <v>85.98999999999999</v>
      </c>
      <c r="K958" s="268" t="n">
        <v>0.5533</v>
      </c>
      <c r="L958" s="268" t="n">
        <v>0.4343</v>
      </c>
      <c r="M958" s="268" t="n">
        <v>-0.0304</v>
      </c>
      <c r="N958" s="8" t="n">
        <v>483.05</v>
      </c>
      <c r="O958" s="8" t="n">
        <v>7663.2</v>
      </c>
      <c r="P958" s="268" t="n">
        <v>0.063</v>
      </c>
      <c r="Q958" s="8" t="n">
        <v>431</v>
      </c>
      <c r="R958" s="8" t="n">
        <v>0</v>
      </c>
      <c r="S958" s="8" t="inlineStr">
        <is>
          <t>4 ↓ -0.35%</t>
        </is>
      </c>
      <c r="T958" s="8" t="inlineStr">
        <is>
          <t>49 ↓ -0.28%</t>
        </is>
      </c>
      <c r="U958" s="8" t="inlineStr">
        <is>
          <t>162 ↓ -0.62%</t>
        </is>
      </c>
      <c r="V958" s="8" t="inlineStr">
        <is>
          <t>101 ↓ -0.99%</t>
        </is>
      </c>
      <c r="W958" s="8" t="inlineStr">
        <is>
          <t>115 ↓ -1.59%</t>
        </is>
      </c>
    </row>
    <row r="959" ht="28" customHeight="1" s="386">
      <c r="A959" s="308" t="n">
        <v>44826</v>
      </c>
      <c r="B959" s="472" t="n">
        <v>2017.313</v>
      </c>
      <c r="C959" s="8" t="n">
        <v>-2.06</v>
      </c>
      <c r="D959" s="268" t="n">
        <v>-0.001</v>
      </c>
      <c r="E959" s="8" t="n">
        <v>53.26</v>
      </c>
      <c r="F959" s="8" t="n">
        <v>135.765</v>
      </c>
      <c r="G959" s="8" t="n">
        <v>121.3</v>
      </c>
      <c r="H959" s="8" t="n">
        <v>86.52</v>
      </c>
      <c r="I959" s="8" t="n">
        <v>189.86</v>
      </c>
      <c r="J959" s="8" t="n">
        <v>83.73</v>
      </c>
      <c r="K959" s="268" t="n">
        <v>0.5409</v>
      </c>
      <c r="L959" s="268" t="n">
        <v>0.4202</v>
      </c>
      <c r="M959" s="268" t="n">
        <v>-0.0331</v>
      </c>
      <c r="N959" s="8" t="n">
        <v>435.21</v>
      </c>
      <c r="O959" s="8" t="n">
        <v>7663.76</v>
      </c>
      <c r="P959" s="268" t="n">
        <v>0.0568</v>
      </c>
      <c r="Q959" s="8" t="n">
        <v>431</v>
      </c>
      <c r="R959" s="8" t="n">
        <v>0</v>
      </c>
      <c r="S959" s="8" t="inlineStr">
        <is>
          <t>4 ↓ -0.23%</t>
        </is>
      </c>
      <c r="T959" s="8" t="inlineStr">
        <is>
          <t>47 ↓ -0.28%</t>
        </is>
      </c>
      <c r="U959" s="8" t="inlineStr">
        <is>
          <t>140 ↓ -0.17%</t>
        </is>
      </c>
      <c r="V959" s="8" t="inlineStr">
        <is>
          <t>114 ↓ -0.06%</t>
        </is>
      </c>
      <c r="W959" s="8" t="inlineStr">
        <is>
          <t>126 ↑ +0.01%</t>
        </is>
      </c>
    </row>
    <row r="960" ht="28" customHeight="1" s="386">
      <c r="A960" s="308" t="n">
        <v>44825</v>
      </c>
      <c r="B960" s="472" t="n">
        <v>2019.373</v>
      </c>
      <c r="C960" s="8" t="n">
        <v>7.063</v>
      </c>
      <c r="D960" s="268" t="n">
        <v>0.0035</v>
      </c>
      <c r="E960" s="8" t="n">
        <v>54.09</v>
      </c>
      <c r="F960" s="8" t="n">
        <v>135.847</v>
      </c>
      <c r="G960" s="8" t="n">
        <v>121.164</v>
      </c>
      <c r="H960" s="8" t="n">
        <v>86.93000000000001</v>
      </c>
      <c r="I960" s="8" t="n">
        <v>189.07</v>
      </c>
      <c r="J960" s="8" t="n">
        <v>81.23</v>
      </c>
      <c r="K960" s="268" t="n">
        <v>0.5322</v>
      </c>
      <c r="L960" s="268" t="n">
        <v>0.4068</v>
      </c>
      <c r="M960" s="268" t="n">
        <v>-0.0337</v>
      </c>
      <c r="N960" s="8" t="n">
        <v>469.12</v>
      </c>
      <c r="O960" s="8" t="n">
        <v>7666.67</v>
      </c>
      <c r="P960" s="268" t="n">
        <v>0.0612</v>
      </c>
      <c r="Q960" s="8" t="n">
        <v>432</v>
      </c>
      <c r="R960" s="8" t="n">
        <v>0</v>
      </c>
      <c r="S960" s="8" t="inlineStr">
        <is>
          <t>4 ↓ -0.18%</t>
        </is>
      </c>
      <c r="T960" s="8" t="inlineStr">
        <is>
          <t>43 ↑ +0.08%</t>
        </is>
      </c>
      <c r="U960" s="8" t="inlineStr">
        <is>
          <t>144 ↑ +0.17%</t>
        </is>
      </c>
      <c r="V960" s="8" t="inlineStr">
        <is>
          <t>117 ↑ +0.48%</t>
        </is>
      </c>
      <c r="W960" s="8" t="inlineStr">
        <is>
          <t>124 ↑ +0.55%</t>
        </is>
      </c>
    </row>
    <row r="961" ht="28" customHeight="1" s="386">
      <c r="A961" s="308" t="n">
        <v>44824</v>
      </c>
      <c r="B961" s="472" t="n">
        <v>2012.31</v>
      </c>
      <c r="C961" s="8" t="n">
        <v>15.079</v>
      </c>
      <c r="D961" s="268" t="n">
        <v>0.0076</v>
      </c>
      <c r="E961" s="8" t="n">
        <v>52.5</v>
      </c>
      <c r="F961" s="8" t="n">
        <v>135.352</v>
      </c>
      <c r="G961" s="8" t="n">
        <v>120.983</v>
      </c>
      <c r="H961" s="8" t="n">
        <v>85.52</v>
      </c>
      <c r="I961" s="8" t="n">
        <v>188.52</v>
      </c>
      <c r="J961" s="8" t="n">
        <v>80.31999999999999</v>
      </c>
      <c r="K961" s="268" t="n">
        <v>0.5317</v>
      </c>
      <c r="L961" s="268" t="n">
        <v>0.4131</v>
      </c>
      <c r="M961" s="268" t="n">
        <v>-0.0328</v>
      </c>
      <c r="N961" s="8" t="n">
        <v>488.15</v>
      </c>
      <c r="O961" s="8" t="n">
        <v>7658.03</v>
      </c>
      <c r="P961" s="268" t="n">
        <v>0.06370000000000001</v>
      </c>
      <c r="Q961" s="8" t="n">
        <v>431</v>
      </c>
      <c r="R961" s="8" t="n">
        <v>0</v>
      </c>
      <c r="S961" s="8" t="inlineStr">
        <is>
          <t>4 ↓ -0.09%</t>
        </is>
      </c>
      <c r="T961" s="8" t="inlineStr">
        <is>
          <t>47 ↑ +0.04%</t>
        </is>
      </c>
      <c r="U961" s="8" t="inlineStr">
        <is>
          <t>156 ↑ +0.14%</t>
        </is>
      </c>
      <c r="V961" s="8" t="inlineStr">
        <is>
          <t>105 ↑ +0.64%</t>
        </is>
      </c>
      <c r="W961" s="8" t="inlineStr">
        <is>
          <t>119 ↑ +1.98%</t>
        </is>
      </c>
    </row>
    <row r="962" ht="28" customHeight="1" s="386">
      <c r="A962" s="308" t="n">
        <v>44823</v>
      </c>
      <c r="B962" s="472" t="n">
        <v>1997.231</v>
      </c>
      <c r="C962" s="8" t="n">
        <v>-8.948</v>
      </c>
      <c r="D962" s="268" t="n">
        <v>-0.0045</v>
      </c>
      <c r="E962" s="8" t="n">
        <v>50.82</v>
      </c>
      <c r="F962" s="8" t="n">
        <v>133.852</v>
      </c>
      <c r="G962" s="8" t="n">
        <v>120.001</v>
      </c>
      <c r="H962" s="8" t="n">
        <v>85.2</v>
      </c>
      <c r="I962" s="8" t="n">
        <v>187.86</v>
      </c>
      <c r="J962" s="8" t="n">
        <v>83.81999999999999</v>
      </c>
      <c r="K962" s="268" t="n">
        <v>0.5401</v>
      </c>
      <c r="L962" s="268" t="n">
        <v>0.4189</v>
      </c>
      <c r="M962" s="268" t="n">
        <v>-0.031</v>
      </c>
      <c r="N962" s="8" t="n">
        <v>430.52</v>
      </c>
      <c r="O962" s="8" t="n">
        <v>7657.35</v>
      </c>
      <c r="P962" s="268" t="n">
        <v>0.0562</v>
      </c>
      <c r="Q962" s="8" t="n">
        <v>432</v>
      </c>
      <c r="R962" s="8" t="n">
        <v>0</v>
      </c>
      <c r="S962" s="8" t="inlineStr">
        <is>
          <t>4 ↓ -0.12%</t>
        </is>
      </c>
      <c r="T962" s="8" t="inlineStr">
        <is>
          <t>47 ↓ -0.35%</t>
        </is>
      </c>
      <c r="U962" s="8" t="inlineStr">
        <is>
          <t>163 ↓ -0.48%</t>
        </is>
      </c>
      <c r="V962" s="8" t="inlineStr">
        <is>
          <t>105 ↓ -0.36%</t>
        </is>
      </c>
      <c r="W962" s="8" t="inlineStr">
        <is>
          <t>113 ↓ -0.54%</t>
        </is>
      </c>
    </row>
    <row r="963" ht="28" customHeight="1" s="386">
      <c r="A963" s="308" t="n">
        <v>44820</v>
      </c>
      <c r="B963" s="472" t="n">
        <v>2006.179</v>
      </c>
      <c r="C963" s="8" t="n">
        <v>-23.709</v>
      </c>
      <c r="D963" s="268" t="n">
        <v>-0.0117</v>
      </c>
      <c r="E963" s="8" t="n">
        <v>52.44</v>
      </c>
      <c r="F963" s="8" t="n">
        <v>134.514</v>
      </c>
      <c r="G963" s="8" t="n">
        <v>120.811</v>
      </c>
      <c r="H963" s="8" t="n">
        <v>86.15000000000001</v>
      </c>
      <c r="I963" s="8" t="n">
        <v>187.54</v>
      </c>
      <c r="J963" s="8" t="n">
        <v>82.37</v>
      </c>
      <c r="K963" s="268" t="n">
        <v>0.5303</v>
      </c>
      <c r="L963" s="268" t="n">
        <v>0.4137</v>
      </c>
      <c r="M963" s="268" t="n">
        <v>-0.0319</v>
      </c>
      <c r="N963" s="8" t="n">
        <v>448.21</v>
      </c>
      <c r="O963" s="8" t="n">
        <v>7660.3</v>
      </c>
      <c r="P963" s="268" t="n">
        <v>0.0585</v>
      </c>
      <c r="Q963" s="8" t="n">
        <v>432</v>
      </c>
      <c r="R963" s="8" t="n">
        <v>0</v>
      </c>
      <c r="S963" s="8" t="inlineStr">
        <is>
          <t>4 ↓ -0.34%</t>
        </is>
      </c>
      <c r="T963" s="8" t="inlineStr">
        <is>
          <t>44 ↓ -0.68%</t>
        </is>
      </c>
      <c r="U963" s="8" t="inlineStr">
        <is>
          <t>152 ↓ -1.06%</t>
        </is>
      </c>
      <c r="V963" s="8" t="inlineStr">
        <is>
          <t>114 ↓ -1.38%</t>
        </is>
      </c>
      <c r="W963" s="8" t="inlineStr">
        <is>
          <t>118 ↓ -1.31%</t>
        </is>
      </c>
    </row>
    <row r="964" ht="28" customHeight="1" s="386">
      <c r="A964" s="308" t="n">
        <v>44819</v>
      </c>
      <c r="B964" s="472" t="n">
        <v>2029.888</v>
      </c>
      <c r="C964" s="8" t="n">
        <v>-29.031</v>
      </c>
      <c r="D964" s="268" t="n">
        <v>-0.0141</v>
      </c>
      <c r="E964" s="8" t="n">
        <v>59.17</v>
      </c>
      <c r="F964" s="8" t="n">
        <v>136.161</v>
      </c>
      <c r="G964" s="8" t="n">
        <v>123.087</v>
      </c>
      <c r="H964" s="8" t="n">
        <v>88.52</v>
      </c>
      <c r="I964" s="8" t="n">
        <v>186.95</v>
      </c>
      <c r="J964" s="8" t="n">
        <v>76.48999999999999</v>
      </c>
      <c r="K964" s="268" t="n">
        <v>0.5079</v>
      </c>
      <c r="L964" s="268" t="n">
        <v>0.3887</v>
      </c>
      <c r="M964" s="268" t="n">
        <v>-0.0355</v>
      </c>
      <c r="N964" s="8" t="n">
        <v>506.16</v>
      </c>
      <c r="O964" s="8" t="n">
        <v>7668.87</v>
      </c>
      <c r="P964" s="268" t="n">
        <v>0.066</v>
      </c>
      <c r="Q964" s="8" t="n">
        <v>433</v>
      </c>
      <c r="R964" s="8" t="n">
        <v>0</v>
      </c>
      <c r="S964" s="8" t="inlineStr">
        <is>
          <t>4 ↓ -0.07%</t>
        </is>
      </c>
      <c r="T964" s="8" t="inlineStr">
        <is>
          <t>35 ↓ -0.15%</t>
        </is>
      </c>
      <c r="U964" s="8" t="inlineStr">
        <is>
          <t>133 ↓ -0.55%</t>
        </is>
      </c>
      <c r="V964" s="8" t="inlineStr">
        <is>
          <t>133 ↓ -1.00%</t>
        </is>
      </c>
      <c r="W964" s="8" t="inlineStr">
        <is>
          <t>128 ↓ -3.12%</t>
        </is>
      </c>
    </row>
    <row r="965" ht="28" customHeight="1" s="386">
      <c r="A965" s="308" t="n">
        <v>44818</v>
      </c>
      <c r="B965" s="472" t="n">
        <v>2058.919</v>
      </c>
      <c r="C965" s="8" t="n">
        <v>-10.222</v>
      </c>
      <c r="D965" s="268" t="n">
        <v>-0.0049</v>
      </c>
      <c r="E965" s="8" t="n">
        <v>63.09</v>
      </c>
      <c r="F965" s="8" t="n">
        <v>138.674</v>
      </c>
      <c r="G965" s="8" t="n">
        <v>124.035</v>
      </c>
      <c r="H965" s="8" t="n">
        <v>90.23999999999999</v>
      </c>
      <c r="I965" s="8" t="n">
        <v>188.05</v>
      </c>
      <c r="J965" s="8" t="n">
        <v>70.8</v>
      </c>
      <c r="K965" s="268" t="n">
        <v>0.4938</v>
      </c>
      <c r="L965" s="268" t="n">
        <v>0.3775</v>
      </c>
      <c r="M965" s="268" t="n">
        <v>-0.0391</v>
      </c>
      <c r="N965" s="8" t="n">
        <v>459.07</v>
      </c>
      <c r="O965" s="8" t="n">
        <v>7666.96</v>
      </c>
      <c r="P965" s="268" t="n">
        <v>0.0599</v>
      </c>
      <c r="Q965" s="8" t="n">
        <v>432</v>
      </c>
      <c r="R965" s="8" t="n">
        <v>0</v>
      </c>
      <c r="S965" s="8" t="inlineStr">
        <is>
          <t>4 ↓ -0.22%</t>
        </is>
      </c>
      <c r="T965" s="8" t="inlineStr">
        <is>
          <t>35 ↓ -0.20%</t>
        </is>
      </c>
      <c r="U965" s="8" t="inlineStr">
        <is>
          <t>123 ↓ -0.35%</t>
        </is>
      </c>
      <c r="V965" s="8" t="inlineStr">
        <is>
          <t>136 ↓ -0.56%</t>
        </is>
      </c>
      <c r="W965" s="8" t="inlineStr">
        <is>
          <t>134 ↓ -0.64%</t>
        </is>
      </c>
    </row>
    <row r="966" ht="28" customHeight="1" s="386">
      <c r="A966" s="308" t="n">
        <v>44817</v>
      </c>
      <c r="B966" s="472" t="n">
        <v>2069.141</v>
      </c>
      <c r="C966" s="8" t="n">
        <v>3.986</v>
      </c>
      <c r="D966" s="268" t="n">
        <v>0.0019</v>
      </c>
      <c r="E966" s="8" t="n">
        <v>64.66</v>
      </c>
      <c r="F966" s="8" t="n">
        <v>139.423</v>
      </c>
      <c r="G966" s="8" t="n">
        <v>124.73</v>
      </c>
      <c r="H966" s="8" t="n">
        <v>91.01000000000001</v>
      </c>
      <c r="I966" s="8" t="n">
        <v>187.95</v>
      </c>
      <c r="J966" s="8" t="n">
        <v>67.92</v>
      </c>
      <c r="K966" s="268" t="n">
        <v>0.4852</v>
      </c>
      <c r="L966" s="268" t="n">
        <v>0.3708</v>
      </c>
      <c r="M966" s="268" t="n">
        <v>-0.0411</v>
      </c>
      <c r="N966" s="8" t="n">
        <v>483.92</v>
      </c>
      <c r="O966" s="8" t="n">
        <v>7670.54</v>
      </c>
      <c r="P966" s="268" t="n">
        <v>0.0631</v>
      </c>
      <c r="Q966" s="8" t="n">
        <v>432</v>
      </c>
      <c r="R966" s="8" t="n">
        <v>0</v>
      </c>
      <c r="S966" s="8" t="inlineStr">
        <is>
          <t>4 ↓ -0.05%</t>
        </is>
      </c>
      <c r="T966" s="8" t="inlineStr">
        <is>
          <t>31 ↓ -0.02%</t>
        </is>
      </c>
      <c r="U966" s="8" t="inlineStr">
        <is>
          <t>116 ↓ -0.12%</t>
        </is>
      </c>
      <c r="V966" s="8" t="inlineStr">
        <is>
          <t>140 ↑ +0.11%</t>
        </is>
      </c>
      <c r="W966" s="8" t="inlineStr">
        <is>
          <t>141 ↑ +0.59%</t>
        </is>
      </c>
    </row>
    <row r="967" ht="28" customHeight="1" s="386">
      <c r="A967" s="308" t="n">
        <v>44813</v>
      </c>
      <c r="B967" s="472" t="n">
        <v>2065.155</v>
      </c>
      <c r="C967" s="8" t="n">
        <v>-4.367</v>
      </c>
      <c r="D967" s="268" t="n">
        <v>-0.0021</v>
      </c>
      <c r="E967" s="8" t="n">
        <v>64.34</v>
      </c>
      <c r="F967" s="8" t="n">
        <v>139.006</v>
      </c>
      <c r="G967" s="8" t="n">
        <v>124.638</v>
      </c>
      <c r="H967" s="8" t="n">
        <v>91.34999999999999</v>
      </c>
      <c r="I967" s="8" t="n">
        <v>187.93</v>
      </c>
      <c r="J967" s="8" t="n">
        <v>69.15000000000001</v>
      </c>
      <c r="K967" s="268" t="n">
        <v>0.4892</v>
      </c>
      <c r="L967" s="268" t="n">
        <v>0.3755</v>
      </c>
      <c r="M967" s="268" t="n">
        <v>-0.0405</v>
      </c>
      <c r="N967" s="8" t="n">
        <v>456.31</v>
      </c>
      <c r="O967" s="8" t="n">
        <v>7671.97</v>
      </c>
      <c r="P967" s="268" t="n">
        <v>0.0595</v>
      </c>
      <c r="Q967" s="8" t="n">
        <v>432</v>
      </c>
      <c r="R967" s="8" t="n">
        <v>0</v>
      </c>
      <c r="S967" s="8" t="inlineStr">
        <is>
          <t>4 ↑ +0.14%</t>
        </is>
      </c>
      <c r="T967" s="8" t="inlineStr">
        <is>
          <t>30 ↓ -0.07%</t>
        </is>
      </c>
      <c r="U967" s="8" t="inlineStr">
        <is>
          <t>114 ↓ -0.02%</t>
        </is>
      </c>
      <c r="V967" s="8" t="inlineStr">
        <is>
          <t>146 ↓ -0.16%</t>
        </is>
      </c>
      <c r="W967" s="8" t="inlineStr">
        <is>
          <t>138 ↓ -0.47%</t>
        </is>
      </c>
    </row>
    <row r="968" ht="28" customHeight="1" s="386">
      <c r="A968" s="308" t="n">
        <v>44812</v>
      </c>
      <c r="B968" s="472" t="n">
        <v>2069.522</v>
      </c>
      <c r="C968" s="8" t="n">
        <v>-15.198</v>
      </c>
      <c r="D968" s="268" t="n">
        <v>-0.0073</v>
      </c>
      <c r="E968" s="8" t="n">
        <v>65.5</v>
      </c>
      <c r="F968" s="8" t="n">
        <v>139.328</v>
      </c>
      <c r="G968" s="8" t="n">
        <v>124.453</v>
      </c>
      <c r="H968" s="8" t="n">
        <v>91.94</v>
      </c>
      <c r="I968" s="8" t="n">
        <v>188.96</v>
      </c>
      <c r="J968" s="8" t="n">
        <v>70.66</v>
      </c>
      <c r="K968" s="268" t="n">
        <v>0.4963</v>
      </c>
      <c r="L968" s="268" t="n">
        <v>0.3702</v>
      </c>
      <c r="M968" s="268" t="n">
        <v>-0.0412</v>
      </c>
      <c r="N968" s="8" t="n">
        <v>531.7</v>
      </c>
      <c r="O968" s="8" t="n">
        <v>7674.82</v>
      </c>
      <c r="P968" s="268" t="n">
        <v>0.0693</v>
      </c>
      <c r="Q968" s="8" t="n">
        <v>433</v>
      </c>
      <c r="R968" s="8" t="n">
        <v>0</v>
      </c>
      <c r="S968" s="8" t="inlineStr">
        <is>
          <t>4 ↓ -0.15%</t>
        </is>
      </c>
      <c r="T968" s="8" t="inlineStr">
        <is>
          <t>30 ↓ -0.21%</t>
        </is>
      </c>
      <c r="U968" s="8" t="inlineStr">
        <is>
          <t>114 ↓ -0.28%</t>
        </is>
      </c>
      <c r="V968" s="8" t="inlineStr">
        <is>
          <t>139 ↓ -0.70%</t>
        </is>
      </c>
      <c r="W968" s="8" t="inlineStr">
        <is>
          <t>146 ↓ -1.23%</t>
        </is>
      </c>
    </row>
    <row r="969" ht="28" customHeight="1" s="386">
      <c r="A969" s="308" t="n">
        <v>44811</v>
      </c>
      <c r="B969" s="472" t="n">
        <v>2084.72</v>
      </c>
      <c r="C969" s="8" t="n">
        <v>11.877</v>
      </c>
      <c r="D969" s="268" t="n">
        <v>0.0057</v>
      </c>
      <c r="E969" s="8" t="n">
        <v>69.3</v>
      </c>
      <c r="F969" s="8" t="n">
        <v>140.495</v>
      </c>
      <c r="G969" s="8" t="n">
        <v>125.283</v>
      </c>
      <c r="H969" s="8" t="n">
        <v>92.72</v>
      </c>
      <c r="I969" s="8" t="n">
        <v>189.48</v>
      </c>
      <c r="J969" s="8" t="n">
        <v>70.03</v>
      </c>
      <c r="K969" s="268" t="n">
        <v>0.4898</v>
      </c>
      <c r="L969" s="268" t="n">
        <v>0.3699</v>
      </c>
      <c r="M969" s="268" t="n">
        <v>-0.0434</v>
      </c>
      <c r="N969" s="8" t="n">
        <v>552.6900000000001</v>
      </c>
      <c r="O969" s="8" t="n">
        <v>7664.13</v>
      </c>
      <c r="P969" s="268" t="n">
        <v>0.0721</v>
      </c>
      <c r="Q969" s="8" t="n">
        <v>431</v>
      </c>
      <c r="R969" s="8" t="n">
        <v>0</v>
      </c>
      <c r="S969" s="8" t="inlineStr">
        <is>
          <t>4 ↑ +0.02%</t>
        </is>
      </c>
      <c r="T969" s="8" t="inlineStr">
        <is>
          <t>31 ↑ +0.05%</t>
        </is>
      </c>
      <c r="U969" s="8" t="inlineStr">
        <is>
          <t>111 ↑ +0.15%</t>
        </is>
      </c>
      <c r="V969" s="8" t="inlineStr">
        <is>
          <t>133 ↑ +0.27%</t>
        </is>
      </c>
      <c r="W969" s="8" t="inlineStr">
        <is>
          <t>152 ↑ +1.27%</t>
        </is>
      </c>
    </row>
    <row r="970" ht="28" customHeight="1" s="386">
      <c r="A970" s="308" t="n">
        <v>44810</v>
      </c>
      <c r="B970" s="472" t="n">
        <v>2072.843</v>
      </c>
      <c r="C970" s="8" t="n">
        <v>24.235</v>
      </c>
      <c r="D970" s="268" t="n">
        <v>0.0118</v>
      </c>
      <c r="E970" s="8" t="n">
        <v>68.31</v>
      </c>
      <c r="F970" s="8" t="n">
        <v>139.429</v>
      </c>
      <c r="G970" s="8" t="n">
        <v>125.45</v>
      </c>
      <c r="H970" s="8" t="n">
        <v>92.13</v>
      </c>
      <c r="I970" s="8" t="n">
        <v>188.03</v>
      </c>
      <c r="J970" s="8" t="n">
        <v>70.12</v>
      </c>
      <c r="K970" s="268" t="n">
        <v>0.486</v>
      </c>
      <c r="L970" s="268" t="n">
        <v>0.368</v>
      </c>
      <c r="M970" s="268" t="n">
        <v>-0.0419</v>
      </c>
      <c r="N970" s="8" t="n">
        <v>548.11</v>
      </c>
      <c r="O970" s="8" t="n">
        <v>7666.62</v>
      </c>
      <c r="P970" s="268" t="n">
        <v>0.07149999999999999</v>
      </c>
      <c r="Q970" s="8" t="n">
        <v>431</v>
      </c>
      <c r="R970" s="8" t="n">
        <v>0</v>
      </c>
      <c r="S970" s="8" t="inlineStr">
        <is>
          <t>4 ↑ +0.23%</t>
        </is>
      </c>
      <c r="T970" s="8" t="inlineStr">
        <is>
          <t>32 ↑ +0.38%</t>
        </is>
      </c>
      <c r="U970" s="8" t="inlineStr">
        <is>
          <t>110 ↑ +0.38%</t>
        </is>
      </c>
      <c r="V970" s="8" t="inlineStr">
        <is>
          <t>137 ↑ +0.85%</t>
        </is>
      </c>
      <c r="W970" s="8" t="inlineStr">
        <is>
          <t>148 ↑ +2.29%</t>
        </is>
      </c>
    </row>
    <row r="971" ht="28" customHeight="1" s="386">
      <c r="A971" s="308" t="n">
        <v>44809</v>
      </c>
      <c r="B971" s="472" t="n">
        <v>2048.608</v>
      </c>
      <c r="C971" s="8" t="n">
        <v>13.917</v>
      </c>
      <c r="D971" s="268" t="n">
        <v>0.0068</v>
      </c>
      <c r="E971" s="8" t="n">
        <v>64.09999999999999</v>
      </c>
      <c r="F971" s="8" t="n">
        <v>137.447</v>
      </c>
      <c r="G971" s="8" t="n">
        <v>124.328</v>
      </c>
      <c r="H971" s="8" t="n">
        <v>90.64</v>
      </c>
      <c r="I971" s="8" t="n">
        <v>186.31</v>
      </c>
      <c r="J971" s="8" t="n">
        <v>71.43000000000001</v>
      </c>
      <c r="K971" s="268" t="n">
        <v>0.4887</v>
      </c>
      <c r="L971" s="268" t="n">
        <v>0.3767</v>
      </c>
      <c r="M971" s="268" t="n">
        <v>-0.0386</v>
      </c>
      <c r="N971" s="8" t="n">
        <v>446.23</v>
      </c>
      <c r="O971" s="8" t="n">
        <v>7667.64</v>
      </c>
      <c r="P971" s="268" t="n">
        <v>0.0582</v>
      </c>
      <c r="Q971" s="8" t="n">
        <v>431</v>
      </c>
      <c r="R971" s="8" t="n">
        <v>0</v>
      </c>
      <c r="S971" s="8" t="inlineStr">
        <is>
          <t>4 ↑ +0.08%</t>
        </is>
      </c>
      <c r="T971" s="8" t="inlineStr">
        <is>
          <t>34 ↑ +0.23%</t>
        </is>
      </c>
      <c r="U971" s="8" t="inlineStr">
        <is>
          <t>120 ↑ +0.34%</t>
        </is>
      </c>
      <c r="V971" s="8" t="inlineStr">
        <is>
          <t>138 ↑ +0.73%</t>
        </is>
      </c>
      <c r="W971" s="8" t="inlineStr">
        <is>
          <t>135 ↑ +1.08%</t>
        </is>
      </c>
    </row>
    <row r="972" ht="28" customHeight="1" s="386">
      <c r="A972" s="308" t="n">
        <v>44806</v>
      </c>
      <c r="B972" s="472" t="n">
        <v>2034.691</v>
      </c>
      <c r="C972" s="8" t="n">
        <v>17.609</v>
      </c>
      <c r="D972" s="268" t="n">
        <v>0.008699999999999999</v>
      </c>
      <c r="E972" s="8" t="n">
        <v>61.36</v>
      </c>
      <c r="F972" s="8" t="n">
        <v>136.494</v>
      </c>
      <c r="G972" s="8" t="n">
        <v>123.495</v>
      </c>
      <c r="H972" s="8" t="n">
        <v>89.86</v>
      </c>
      <c r="I972" s="8" t="n">
        <v>184.84</v>
      </c>
      <c r="J972" s="8" t="n">
        <v>69.39</v>
      </c>
      <c r="K972" s="268" t="n">
        <v>0.4834</v>
      </c>
      <c r="L972" s="268" t="n">
        <v>0.3736</v>
      </c>
      <c r="M972" s="268" t="n">
        <v>-0.0364</v>
      </c>
      <c r="N972" s="8" t="n">
        <v>506.63</v>
      </c>
      <c r="O972" s="8" t="n">
        <v>7668.12</v>
      </c>
      <c r="P972" s="268" t="n">
        <v>0.06610000000000001</v>
      </c>
      <c r="Q972" s="8" t="n">
        <v>431</v>
      </c>
      <c r="R972" s="8" t="n">
        <v>0</v>
      </c>
      <c r="S972" s="8" t="inlineStr">
        <is>
          <t>4 ↓ -0.01%</t>
        </is>
      </c>
      <c r="T972" s="8" t="inlineStr">
        <is>
          <t>36 ↑ +0.13%</t>
        </is>
      </c>
      <c r="U972" s="8" t="inlineStr">
        <is>
          <t>129 ↑ +0.40%</t>
        </is>
      </c>
      <c r="V972" s="8" t="inlineStr">
        <is>
          <t>133 ↑ +0.89%</t>
        </is>
      </c>
      <c r="W972" s="8" t="inlineStr">
        <is>
          <t>129 ↑ +1.56%</t>
        </is>
      </c>
    </row>
    <row r="973" ht="28" customHeight="1" s="386">
      <c r="A973" s="308" t="n">
        <v>44805</v>
      </c>
      <c r="B973" s="472" t="n">
        <v>2017.082</v>
      </c>
      <c r="C973" s="8" t="n">
        <v>-5.643</v>
      </c>
      <c r="D973" s="268" t="n">
        <v>-0.0028</v>
      </c>
      <c r="E973" s="8" t="n">
        <v>57.66</v>
      </c>
      <c r="F973" s="8" t="n">
        <v>135.299</v>
      </c>
      <c r="G973" s="8" t="n">
        <v>122.264</v>
      </c>
      <c r="H973" s="8" t="n">
        <v>88.65000000000001</v>
      </c>
      <c r="I973" s="8" t="n">
        <v>184.16</v>
      </c>
      <c r="J973" s="8" t="n">
        <v>70.12</v>
      </c>
      <c r="K973" s="268" t="n">
        <v>0.4886</v>
      </c>
      <c r="L973" s="268" t="n">
        <v>0.3763</v>
      </c>
      <c r="M973" s="268" t="n">
        <v>-0.034</v>
      </c>
      <c r="N973" s="8" t="n">
        <v>473.07</v>
      </c>
      <c r="O973" s="8" t="n">
        <v>7647.41</v>
      </c>
      <c r="P973" s="268" t="n">
        <v>0.0619</v>
      </c>
      <c r="Q973" s="8" t="n">
        <v>429</v>
      </c>
      <c r="R973" s="8" t="n">
        <v>0</v>
      </c>
      <c r="S973" s="8" t="inlineStr">
        <is>
          <t>3 ↓ -0.18%</t>
        </is>
      </c>
      <c r="T973" s="8" t="inlineStr">
        <is>
          <t>37 ↓ -0.07%</t>
        </is>
      </c>
      <c r="U973" s="8" t="inlineStr">
        <is>
          <t>138 ↓ -0.11%</t>
        </is>
      </c>
      <c r="V973" s="8" t="inlineStr">
        <is>
          <t>134 ↓ -0.32%</t>
        </is>
      </c>
      <c r="W973" s="8" t="inlineStr">
        <is>
          <t>117 ↓ -0.50%</t>
        </is>
      </c>
    </row>
    <row r="974" ht="28" customHeight="1" s="386">
      <c r="A974" s="308" t="n">
        <v>44804</v>
      </c>
      <c r="B974" s="472" t="n">
        <v>2022.725</v>
      </c>
      <c r="C974" s="8" t="n">
        <v>-40.228</v>
      </c>
      <c r="D974" s="268" t="n">
        <v>-0.0195</v>
      </c>
      <c r="E974" s="8" t="n">
        <v>57.2</v>
      </c>
      <c r="F974" s="8" t="n">
        <v>135.771</v>
      </c>
      <c r="G974" s="8" t="n">
        <v>122.201</v>
      </c>
      <c r="H974" s="8" t="n">
        <v>88.79000000000001</v>
      </c>
      <c r="I974" s="8" t="n">
        <v>184.25</v>
      </c>
      <c r="J974" s="8" t="n">
        <v>69.58</v>
      </c>
      <c r="K974" s="268" t="n">
        <v>0.4848</v>
      </c>
      <c r="L974" s="268" t="n">
        <v>0.369</v>
      </c>
      <c r="M974" s="268" t="n">
        <v>-0.0349</v>
      </c>
      <c r="N974" s="8" t="n">
        <v>542.22</v>
      </c>
      <c r="O974" s="8" t="n">
        <v>7645.86</v>
      </c>
      <c r="P974" s="268" t="n">
        <v>0.0709</v>
      </c>
      <c r="Q974" s="8" t="n">
        <v>428</v>
      </c>
      <c r="R974" s="8" t="n">
        <v>0</v>
      </c>
      <c r="S974" s="8" t="inlineStr">
        <is>
          <t>3 ↓ -0.44%</t>
        </is>
      </c>
      <c r="T974" s="8" t="inlineStr">
        <is>
          <t>37 ↓ -0.59%</t>
        </is>
      </c>
      <c r="U974" s="8" t="inlineStr">
        <is>
          <t>141 ↓ -0.80%</t>
        </is>
      </c>
      <c r="V974" s="8" t="inlineStr">
        <is>
          <t>121 ↓ -2.03%</t>
        </is>
      </c>
      <c r="W974" s="8" t="inlineStr">
        <is>
          <t>126 ↓ -3.60%</t>
        </is>
      </c>
    </row>
    <row r="975" ht="28" customHeight="1" s="386">
      <c r="A975" s="308" t="n">
        <v>44803</v>
      </c>
      <c r="B975" s="472" t="n">
        <v>2062.953</v>
      </c>
      <c r="C975" s="8" t="n">
        <v>-5.108</v>
      </c>
      <c r="D975" s="268" t="n">
        <v>-0.0025</v>
      </c>
      <c r="E975" s="8" t="n">
        <v>64.56999999999999</v>
      </c>
      <c r="F975" s="8" t="n">
        <v>138.983</v>
      </c>
      <c r="G975" s="8" t="n">
        <v>123.978</v>
      </c>
      <c r="H975" s="8" t="n">
        <v>91.41</v>
      </c>
      <c r="I975" s="8" t="n">
        <v>186.17</v>
      </c>
      <c r="J975" s="8" t="n">
        <v>65.12</v>
      </c>
      <c r="K975" s="268" t="n">
        <v>0.4719</v>
      </c>
      <c r="L975" s="268" t="n">
        <v>0.3546</v>
      </c>
      <c r="M975" s="268" t="n">
        <v>-0.0402</v>
      </c>
      <c r="N975" s="8" t="n">
        <v>563.96</v>
      </c>
      <c r="O975" s="8" t="n">
        <v>7647.64</v>
      </c>
      <c r="P975" s="268" t="n">
        <v>0.0737</v>
      </c>
      <c r="Q975" s="8" t="n">
        <v>428</v>
      </c>
      <c r="R975" s="8" t="n">
        <v>0</v>
      </c>
      <c r="S975" s="8" t="inlineStr">
        <is>
          <t>3 ↑ +0.13%</t>
        </is>
      </c>
      <c r="T975" s="8" t="inlineStr">
        <is>
          <t>35 ↓ -0.15%</t>
        </is>
      </c>
      <c r="U975" s="8" t="inlineStr">
        <is>
          <t>129 ↓ -0.14%</t>
        </is>
      </c>
      <c r="V975" s="8" t="inlineStr">
        <is>
          <t>113 ↓ -0.19%</t>
        </is>
      </c>
      <c r="W975" s="8" t="inlineStr">
        <is>
          <t>148 ↓ -0.41%</t>
        </is>
      </c>
    </row>
    <row r="976" ht="28" customHeight="1" s="386">
      <c r="A976" s="308" t="n">
        <v>44802</v>
      </c>
      <c r="B976" s="472" t="n">
        <v>2068.061</v>
      </c>
      <c r="C976" s="8" t="n">
        <v>-3.646</v>
      </c>
      <c r="D976" s="268" t="n">
        <v>-0.0018</v>
      </c>
      <c r="E976" s="8" t="n">
        <v>64.28</v>
      </c>
      <c r="F976" s="8" t="n">
        <v>139.529</v>
      </c>
      <c r="G976" s="8" t="n">
        <v>123.976</v>
      </c>
      <c r="H976" s="8" t="n">
        <v>91.83</v>
      </c>
      <c r="I976" s="8" t="n">
        <v>186.59</v>
      </c>
      <c r="J976" s="8" t="n">
        <v>66.04000000000001</v>
      </c>
      <c r="K976" s="268" t="n">
        <v>0.4706</v>
      </c>
      <c r="L976" s="268" t="n">
        <v>0.3565</v>
      </c>
      <c r="M976" s="268" t="n">
        <v>-0.0401</v>
      </c>
      <c r="N976" s="8" t="n">
        <v>548.61</v>
      </c>
      <c r="O976" s="8" t="n">
        <v>7646.72</v>
      </c>
      <c r="P976" s="268" t="n">
        <v>0.0717</v>
      </c>
      <c r="Q976" s="8" t="n">
        <v>428</v>
      </c>
      <c r="R976" s="8" t="n">
        <v>0</v>
      </c>
      <c r="S976" s="8" t="inlineStr">
        <is>
          <t>3 ↓ -0.50%</t>
        </is>
      </c>
      <c r="T976" s="8" t="inlineStr">
        <is>
          <t>31 ↓ -0.38%</t>
        </is>
      </c>
      <c r="U976" s="8" t="inlineStr">
        <is>
          <t>129 ↓ -0.40%</t>
        </is>
      </c>
      <c r="V976" s="8" t="inlineStr">
        <is>
          <t>112 ↓ -0.33%</t>
        </is>
      </c>
      <c r="W976" s="8" t="inlineStr">
        <is>
          <t>153 ↑ +0.18%</t>
        </is>
      </c>
    </row>
    <row r="977" ht="28" customHeight="1" s="386">
      <c r="A977" s="308" t="n">
        <v>44799</v>
      </c>
      <c r="B977" s="472" t="n">
        <v>2071.707</v>
      </c>
      <c r="C977" s="8" t="n">
        <v>-3.528</v>
      </c>
      <c r="D977" s="268" t="n">
        <v>-0.0017</v>
      </c>
      <c r="E977" s="8" t="n">
        <v>67.05</v>
      </c>
      <c r="F977" s="8" t="n">
        <v>139.878</v>
      </c>
      <c r="G977" s="8" t="n">
        <v>124.644</v>
      </c>
      <c r="H977" s="8" t="n">
        <v>91.94</v>
      </c>
      <c r="I977" s="8" t="n">
        <v>188</v>
      </c>
      <c r="J977" s="8" t="n">
        <v>70.56</v>
      </c>
      <c r="K977" s="268" t="n">
        <v>0.4812</v>
      </c>
      <c r="L977" s="268" t="n">
        <v>0.3661</v>
      </c>
      <c r="M977" s="268" t="n">
        <v>-0.0403</v>
      </c>
      <c r="N977" s="8" t="n">
        <v>565.75</v>
      </c>
      <c r="O977" s="8" t="n">
        <v>7641.14</v>
      </c>
      <c r="P977" s="268" t="n">
        <v>0.074</v>
      </c>
      <c r="Q977" s="8" t="n">
        <v>429</v>
      </c>
      <c r="R977" s="8" t="n">
        <v>0</v>
      </c>
      <c r="S977" s="8" t="inlineStr">
        <is>
          <t>3 ↑ +0.03%</t>
        </is>
      </c>
      <c r="T977" s="8" t="inlineStr">
        <is>
          <t>31 ↓ -0.06%</t>
        </is>
      </c>
      <c r="U977" s="8" t="inlineStr">
        <is>
          <t>119 ↓ -0.07%</t>
        </is>
      </c>
      <c r="V977" s="8" t="inlineStr">
        <is>
          <t>116 ↓ -0.16%</t>
        </is>
      </c>
      <c r="W977" s="8" t="inlineStr">
        <is>
          <t>160 ↓ -0.27%</t>
        </is>
      </c>
    </row>
    <row r="978" ht="28" customHeight="1" s="386">
      <c r="A978" s="308" t="n">
        <v>44798</v>
      </c>
      <c r="B978" s="472" t="n">
        <v>2075.235</v>
      </c>
      <c r="C978" s="8" t="n">
        <v>-25.588</v>
      </c>
      <c r="D978" s="268" t="n">
        <v>-0.0122</v>
      </c>
      <c r="E978" s="8" t="n">
        <v>67.40000000000001</v>
      </c>
      <c r="F978" s="8" t="n">
        <v>140.162</v>
      </c>
      <c r="G978" s="8" t="n">
        <v>124.83</v>
      </c>
      <c r="H978" s="8" t="n">
        <v>91.42</v>
      </c>
      <c r="I978" s="8" t="n">
        <v>187.65</v>
      </c>
      <c r="J978" s="8" t="n">
        <v>69.81999999999999</v>
      </c>
      <c r="K978" s="268" t="n">
        <v>0.4749</v>
      </c>
      <c r="L978" s="268" t="n">
        <v>0.3681</v>
      </c>
      <c r="M978" s="268" t="n">
        <v>-0.0409</v>
      </c>
      <c r="N978" s="8" t="n">
        <v>624.08</v>
      </c>
      <c r="O978" s="8" t="n">
        <v>7639.1</v>
      </c>
      <c r="P978" s="268" t="n">
        <v>0.08169999999999999</v>
      </c>
      <c r="Q978" s="8" t="n">
        <v>428</v>
      </c>
      <c r="R978" s="8" t="n">
        <v>0</v>
      </c>
      <c r="S978" s="8" t="inlineStr">
        <is>
          <t>2 ↓ -0.51%</t>
        </is>
      </c>
      <c r="T978" s="8" t="inlineStr">
        <is>
          <t>31 ↓ -0.30%</t>
        </is>
      </c>
      <c r="U978" s="8" t="inlineStr">
        <is>
          <t>120 ↓ -0.61%</t>
        </is>
      </c>
      <c r="V978" s="8" t="inlineStr">
        <is>
          <t>114 ↓ -1.01%</t>
        </is>
      </c>
      <c r="W978" s="8" t="inlineStr">
        <is>
          <t>161 ↓ -2.01%</t>
        </is>
      </c>
    </row>
    <row r="979" ht="28" customHeight="1" s="386">
      <c r="A979" s="308" t="n">
        <v>44797</v>
      </c>
      <c r="B979" s="472" t="n">
        <v>2100.823</v>
      </c>
      <c r="C979" s="8" t="n">
        <v>-47.807</v>
      </c>
      <c r="D979" s="268" t="n">
        <v>-0.0223</v>
      </c>
      <c r="E979" s="8" t="n">
        <v>71.45</v>
      </c>
      <c r="F979" s="8" t="n">
        <v>142.31</v>
      </c>
      <c r="G979" s="8" t="n">
        <v>126.128</v>
      </c>
      <c r="H979" s="8" t="n">
        <v>92.25</v>
      </c>
      <c r="I979" s="8" t="n">
        <v>191.23</v>
      </c>
      <c r="J979" s="8" t="n">
        <v>73.38</v>
      </c>
      <c r="K979" s="268" t="n">
        <v>0.4892</v>
      </c>
      <c r="L979" s="268" t="n">
        <v>0.3809</v>
      </c>
      <c r="M979" s="268" t="n">
        <v>-0.0442</v>
      </c>
      <c r="N979" s="8" t="n">
        <v>608.35</v>
      </c>
      <c r="O979" s="8" t="n">
        <v>7639.54</v>
      </c>
      <c r="P979" s="268" t="n">
        <v>0.0796</v>
      </c>
      <c r="Q979" s="8" t="n">
        <v>428</v>
      </c>
      <c r="R979" s="8" t="n">
        <v>0</v>
      </c>
      <c r="S979" s="8" t="inlineStr">
        <is>
          <t>2 ↓ -0.52%</t>
        </is>
      </c>
      <c r="T979" s="8" t="inlineStr">
        <is>
          <t>31 ↓ -0.56%</t>
        </is>
      </c>
      <c r="U979" s="8" t="inlineStr">
        <is>
          <t>107 ↓ -1.00%</t>
        </is>
      </c>
      <c r="V979" s="8" t="inlineStr">
        <is>
          <t>110 ↓ -1.61%</t>
        </is>
      </c>
      <c r="W979" s="8" t="inlineStr">
        <is>
          <t>178 ↓ -3.65%</t>
        </is>
      </c>
    </row>
    <row r="980" ht="28" customHeight="1" s="386">
      <c r="A980" s="308" t="n">
        <v>44796</v>
      </c>
      <c r="B980" s="472" t="n">
        <v>2148.63</v>
      </c>
      <c r="C980" s="8" t="n">
        <v>5.358</v>
      </c>
      <c r="D980" s="268" t="n">
        <v>0.0025</v>
      </c>
      <c r="E980" s="8" t="n">
        <v>79.7</v>
      </c>
      <c r="F980" s="8" t="n">
        <v>146.258</v>
      </c>
      <c r="G980" s="8" t="n">
        <v>128.933</v>
      </c>
      <c r="H980" s="8" t="n">
        <v>95.26000000000001</v>
      </c>
      <c r="I980" s="8" t="n">
        <v>193.31</v>
      </c>
      <c r="J980" s="8" t="n">
        <v>69.26000000000001</v>
      </c>
      <c r="K980" s="268" t="n">
        <v>0.4705</v>
      </c>
      <c r="L980" s="268" t="n">
        <v>0.3576</v>
      </c>
      <c r="M980" s="268" t="n">
        <v>-0.0496</v>
      </c>
      <c r="N980" s="8" t="n">
        <v>614.75</v>
      </c>
      <c r="O980" s="8" t="n">
        <v>7636.4</v>
      </c>
      <c r="P980" s="268" t="n">
        <v>0.0805</v>
      </c>
      <c r="Q980" s="8" t="n">
        <v>428</v>
      </c>
      <c r="R980" s="8" t="n">
        <v>0</v>
      </c>
      <c r="S980" s="8" t="inlineStr">
        <is>
          <t>1 ↑ +0.67%</t>
        </is>
      </c>
      <c r="T980" s="8" t="inlineStr">
        <is>
          <t>26 ↑ +0.18%</t>
        </is>
      </c>
      <c r="U980" s="8" t="inlineStr">
        <is>
          <t>94 ↑ +0.29%</t>
        </is>
      </c>
      <c r="V980" s="8" t="inlineStr">
        <is>
          <t>105 ↑ +0.05%</t>
        </is>
      </c>
      <c r="W980" s="8" t="inlineStr">
        <is>
          <t>202 ↑ +0.34%</t>
        </is>
      </c>
    </row>
    <row r="981" ht="28" customHeight="1" s="386">
      <c r="A981" s="308" t="n">
        <v>44795</v>
      </c>
      <c r="B981" s="472" t="n">
        <v>2143.272</v>
      </c>
      <c r="C981" s="8" t="n">
        <v>7.624</v>
      </c>
      <c r="D981" s="268" t="n">
        <v>0.0036</v>
      </c>
      <c r="E981" s="8" t="n">
        <v>78.12</v>
      </c>
      <c r="F981" s="8" t="n">
        <v>145.935</v>
      </c>
      <c r="G981" s="8" t="n">
        <v>128.238</v>
      </c>
      <c r="H981" s="8" t="n">
        <v>94.19</v>
      </c>
      <c r="I981" s="8" t="n">
        <v>193.11</v>
      </c>
      <c r="J981" s="8" t="n">
        <v>68.56</v>
      </c>
      <c r="K981" s="268" t="n">
        <v>0.4717</v>
      </c>
      <c r="L981" s="268" t="n">
        <v>0.358</v>
      </c>
      <c r="M981" s="268" t="n">
        <v>-0.0487</v>
      </c>
      <c r="N981" s="8" t="n">
        <v>597.67</v>
      </c>
      <c r="O981" s="8" t="n">
        <v>7637.82</v>
      </c>
      <c r="P981" s="268" t="n">
        <v>0.07829999999999999</v>
      </c>
      <c r="Q981" s="8" t="n">
        <v>428</v>
      </c>
      <c r="R981" s="8" t="n">
        <v>0</v>
      </c>
      <c r="S981" s="8" t="inlineStr">
        <is>
          <t>2 ↑ +0.04%</t>
        </is>
      </c>
      <c r="T981" s="8" t="inlineStr">
        <is>
          <t>28 ↑ +0.20%</t>
        </is>
      </c>
      <c r="U981" s="8" t="inlineStr">
        <is>
          <t>98 ↑ +0.44%</t>
        </is>
      </c>
      <c r="V981" s="8" t="inlineStr">
        <is>
          <t>96 ↑ +0.51%</t>
        </is>
      </c>
      <c r="W981" s="8" t="inlineStr">
        <is>
          <t>204 ↑ +0.27%</t>
        </is>
      </c>
    </row>
    <row r="982" ht="28" customHeight="1" s="386">
      <c r="A982" s="308" t="n">
        <v>44792</v>
      </c>
      <c r="B982" s="472" t="n">
        <v>2135.648</v>
      </c>
      <c r="C982" s="8" t="n">
        <v>-31.247</v>
      </c>
      <c r="D982" s="268" t="n">
        <v>-0.0144</v>
      </c>
      <c r="E982" s="8" t="n">
        <v>74.59</v>
      </c>
      <c r="F982" s="8" t="n">
        <v>145.406</v>
      </c>
      <c r="G982" s="8" t="n">
        <v>128</v>
      </c>
      <c r="H982" s="8" t="n">
        <v>94.09999999999999</v>
      </c>
      <c r="I982" s="8" t="n">
        <v>192.97</v>
      </c>
      <c r="J982" s="8" t="n">
        <v>69.29000000000001</v>
      </c>
      <c r="K982" s="268" t="n">
        <v>0.4756</v>
      </c>
      <c r="L982" s="268" t="n">
        <v>0.3659</v>
      </c>
      <c r="M982" s="268" t="n">
        <v>-0.0475</v>
      </c>
      <c r="N982" s="8" t="n">
        <v>677.91</v>
      </c>
      <c r="O982" s="8" t="n">
        <v>7639.19</v>
      </c>
      <c r="P982" s="268" t="n">
        <v>0.0887</v>
      </c>
      <c r="Q982" s="8" t="n">
        <v>429</v>
      </c>
      <c r="R982" s="8" t="n">
        <v>0</v>
      </c>
      <c r="S982" s="8" t="inlineStr">
        <is>
          <t>2 ↓ -0.30%</t>
        </is>
      </c>
      <c r="T982" s="8" t="inlineStr">
        <is>
          <t>30 ↓ -0.26%</t>
        </is>
      </c>
      <c r="U982" s="8" t="inlineStr">
        <is>
          <t>104 ↓ -0.68%</t>
        </is>
      </c>
      <c r="V982" s="8" t="inlineStr">
        <is>
          <t>91 ↓ -1.00%</t>
        </is>
      </c>
      <c r="W982" s="8" t="inlineStr">
        <is>
          <t>202 ↓ -2.22%</t>
        </is>
      </c>
    </row>
    <row r="983" ht="28" customHeight="1" s="386">
      <c r="A983" s="308" t="n">
        <v>44791</v>
      </c>
      <c r="B983" s="472" t="n">
        <v>2166.895</v>
      </c>
      <c r="C983" s="8" t="n">
        <v>-16.661</v>
      </c>
      <c r="D983" s="268" t="n">
        <v>-0.0076</v>
      </c>
      <c r="E983" s="8" t="n">
        <v>81.06</v>
      </c>
      <c r="F983" s="8" t="n">
        <v>148.394</v>
      </c>
      <c r="G983" s="8" t="n">
        <v>129.69</v>
      </c>
      <c r="H983" s="8" t="n">
        <v>95.22</v>
      </c>
      <c r="I983" s="8" t="n">
        <v>196.19</v>
      </c>
      <c r="J983" s="8" t="n">
        <v>70.86</v>
      </c>
      <c r="K983" s="268" t="n">
        <v>0.478</v>
      </c>
      <c r="L983" s="268" t="n">
        <v>0.3587</v>
      </c>
      <c r="M983" s="268" t="n">
        <v>-0.0516</v>
      </c>
      <c r="N983" s="8" t="n">
        <v>680.75</v>
      </c>
      <c r="O983" s="8" t="n">
        <v>7606.08</v>
      </c>
      <c r="P983" s="268" t="n">
        <v>0.0895</v>
      </c>
      <c r="Q983" s="8" t="n">
        <v>428</v>
      </c>
      <c r="R983" s="8" t="n">
        <v>0</v>
      </c>
      <c r="S983" s="8" t="inlineStr">
        <is>
          <t>2 ↓ -0.85%</t>
        </is>
      </c>
      <c r="T983" s="8" t="inlineStr">
        <is>
          <t>27 ↓ -0.40%</t>
        </is>
      </c>
      <c r="U983" s="8" t="inlineStr">
        <is>
          <t>94 ↓ -0.64%</t>
        </is>
      </c>
      <c r="V983" s="8" t="inlineStr">
        <is>
          <t>93 ↓ -0.89%</t>
        </is>
      </c>
      <c r="W983" s="8" t="inlineStr">
        <is>
          <t>212 ↓ -0.81%</t>
        </is>
      </c>
    </row>
    <row r="984" ht="28" customHeight="1" s="386">
      <c r="A984" s="308" t="n">
        <v>44790</v>
      </c>
      <c r="B984" s="472" t="n">
        <v>2183.556</v>
      </c>
      <c r="C984" s="8" t="n">
        <v>1.702</v>
      </c>
      <c r="D984" s="268" t="n">
        <v>0.0008</v>
      </c>
      <c r="E984" s="8" t="n">
        <v>85.48999999999999</v>
      </c>
      <c r="F984" s="8" t="n">
        <v>149.499</v>
      </c>
      <c r="G984" s="8" t="n">
        <v>131.302</v>
      </c>
      <c r="H984" s="8" t="n">
        <v>95.76000000000001</v>
      </c>
      <c r="I984" s="8" t="n">
        <v>198.1</v>
      </c>
      <c r="J984" s="8" t="n">
        <v>74.56999999999999</v>
      </c>
      <c r="K984" s="268" t="n">
        <v>0.486</v>
      </c>
      <c r="L984" s="268" t="n">
        <v>0.3723</v>
      </c>
      <c r="M984" s="268" t="n">
        <v>-0.0539</v>
      </c>
      <c r="N984" s="8" t="n">
        <v>699.33</v>
      </c>
      <c r="O984" s="8" t="n">
        <v>7600.58</v>
      </c>
      <c r="P984" s="268" t="n">
        <v>0.092</v>
      </c>
      <c r="Q984" s="8" t="n">
        <v>427</v>
      </c>
      <c r="R984" s="8" t="n">
        <v>0</v>
      </c>
      <c r="S984" s="8" t="inlineStr">
        <is>
          <t>1 ↑ +0.43%</t>
        </is>
      </c>
      <c r="T984" s="8" t="inlineStr">
        <is>
          <t>22 ↑ +0.34%</t>
        </is>
      </c>
      <c r="U984" s="8" t="inlineStr">
        <is>
          <t>84 ↑ +0.18%</t>
        </is>
      </c>
      <c r="V984" s="8" t="inlineStr">
        <is>
          <t>99 ↑ +0.15%</t>
        </is>
      </c>
      <c r="W984" s="8" t="inlineStr">
        <is>
          <t>221 ↓ -0.02%</t>
        </is>
      </c>
    </row>
    <row r="985" ht="28" customHeight="1" s="386">
      <c r="A985" s="308" t="n">
        <v>44789</v>
      </c>
      <c r="B985" s="472" t="n">
        <v>2181.854</v>
      </c>
      <c r="C985" s="8" t="n">
        <v>10.963</v>
      </c>
      <c r="D985" s="268" t="n">
        <v>0.0051</v>
      </c>
      <c r="E985" s="8" t="n">
        <v>85.65000000000001</v>
      </c>
      <c r="F985" s="8" t="n">
        <v>149.527</v>
      </c>
      <c r="G985" s="8" t="n">
        <v>131.138</v>
      </c>
      <c r="H985" s="8" t="n">
        <v>95.98999999999999</v>
      </c>
      <c r="I985" s="8" t="n">
        <v>198.31</v>
      </c>
      <c r="J985" s="8" t="n">
        <v>74.51000000000001</v>
      </c>
      <c r="K985" s="268" t="n">
        <v>0.4878</v>
      </c>
      <c r="L985" s="268" t="n">
        <v>0.3726</v>
      </c>
      <c r="M985" s="268" t="n">
        <v>-0.0533</v>
      </c>
      <c r="N985" s="8" t="n">
        <v>733.25</v>
      </c>
      <c r="O985" s="8" t="n">
        <v>7601.65</v>
      </c>
      <c r="P985" s="268" t="n">
        <v>0.0965</v>
      </c>
      <c r="Q985" s="8" t="n">
        <v>427</v>
      </c>
      <c r="R985" s="8" t="n">
        <v>0</v>
      </c>
      <c r="S985" s="8" t="inlineStr">
        <is>
          <t>2 ↑ +0.43%</t>
        </is>
      </c>
      <c r="T985" s="8" t="inlineStr">
        <is>
          <t>25 ↑ +0.18%</t>
        </is>
      </c>
      <c r="U985" s="8" t="inlineStr">
        <is>
          <t>85 ↑ +0.15%</t>
        </is>
      </c>
      <c r="V985" s="8" t="inlineStr">
        <is>
          <t>96 ↑ +0.16%</t>
        </is>
      </c>
      <c r="W985" s="8" t="inlineStr">
        <is>
          <t>219 ↑ +0.83%</t>
        </is>
      </c>
    </row>
    <row r="986" ht="28" customHeight="1" s="386">
      <c r="A986" s="308" t="n">
        <v>44788</v>
      </c>
      <c r="B986" s="472" t="n">
        <v>2170.891</v>
      </c>
      <c r="C986" s="8" t="n">
        <v>10.5</v>
      </c>
      <c r="D986" s="268" t="n">
        <v>0.0049</v>
      </c>
      <c r="E986" s="8" t="n">
        <v>84.33</v>
      </c>
      <c r="F986" s="8" t="n">
        <v>148.75</v>
      </c>
      <c r="G986" s="8" t="n">
        <v>130.141</v>
      </c>
      <c r="H986" s="8" t="n">
        <v>95.48999999999999</v>
      </c>
      <c r="I986" s="8" t="n">
        <v>197.98</v>
      </c>
      <c r="J986" s="8" t="n">
        <v>76.06</v>
      </c>
      <c r="K986" s="268" t="n">
        <v>0.4923</v>
      </c>
      <c r="L986" s="268" t="n">
        <v>0.3696</v>
      </c>
      <c r="M986" s="268" t="n">
        <v>-0.0521</v>
      </c>
      <c r="N986" s="8" t="n">
        <v>659.23</v>
      </c>
      <c r="O986" s="8" t="n">
        <v>7603.24</v>
      </c>
      <c r="P986" s="268" t="n">
        <v>0.0867</v>
      </c>
      <c r="Q986" s="8" t="n">
        <v>428</v>
      </c>
      <c r="R986" s="8" t="n">
        <v>0</v>
      </c>
      <c r="S986" s="8" t="inlineStr">
        <is>
          <t>2 ↑ +1.25%</t>
        </is>
      </c>
      <c r="T986" s="8" t="inlineStr">
        <is>
          <t>25 ↑ +0.16%</t>
        </is>
      </c>
      <c r="U986" s="8" t="inlineStr">
        <is>
          <t>84 ↑ +0.11%</t>
        </is>
      </c>
      <c r="V986" s="8" t="inlineStr">
        <is>
          <t>103 ↑ +0.13%</t>
        </is>
      </c>
      <c r="W986" s="8" t="inlineStr">
        <is>
          <t>214 ↑ +0.83%</t>
        </is>
      </c>
    </row>
    <row r="987" ht="28" customHeight="1" s="386">
      <c r="A987" s="308" t="n">
        <v>44785</v>
      </c>
      <c r="B987" s="472" t="n">
        <v>2160.391</v>
      </c>
      <c r="C987" s="8" t="n">
        <v>-2.769</v>
      </c>
      <c r="D987" s="268" t="n">
        <v>-0.0013</v>
      </c>
      <c r="E987" s="8" t="n">
        <v>82.8</v>
      </c>
      <c r="F987" s="8" t="n">
        <v>148.005</v>
      </c>
      <c r="G987" s="8" t="n">
        <v>130.125</v>
      </c>
      <c r="H987" s="8" t="n">
        <v>94.56999999999999</v>
      </c>
      <c r="I987" s="8" t="n">
        <v>197.14</v>
      </c>
      <c r="J987" s="8" t="n">
        <v>75</v>
      </c>
      <c r="K987" s="268" t="n">
        <v>0.4913</v>
      </c>
      <c r="L987" s="268" t="n">
        <v>0.3699</v>
      </c>
      <c r="M987" s="268" t="n">
        <v>-0.0508</v>
      </c>
      <c r="N987" s="8" t="n">
        <v>684.13</v>
      </c>
      <c r="O987" s="8" t="n">
        <v>7559.39</v>
      </c>
      <c r="P987" s="268" t="n">
        <v>0.0905</v>
      </c>
      <c r="Q987" s="8" t="n">
        <v>425</v>
      </c>
      <c r="R987" s="8" t="n">
        <v>0</v>
      </c>
      <c r="S987" s="8" t="inlineStr">
        <is>
          <t>3 ↑ +0.18%</t>
        </is>
      </c>
      <c r="T987" s="8" t="inlineStr">
        <is>
          <t>26 ↑ +0.21%</t>
        </is>
      </c>
      <c r="U987" s="8" t="inlineStr">
        <is>
          <t>83 ↑ +0.27%</t>
        </is>
      </c>
      <c r="V987" s="8" t="inlineStr">
        <is>
          <t>99 ↑ +0.13%</t>
        </is>
      </c>
      <c r="W987" s="8" t="inlineStr">
        <is>
          <t>214 ↓ -0.45%</t>
        </is>
      </c>
    </row>
    <row r="988" ht="28" customHeight="1" s="386">
      <c r="A988" s="308" t="n">
        <v>44784</v>
      </c>
      <c r="B988" s="472" t="n">
        <v>2163.16</v>
      </c>
      <c r="C988" s="8" t="n">
        <v>11.383</v>
      </c>
      <c r="D988" s="268" t="n">
        <v>0.0053</v>
      </c>
      <c r="E988" s="8" t="n">
        <v>83.2</v>
      </c>
      <c r="F988" s="8" t="n">
        <v>148.388</v>
      </c>
      <c r="G988" s="8" t="n">
        <v>129.79</v>
      </c>
      <c r="H988" s="8" t="n">
        <v>95.39</v>
      </c>
      <c r="I988" s="8" t="n">
        <v>196.94</v>
      </c>
      <c r="J988" s="8" t="n">
        <v>72.97</v>
      </c>
      <c r="K988" s="268" t="n">
        <v>0.4855</v>
      </c>
      <c r="L988" s="268" t="n">
        <v>0.3724</v>
      </c>
      <c r="M988" s="268" t="n">
        <v>-0.0511</v>
      </c>
      <c r="N988" s="8" t="n">
        <v>763.65</v>
      </c>
      <c r="O988" s="8" t="n">
        <v>7554.19</v>
      </c>
      <c r="P988" s="268" t="n">
        <v>0.1011</v>
      </c>
      <c r="Q988" s="8" t="n">
        <v>423</v>
      </c>
      <c r="R988" s="8" t="n">
        <v>0</v>
      </c>
      <c r="S988" s="8" t="inlineStr">
        <is>
          <t>4 ↑ +0.32%</t>
        </is>
      </c>
      <c r="T988" s="8" t="inlineStr">
        <is>
          <t>31 ↑ +0.35%</t>
        </is>
      </c>
      <c r="U988" s="8" t="inlineStr">
        <is>
          <t>80 ↑ +0.54%</t>
        </is>
      </c>
      <c r="V988" s="8" t="inlineStr">
        <is>
          <t>101 ↑ +0.70%</t>
        </is>
      </c>
      <c r="W988" s="8" t="inlineStr">
        <is>
          <t>207 ↑ +0.47%</t>
        </is>
      </c>
    </row>
    <row r="989" ht="28" customHeight="1" s="386">
      <c r="A989" s="308" t="n">
        <v>44783</v>
      </c>
      <c r="B989" s="472" t="n">
        <v>2151.777</v>
      </c>
      <c r="C989" s="8" t="n">
        <v>1.011</v>
      </c>
      <c r="D989" s="268" t="n">
        <v>0.0005</v>
      </c>
      <c r="E989" s="8" t="n">
        <v>79.73999999999999</v>
      </c>
      <c r="F989" s="8" t="n">
        <v>147.792</v>
      </c>
      <c r="G989" s="8" t="n">
        <v>128.6</v>
      </c>
      <c r="H989" s="8" t="n">
        <v>94.88</v>
      </c>
      <c r="I989" s="8" t="n">
        <v>197.57</v>
      </c>
      <c r="J989" s="8" t="n">
        <v>75.09</v>
      </c>
      <c r="K989" s="268" t="n">
        <v>0.4978</v>
      </c>
      <c r="L989" s="268" t="n">
        <v>0.3717</v>
      </c>
      <c r="M989" s="268" t="n">
        <v>-0.0484</v>
      </c>
      <c r="N989" s="8" t="n">
        <v>863.5700000000001</v>
      </c>
      <c r="O989" s="8" t="n">
        <v>7554.8</v>
      </c>
      <c r="P989" s="268" t="n">
        <v>0.1143</v>
      </c>
      <c r="Q989" s="8" t="n">
        <v>423</v>
      </c>
      <c r="R989" s="8" t="n">
        <v>0</v>
      </c>
      <c r="S989" s="8" t="inlineStr">
        <is>
          <t>4 ↑ +0.04%</t>
        </is>
      </c>
      <c r="T989" s="8" t="inlineStr">
        <is>
          <t>34 ↓ -0.07%</t>
        </is>
      </c>
      <c r="U989" s="8" t="inlineStr">
        <is>
          <t>89 ↓ -0.10%</t>
        </is>
      </c>
      <c r="V989" s="8" t="inlineStr">
        <is>
          <t>99 ↓ -0.07%</t>
        </is>
      </c>
      <c r="W989" s="8" t="inlineStr">
        <is>
          <t>197 ↑ +0.20%</t>
        </is>
      </c>
    </row>
    <row r="990" ht="28" customHeight="1" s="386">
      <c r="A990" s="308" t="n">
        <v>44782</v>
      </c>
      <c r="B990" s="472" t="n">
        <v>2150.766</v>
      </c>
      <c r="C990" s="8" t="n">
        <v>4.786</v>
      </c>
      <c r="D990" s="268" t="n">
        <v>0.0022</v>
      </c>
      <c r="E990" s="8" t="n">
        <v>80.5</v>
      </c>
      <c r="F990" s="8" t="n">
        <v>149.689</v>
      </c>
      <c r="G990" s="8" t="n">
        <v>128.82</v>
      </c>
      <c r="H990" s="8" t="n">
        <v>94.13</v>
      </c>
      <c r="I990" s="8" t="n">
        <v>199.4</v>
      </c>
      <c r="J990" s="8" t="n">
        <v>74.61</v>
      </c>
      <c r="K990" s="268" t="n">
        <v>0.4971</v>
      </c>
      <c r="L990" s="268" t="n">
        <v>0.3758</v>
      </c>
      <c r="M990" s="268" t="n">
        <v>-0.049</v>
      </c>
      <c r="N990" s="8" t="n">
        <v>934.89</v>
      </c>
      <c r="O990" s="8" t="n">
        <v>7555.77</v>
      </c>
      <c r="P990" s="268" t="n">
        <v>0.1237</v>
      </c>
      <c r="Q990" s="8" t="n">
        <v>424</v>
      </c>
      <c r="R990" s="8" t="n">
        <v>0</v>
      </c>
      <c r="S990" s="8" t="inlineStr">
        <is>
          <t>4 ↑ +0.09%</t>
        </is>
      </c>
      <c r="T990" s="8" t="inlineStr">
        <is>
          <t>34 ↑ +0.08%</t>
        </is>
      </c>
      <c r="U990" s="8" t="inlineStr">
        <is>
          <t>87 ↑ +0.14%</t>
        </is>
      </c>
      <c r="V990" s="8" t="inlineStr">
        <is>
          <t>98 ↑ +0.09%</t>
        </is>
      </c>
      <c r="W990" s="8" t="inlineStr">
        <is>
          <t>201 ↑ +0.35%</t>
        </is>
      </c>
    </row>
    <row r="991" ht="28" customHeight="1" s="386">
      <c r="A991" s="308" t="n">
        <v>44781</v>
      </c>
      <c r="B991" s="472" t="n">
        <v>2145.98</v>
      </c>
      <c r="C991" s="8" t="n">
        <v>20.721</v>
      </c>
      <c r="D991" s="268" t="n">
        <v>0.0097</v>
      </c>
      <c r="E991" s="8" t="n">
        <v>80.02</v>
      </c>
      <c r="F991" s="8" t="n">
        <v>149.256</v>
      </c>
      <c r="G991" s="8" t="n">
        <v>128.418</v>
      </c>
      <c r="H991" s="8" t="n">
        <v>94.12</v>
      </c>
      <c r="I991" s="8" t="n">
        <v>198.86</v>
      </c>
      <c r="J991" s="8" t="n">
        <v>73.33</v>
      </c>
      <c r="K991" s="268" t="n">
        <v>0.496</v>
      </c>
      <c r="L991" s="268" t="n">
        <v>0.3757</v>
      </c>
      <c r="M991" s="268" t="n">
        <v>-0.0483</v>
      </c>
      <c r="N991" s="8" t="n">
        <v>908.95</v>
      </c>
      <c r="O991" s="8" t="n">
        <v>7557.33</v>
      </c>
      <c r="P991" s="268" t="n">
        <v>0.1203</v>
      </c>
      <c r="Q991" s="8" t="n">
        <v>424</v>
      </c>
      <c r="R991" s="8" t="n">
        <v>0</v>
      </c>
      <c r="S991" s="8" t="inlineStr">
        <is>
          <t>4 ↑ +0.01%</t>
        </is>
      </c>
      <c r="T991" s="8" t="inlineStr">
        <is>
          <t>33 ↑ +0.15%</t>
        </is>
      </c>
      <c r="U991" s="8" t="inlineStr">
        <is>
          <t>92 ↑ +0.11%</t>
        </is>
      </c>
      <c r="V991" s="8" t="inlineStr">
        <is>
          <t>100 ↑ +0.52%</t>
        </is>
      </c>
      <c r="W991" s="8" t="inlineStr">
        <is>
          <t>195 ↑ +1.78%</t>
        </is>
      </c>
    </row>
    <row r="992" ht="28" customHeight="1" s="386">
      <c r="A992" s="308" t="n">
        <v>44778</v>
      </c>
      <c r="B992" s="472" t="n">
        <v>2125.259</v>
      </c>
      <c r="C992" s="8" t="n">
        <v>3.946</v>
      </c>
      <c r="D992" s="268" t="n">
        <v>0.0019</v>
      </c>
      <c r="E992" s="8" t="n">
        <v>78.95999999999999</v>
      </c>
      <c r="F992" s="8" t="n">
        <v>147.463</v>
      </c>
      <c r="G992" s="8" t="n">
        <v>128.077</v>
      </c>
      <c r="H992" s="8" t="n">
        <v>92.95</v>
      </c>
      <c r="I992" s="8" t="n">
        <v>197.71</v>
      </c>
      <c r="J992" s="8" t="n">
        <v>76.87</v>
      </c>
      <c r="K992" s="268" t="n">
        <v>0.5024</v>
      </c>
      <c r="L992" s="268" t="n">
        <v>0.3861</v>
      </c>
      <c r="M992" s="268" t="n">
        <v>-0.0458</v>
      </c>
      <c r="N992" s="8" t="n">
        <v>867.91</v>
      </c>
      <c r="O992" s="8" t="n">
        <v>7558.06</v>
      </c>
      <c r="P992" s="268" t="n">
        <v>0.1148</v>
      </c>
      <c r="Q992" s="8" t="n">
        <v>424</v>
      </c>
      <c r="R992" s="8" t="n">
        <v>0</v>
      </c>
      <c r="S992" s="8" t="inlineStr">
        <is>
          <t>4 ↑ +0.07%</t>
        </is>
      </c>
      <c r="T992" s="8" t="inlineStr">
        <is>
          <t>33 ↑ +0.22%</t>
        </is>
      </c>
      <c r="U992" s="8" t="inlineStr">
        <is>
          <t>99 ↑ +0.34%</t>
        </is>
      </c>
      <c r="V992" s="8" t="inlineStr">
        <is>
          <t>101 ↑ +0.30%</t>
        </is>
      </c>
      <c r="W992" s="8" t="inlineStr">
        <is>
          <t>187 ↑ +0.04%</t>
        </is>
      </c>
    </row>
    <row r="993" ht="28" customHeight="1" s="386">
      <c r="A993" s="308" t="n">
        <v>44777</v>
      </c>
      <c r="B993" s="472" t="n">
        <v>2121.313</v>
      </c>
      <c r="C993" s="8" t="n">
        <v>5.438</v>
      </c>
      <c r="D993" s="268" t="n">
        <v>0.0026</v>
      </c>
      <c r="E993" s="8" t="n">
        <v>77.20999999999999</v>
      </c>
      <c r="F993" s="8" t="n">
        <v>147.452</v>
      </c>
      <c r="G993" s="8" t="n">
        <v>127.67</v>
      </c>
      <c r="H993" s="8" t="n">
        <v>92.05</v>
      </c>
      <c r="I993" s="8" t="n">
        <v>198.84</v>
      </c>
      <c r="J993" s="8" t="n">
        <v>80.02</v>
      </c>
      <c r="K993" s="268" t="n">
        <v>0.5139</v>
      </c>
      <c r="L993" s="268" t="n">
        <v>0.3908</v>
      </c>
      <c r="M993" s="268" t="n">
        <v>-0.0443</v>
      </c>
      <c r="N993" s="8" t="n">
        <v>979.52</v>
      </c>
      <c r="O993" s="8" t="n">
        <v>7558.98</v>
      </c>
      <c r="P993" s="268" t="n">
        <v>0.1296</v>
      </c>
      <c r="Q993" s="8" t="n">
        <v>424</v>
      </c>
      <c r="R993" s="8" t="n">
        <v>0</v>
      </c>
      <c r="S993" s="8" t="inlineStr">
        <is>
          <t>4 ↑ +0.32%</t>
        </is>
      </c>
      <c r="T993" s="8" t="inlineStr">
        <is>
          <t>35 ↑ +0.21%</t>
        </is>
      </c>
      <c r="U993" s="8" t="inlineStr">
        <is>
          <t>100 ↑ +0.20%</t>
        </is>
      </c>
      <c r="V993" s="8" t="inlineStr">
        <is>
          <t>97 ↑ +0.25%</t>
        </is>
      </c>
      <c r="W993" s="8" t="inlineStr">
        <is>
          <t>188 ↑ +0.30%</t>
        </is>
      </c>
    </row>
    <row r="994" ht="28" customHeight="1" s="386">
      <c r="A994" s="308" t="n">
        <v>44776</v>
      </c>
      <c r="B994" s="472" t="n">
        <v>2115.875</v>
      </c>
      <c r="C994" s="8" t="n">
        <v>-7.495</v>
      </c>
      <c r="D994" s="268" t="n">
        <v>-0.0035</v>
      </c>
      <c r="E994" s="8" t="n">
        <v>76.31999999999999</v>
      </c>
      <c r="F994" s="8" t="n">
        <v>147.112</v>
      </c>
      <c r="G994" s="8" t="n">
        <v>127.05</v>
      </c>
      <c r="H994" s="8" t="n">
        <v>90.56999999999999</v>
      </c>
      <c r="I994" s="8" t="n">
        <v>200.18</v>
      </c>
      <c r="J994" s="8" t="n">
        <v>82.61</v>
      </c>
      <c r="K994" s="268" t="n">
        <v>0.5306999999999999</v>
      </c>
      <c r="L994" s="268" t="n">
        <v>0.3986</v>
      </c>
      <c r="M994" s="268" t="n">
        <v>-0.0445</v>
      </c>
      <c r="N994" s="8" t="n">
        <v>1063.34</v>
      </c>
      <c r="O994" s="8" t="n">
        <v>7543.94</v>
      </c>
      <c r="P994" s="268" t="n">
        <v>0.141</v>
      </c>
      <c r="Q994" s="8" t="n">
        <v>423</v>
      </c>
      <c r="R994" s="8" t="n">
        <v>0</v>
      </c>
      <c r="S994" s="8" t="inlineStr">
        <is>
          <t>4 ↓ -0.10%</t>
        </is>
      </c>
      <c r="T994" s="8" t="inlineStr">
        <is>
          <t>39 ↑ +0.04%</t>
        </is>
      </c>
      <c r="U994" s="8" t="inlineStr">
        <is>
          <t>101 ↓ -0.13%</t>
        </is>
      </c>
      <c r="V994" s="8" t="inlineStr">
        <is>
          <t>94 ↑ +0.02%</t>
        </is>
      </c>
      <c r="W994" s="8" t="inlineStr">
        <is>
          <t>185 ↓ -0.75%</t>
        </is>
      </c>
    </row>
    <row r="995" ht="28" customHeight="1" s="386">
      <c r="A995" s="308" t="n">
        <v>44775</v>
      </c>
      <c r="B995" s="472" t="n">
        <v>2123.37</v>
      </c>
      <c r="C995" s="8" t="n">
        <v>-28.883</v>
      </c>
      <c r="D995" s="268" t="n">
        <v>-0.0134</v>
      </c>
      <c r="E995" s="8" t="n">
        <v>76.83</v>
      </c>
      <c r="F995" s="8" t="n">
        <v>148.009</v>
      </c>
      <c r="G995" s="8" t="n">
        <v>126.502</v>
      </c>
      <c r="H995" s="8" t="n">
        <v>91.76000000000001</v>
      </c>
      <c r="I995" s="8" t="n">
        <v>200.34</v>
      </c>
      <c r="J995" s="8" t="n">
        <v>81.97</v>
      </c>
      <c r="K995" s="268" t="n">
        <v>0.5233</v>
      </c>
      <c r="L995" s="268" t="n">
        <v>0.4006</v>
      </c>
      <c r="M995" s="268" t="n">
        <v>-0.0449</v>
      </c>
      <c r="N995" s="8" t="n">
        <v>1037.15</v>
      </c>
      <c r="O995" s="8" t="n">
        <v>7535.75</v>
      </c>
      <c r="P995" s="268" t="n">
        <v>0.1376</v>
      </c>
      <c r="Q995" s="8" t="n">
        <v>421</v>
      </c>
      <c r="R995" s="8" t="n">
        <v>0</v>
      </c>
      <c r="S995" s="8" t="inlineStr">
        <is>
          <t>4 ↓ -0.61%</t>
        </is>
      </c>
      <c r="T995" s="8" t="inlineStr">
        <is>
          <t>37 ↓ -0.56%</t>
        </is>
      </c>
      <c r="U995" s="8" t="inlineStr">
        <is>
          <t>102 ↓ -0.93%</t>
        </is>
      </c>
      <c r="V995" s="8" t="inlineStr">
        <is>
          <t>93 ↓ -1.23%</t>
        </is>
      </c>
      <c r="W995" s="8" t="inlineStr">
        <is>
          <t>185 ↓ -1.80%</t>
        </is>
      </c>
    </row>
    <row r="996" ht="28" customHeight="1" s="386">
      <c r="A996" s="308" t="n">
        <v>44774</v>
      </c>
      <c r="B996" s="472" t="n">
        <v>2152.253</v>
      </c>
      <c r="C996" s="8" t="n">
        <v>13.984</v>
      </c>
      <c r="D996" s="268" t="n">
        <v>0.0065</v>
      </c>
      <c r="E996" s="8" t="n">
        <v>80.81999999999999</v>
      </c>
      <c r="F996" s="8" t="n">
        <v>150.187</v>
      </c>
      <c r="G996" s="8" t="n">
        <v>127.999</v>
      </c>
      <c r="H996" s="8" t="n">
        <v>95.25</v>
      </c>
      <c r="I996" s="8" t="n">
        <v>199.19</v>
      </c>
      <c r="J996" s="8" t="n">
        <v>72.11</v>
      </c>
      <c r="K996" s="268" t="n">
        <v>0.49</v>
      </c>
      <c r="L996" s="268" t="n">
        <v>0.3627</v>
      </c>
      <c r="M996" s="268" t="n">
        <v>-0.0476</v>
      </c>
      <c r="N996" s="8" t="n">
        <v>1003.98</v>
      </c>
      <c r="O996" s="8" t="n">
        <v>7537.01</v>
      </c>
      <c r="P996" s="268" t="n">
        <v>0.1332</v>
      </c>
      <c r="Q996" s="8" t="n">
        <v>421</v>
      </c>
      <c r="R996" s="8" t="n">
        <v>0</v>
      </c>
      <c r="S996" s="8" t="inlineStr">
        <is>
          <t>3 ↓ -0.01%</t>
        </is>
      </c>
      <c r="T996" s="8" t="inlineStr">
        <is>
          <t>32 ↓ -0.07%</t>
        </is>
      </c>
      <c r="U996" s="8" t="inlineStr">
        <is>
          <t>91 ↑ +0.16%</t>
        </is>
      </c>
      <c r="V996" s="8" t="inlineStr">
        <is>
          <t>101 ↑ +0.42%</t>
        </is>
      </c>
      <c r="W996" s="8" t="inlineStr">
        <is>
          <t>194 ↑ +1.13%</t>
        </is>
      </c>
    </row>
    <row r="997" ht="28" customHeight="1" s="386">
      <c r="A997" s="308" t="n">
        <v>44771</v>
      </c>
      <c r="B997" s="472" t="n">
        <v>2138.269</v>
      </c>
      <c r="C997" s="8" t="n">
        <v>-2.055</v>
      </c>
      <c r="D997" s="268" t="n">
        <v>-0.001</v>
      </c>
      <c r="E997" s="8" t="n">
        <v>80.78</v>
      </c>
      <c r="F997" s="8" t="n">
        <v>149.057</v>
      </c>
      <c r="G997" s="8" t="n">
        <v>127.275</v>
      </c>
      <c r="H997" s="8" t="n">
        <v>93.77</v>
      </c>
      <c r="I997" s="8" t="n">
        <v>199.51</v>
      </c>
      <c r="J997" s="8" t="n">
        <v>75.06999999999999</v>
      </c>
      <c r="K997" s="268" t="n">
        <v>0.5044999999999999</v>
      </c>
      <c r="L997" s="268" t="n">
        <v>0.3619</v>
      </c>
      <c r="M997" s="268" t="n">
        <v>-0.048</v>
      </c>
      <c r="N997" s="8" t="n">
        <v>1176.5</v>
      </c>
      <c r="O997" s="8" t="n">
        <v>7538.82</v>
      </c>
      <c r="P997" s="268" t="n">
        <v>0.1561</v>
      </c>
      <c r="Q997" s="8" t="n">
        <v>422</v>
      </c>
      <c r="R997" s="8" t="n">
        <v>0</v>
      </c>
      <c r="S997" s="8" t="inlineStr">
        <is>
          <t>3 ↓ -0.25%</t>
        </is>
      </c>
      <c r="T997" s="8" t="inlineStr">
        <is>
          <t>33 ↓ -0.07%</t>
        </is>
      </c>
      <c r="U997" s="8" t="inlineStr">
        <is>
          <t>98 ↓ -0.23%</t>
        </is>
      </c>
      <c r="V997" s="8" t="inlineStr">
        <is>
          <t>101 ↓ -0.32%</t>
        </is>
      </c>
      <c r="W997" s="8" t="inlineStr">
        <is>
          <t>187 ↑ +0.09%</t>
        </is>
      </c>
    </row>
    <row r="998" ht="28" customHeight="1" s="386">
      <c r="A998" s="308" t="n">
        <v>44770</v>
      </c>
      <c r="B998" s="472" t="n">
        <v>2140.324</v>
      </c>
      <c r="C998" s="8" t="n">
        <v>15.237</v>
      </c>
      <c r="D998" s="268" t="n">
        <v>0.0072</v>
      </c>
      <c r="E998" s="8" t="n">
        <v>81.41</v>
      </c>
      <c r="F998" s="8" t="n">
        <v>149.798</v>
      </c>
      <c r="G998" s="8" t="n">
        <v>127.88</v>
      </c>
      <c r="H998" s="8" t="n">
        <v>93.51000000000001</v>
      </c>
      <c r="I998" s="8" t="n">
        <v>200.06</v>
      </c>
      <c r="J998" s="8" t="n">
        <v>72.67</v>
      </c>
      <c r="K998" s="268" t="n">
        <v>0.5027</v>
      </c>
      <c r="L998" s="268" t="n">
        <v>0.356</v>
      </c>
      <c r="M998" s="268" t="n">
        <v>-0.0479</v>
      </c>
      <c r="N998" s="8" t="n">
        <v>1172.8</v>
      </c>
      <c r="O998" s="8" t="n">
        <v>7515.64</v>
      </c>
      <c r="P998" s="268" t="n">
        <v>0.156</v>
      </c>
      <c r="Q998" s="8" t="n">
        <v>420</v>
      </c>
      <c r="R998" s="8" t="n">
        <v>0</v>
      </c>
      <c r="S998" s="8" t="inlineStr">
        <is>
          <t>3 ↑ +0.27%</t>
        </is>
      </c>
      <c r="T998" s="8" t="inlineStr">
        <is>
          <t>33 ↑ +0.23%</t>
        </is>
      </c>
      <c r="U998" s="8" t="inlineStr">
        <is>
          <t>95 ↑ +0.52%</t>
        </is>
      </c>
      <c r="V998" s="8" t="inlineStr">
        <is>
          <t>97 ↑ +0.48%</t>
        </is>
      </c>
      <c r="W998" s="8" t="inlineStr">
        <is>
          <t>192 ↑ +1.02%</t>
        </is>
      </c>
    </row>
    <row r="999" ht="28" customHeight="1" s="386">
      <c r="A999" s="308" t="n">
        <v>44769</v>
      </c>
      <c r="B999" s="472" t="n">
        <v>2125.087</v>
      </c>
      <c r="C999" s="8" t="n">
        <v>18.224</v>
      </c>
      <c r="D999" s="268" t="n">
        <v>0.0086</v>
      </c>
      <c r="E999" s="8" t="n">
        <v>78.95</v>
      </c>
      <c r="F999" s="8" t="n">
        <v>148.598</v>
      </c>
      <c r="G999" s="8" t="n">
        <v>127.04</v>
      </c>
      <c r="H999" s="8" t="n">
        <v>93.08</v>
      </c>
      <c r="I999" s="8" t="n">
        <v>199.36</v>
      </c>
      <c r="J999" s="8" t="n">
        <v>71.34999999999999</v>
      </c>
      <c r="K999" s="268" t="n">
        <v>0.5076000000000001</v>
      </c>
      <c r="L999" s="268" t="n">
        <v>0.3615</v>
      </c>
      <c r="M999" s="268" t="n">
        <v>-0.0478</v>
      </c>
      <c r="N999" s="8" t="n">
        <v>1116.32</v>
      </c>
      <c r="O999" s="8" t="n">
        <v>7513.15</v>
      </c>
      <c r="P999" s="268" t="n">
        <v>0.1486</v>
      </c>
      <c r="Q999" s="8" t="n">
        <v>419</v>
      </c>
      <c r="R999" s="8" t="n">
        <v>0</v>
      </c>
      <c r="S999" s="8" t="inlineStr">
        <is>
          <t>4 ↑ +0.14%</t>
        </is>
      </c>
      <c r="T999" s="8" t="inlineStr">
        <is>
          <t>34 ↑ +0.14%</t>
        </is>
      </c>
      <c r="U999" s="8" t="inlineStr">
        <is>
          <t>102 ↑ +0.36%</t>
        </is>
      </c>
      <c r="V999" s="8" t="inlineStr">
        <is>
          <t>97 ↑ +0.64%</t>
        </is>
      </c>
      <c r="W999" s="8" t="inlineStr">
        <is>
          <t>182 ↑ +1.42%</t>
        </is>
      </c>
    </row>
    <row r="1000" ht="28" customHeight="1" s="386">
      <c r="A1000" s="308" t="n">
        <v>44768</v>
      </c>
      <c r="B1000" s="472" t="n">
        <v>2106.863</v>
      </c>
      <c r="C1000" s="8" t="n">
        <v>15.186</v>
      </c>
      <c r="D1000" s="268" t="n">
        <v>0.0073</v>
      </c>
      <c r="E1000" s="8" t="n">
        <v>75.05</v>
      </c>
      <c r="F1000" s="8" t="n">
        <v>147.168</v>
      </c>
      <c r="G1000" s="8" t="n">
        <v>126.096</v>
      </c>
      <c r="H1000" s="8" t="n">
        <v>91.79000000000001</v>
      </c>
      <c r="I1000" s="8" t="n">
        <v>198.39</v>
      </c>
      <c r="J1000" s="8" t="n">
        <v>72.90000000000001</v>
      </c>
      <c r="K1000" s="268" t="n">
        <v>0.5123</v>
      </c>
      <c r="L1000" s="268" t="n">
        <v>0.3633</v>
      </c>
      <c r="M1000" s="268" t="n">
        <v>-0.0449</v>
      </c>
      <c r="N1000" s="8" t="n">
        <v>1129.54</v>
      </c>
      <c r="O1000" s="8" t="n">
        <v>7514.88</v>
      </c>
      <c r="P1000" s="268" t="n">
        <v>0.1503</v>
      </c>
      <c r="Q1000" s="8" t="n">
        <v>419</v>
      </c>
      <c r="R1000" s="8" t="n">
        <v>0</v>
      </c>
      <c r="S1000" s="8" t="inlineStr">
        <is>
          <t>4 ↑ +0.25%</t>
        </is>
      </c>
      <c r="T1000" s="8" t="inlineStr">
        <is>
          <t>35 ↑ +0.22%</t>
        </is>
      </c>
      <c r="U1000" s="8" t="inlineStr">
        <is>
          <t>103 ↑ +0.23%</t>
        </is>
      </c>
      <c r="V1000" s="8" t="inlineStr">
        <is>
          <t>103 ↑ +0.51%</t>
        </is>
      </c>
      <c r="W1000" s="8" t="inlineStr">
        <is>
          <t>174 ↑ +1.26%</t>
        </is>
      </c>
    </row>
    <row r="1001" ht="28" customHeight="1" s="386">
      <c r="A1001" s="308" t="n">
        <v>44767</v>
      </c>
      <c r="B1001" s="472" t="n">
        <v>2091.677</v>
      </c>
      <c r="C1001" s="8" t="n">
        <v>-9.054</v>
      </c>
      <c r="D1001" s="268" t="n">
        <v>-0.0043</v>
      </c>
      <c r="E1001" s="8" t="n">
        <v>71.98</v>
      </c>
      <c r="F1001" s="8" t="n">
        <v>146.019</v>
      </c>
      <c r="G1001" s="8" t="n">
        <v>125.2</v>
      </c>
      <c r="H1001" s="8" t="n">
        <v>91.38</v>
      </c>
      <c r="I1001" s="8" t="n">
        <v>197.71</v>
      </c>
      <c r="J1001" s="8" t="n">
        <v>74.15000000000001</v>
      </c>
      <c r="K1001" s="268" t="n">
        <v>0.5169</v>
      </c>
      <c r="L1001" s="268" t="n">
        <v>0.3633</v>
      </c>
      <c r="M1001" s="268" t="n">
        <v>-0.0438</v>
      </c>
      <c r="N1001" s="8" t="n">
        <v>1028.66</v>
      </c>
      <c r="O1001" s="8" t="n">
        <v>7511.85</v>
      </c>
      <c r="P1001" s="268" t="n">
        <v>0.1369</v>
      </c>
      <c r="Q1001" s="8" t="n">
        <v>419</v>
      </c>
      <c r="R1001" s="8" t="n">
        <v>0</v>
      </c>
      <c r="S1001" s="8" t="inlineStr">
        <is>
          <t>4 ↓ -0.06%</t>
        </is>
      </c>
      <c r="T1001" s="8" t="inlineStr">
        <is>
          <t>36 ↓ -0.07%</t>
        </is>
      </c>
      <c r="U1001" s="8" t="inlineStr">
        <is>
          <t>105 ↓ -0.26%</t>
        </is>
      </c>
      <c r="V1001" s="8" t="inlineStr">
        <is>
          <t>109 ↓ -0.41%</t>
        </is>
      </c>
      <c r="W1001" s="8" t="inlineStr">
        <is>
          <t>165 ↓ -0.65%</t>
        </is>
      </c>
    </row>
    <row r="1002" ht="28" customHeight="1" s="386">
      <c r="A1002" s="308" t="n">
        <v>44764</v>
      </c>
      <c r="B1002" s="472" t="n">
        <v>2100.731</v>
      </c>
      <c r="C1002" s="8" t="n">
        <v>-6.85</v>
      </c>
      <c r="D1002" s="268" t="n">
        <v>-0.0033</v>
      </c>
      <c r="E1002" s="8" t="n">
        <v>75.63</v>
      </c>
      <c r="F1002" s="8" t="n">
        <v>146.791</v>
      </c>
      <c r="G1002" s="8" t="n">
        <v>125.99</v>
      </c>
      <c r="H1002" s="8" t="n">
        <v>92.61</v>
      </c>
      <c r="I1002" s="8" t="n">
        <v>197.86</v>
      </c>
      <c r="J1002" s="8" t="n">
        <v>72.28</v>
      </c>
      <c r="K1002" s="268" t="n">
        <v>0.5107</v>
      </c>
      <c r="L1002" s="268" t="n">
        <v>0.3575</v>
      </c>
      <c r="M1002" s="268" t="n">
        <v>-0.0445</v>
      </c>
      <c r="N1002" s="8" t="n">
        <v>1094.44</v>
      </c>
      <c r="O1002" s="8" t="n">
        <v>7515.01</v>
      </c>
      <c r="P1002" s="268" t="n">
        <v>0.1456</v>
      </c>
      <c r="Q1002" s="8" t="n">
        <v>419</v>
      </c>
      <c r="R1002" s="8" t="n">
        <v>0</v>
      </c>
      <c r="S1002" s="8" t="inlineStr">
        <is>
          <t>4 ↓ -0.23%</t>
        </is>
      </c>
      <c r="T1002" s="8" t="inlineStr">
        <is>
          <t>35 ↓ -0.05%</t>
        </is>
      </c>
      <c r="U1002" s="8" t="inlineStr">
        <is>
          <t>107 ↓ -0.23%</t>
        </is>
      </c>
      <c r="V1002" s="8" t="inlineStr">
        <is>
          <t>103 ↓ -0.37%</t>
        </is>
      </c>
      <c r="W1002" s="8" t="inlineStr">
        <is>
          <t>170 ↓ -0.42%</t>
        </is>
      </c>
    </row>
    <row r="1003" ht="28" customHeight="1" s="386">
      <c r="A1003" s="308" t="n">
        <v>44763</v>
      </c>
      <c r="B1003" s="472" t="n">
        <v>2107.581</v>
      </c>
      <c r="C1003" s="8" t="n">
        <v>-6.215</v>
      </c>
      <c r="D1003" s="268" t="n">
        <v>-0.0029</v>
      </c>
      <c r="E1003" s="8" t="n">
        <v>76.84999999999999</v>
      </c>
      <c r="F1003" s="8" t="n">
        <v>147.581</v>
      </c>
      <c r="G1003" s="8" t="n">
        <v>126.212</v>
      </c>
      <c r="H1003" s="8" t="n">
        <v>93.47</v>
      </c>
      <c r="I1003" s="8" t="n">
        <v>198.95</v>
      </c>
      <c r="J1003" s="8" t="n">
        <v>72.16</v>
      </c>
      <c r="K1003" s="268" t="n">
        <v>0.5137</v>
      </c>
      <c r="L1003" s="268" t="n">
        <v>0.3564</v>
      </c>
      <c r="M1003" s="268" t="n">
        <v>-0.0448</v>
      </c>
      <c r="N1003" s="8" t="n">
        <v>1245.16</v>
      </c>
      <c r="O1003" s="8" t="n">
        <v>7502.02</v>
      </c>
      <c r="P1003" s="268" t="n">
        <v>0.166</v>
      </c>
      <c r="Q1003" s="8" t="n">
        <v>416</v>
      </c>
      <c r="R1003" s="8" t="n">
        <v>0</v>
      </c>
      <c r="S1003" s="8" t="inlineStr">
        <is>
          <t>4 ↑ +0.10%</t>
        </is>
      </c>
      <c r="T1003" s="8" t="inlineStr">
        <is>
          <t>34 ↑ +0.00%</t>
        </is>
      </c>
      <c r="U1003" s="8" t="inlineStr">
        <is>
          <t>105 ↓ -0.18%</t>
        </is>
      </c>
      <c r="V1003" s="8" t="inlineStr">
        <is>
          <t>102 ↓ -0.24%</t>
        </is>
      </c>
      <c r="W1003" s="8" t="inlineStr">
        <is>
          <t>171 ↓ -0.46%</t>
        </is>
      </c>
    </row>
    <row r="1004" ht="28" customHeight="1" s="386">
      <c r="A1004" s="308" t="n">
        <v>44762</v>
      </c>
      <c r="B1004" s="472" t="n">
        <v>2113.796</v>
      </c>
      <c r="C1004" s="8" t="n">
        <v>14.756</v>
      </c>
      <c r="D1004" s="268" t="n">
        <v>0.007</v>
      </c>
      <c r="E1004" s="8" t="n">
        <v>79.5</v>
      </c>
      <c r="F1004" s="8" t="n">
        <v>148.259</v>
      </c>
      <c r="G1004" s="8" t="n">
        <v>126.089</v>
      </c>
      <c r="H1004" s="8" t="n">
        <v>92.63</v>
      </c>
      <c r="I1004" s="8" t="n">
        <v>199.62</v>
      </c>
      <c r="J1004" s="8" t="n">
        <v>70.45999999999999</v>
      </c>
      <c r="K1004" s="268" t="n">
        <v>0.5137</v>
      </c>
      <c r="L1004" s="268" t="n">
        <v>0.3559</v>
      </c>
      <c r="M1004" s="268" t="n">
        <v>-0.0455</v>
      </c>
      <c r="N1004" s="8" t="n">
        <v>1147.48</v>
      </c>
      <c r="O1004" s="8" t="n">
        <v>7486.21</v>
      </c>
      <c r="P1004" s="268" t="n">
        <v>0.1533</v>
      </c>
      <c r="Q1004" s="8" t="n">
        <v>414</v>
      </c>
      <c r="R1004" s="8" t="n">
        <v>0</v>
      </c>
      <c r="S1004" s="8" t="inlineStr">
        <is>
          <t>4 ↑ +0.34%</t>
        </is>
      </c>
      <c r="T1004" s="8" t="inlineStr">
        <is>
          <t>34 ↑ +0.16%</t>
        </is>
      </c>
      <c r="U1004" s="8" t="inlineStr">
        <is>
          <t>101 ↑ +0.53%</t>
        </is>
      </c>
      <c r="V1004" s="8" t="inlineStr">
        <is>
          <t>104 ↑ +0.57%</t>
        </is>
      </c>
      <c r="W1004" s="8" t="inlineStr">
        <is>
          <t>171 ↑ +1.00%</t>
        </is>
      </c>
    </row>
    <row r="1005" ht="28" customHeight="1" s="386">
      <c r="A1005" s="308" t="n">
        <v>44761</v>
      </c>
      <c r="B1005" s="472" t="n">
        <v>2099.04</v>
      </c>
      <c r="C1005" s="8" t="n">
        <v>10.962</v>
      </c>
      <c r="D1005" s="268" t="n">
        <v>0.0053</v>
      </c>
      <c r="E1005" s="8" t="n">
        <v>77.52</v>
      </c>
      <c r="F1005" s="8" t="n">
        <v>147.173</v>
      </c>
      <c r="G1005" s="8" t="n">
        <v>125.55</v>
      </c>
      <c r="H1005" s="8" t="n">
        <v>91.83</v>
      </c>
      <c r="I1005" s="8" t="n">
        <v>198.74</v>
      </c>
      <c r="J1005" s="8" t="n">
        <v>70.04000000000001</v>
      </c>
      <c r="K1005" s="268" t="n">
        <v>0.5157</v>
      </c>
      <c r="L1005" s="268" t="n">
        <v>0.3589</v>
      </c>
      <c r="M1005" s="268" t="n">
        <v>-0.0451</v>
      </c>
      <c r="N1005" s="8" t="n">
        <v>1149.7</v>
      </c>
      <c r="O1005" s="8" t="n">
        <v>7458.52</v>
      </c>
      <c r="P1005" s="268" t="n">
        <v>0.1541</v>
      </c>
      <c r="Q1005" s="8" t="n">
        <v>413</v>
      </c>
      <c r="R1005" s="8" t="n">
        <v>0</v>
      </c>
      <c r="S1005" s="8" t="inlineStr">
        <is>
          <t>5 ↑ +0.34%</t>
        </is>
      </c>
      <c r="T1005" s="8" t="inlineStr">
        <is>
          <t>35 ↑ +0.34%</t>
        </is>
      </c>
      <c r="U1005" s="8" t="inlineStr">
        <is>
          <t>101 ↑ +0.52%</t>
        </is>
      </c>
      <c r="V1005" s="8" t="inlineStr">
        <is>
          <t>109 ↑ +0.43%</t>
        </is>
      </c>
      <c r="W1005" s="8" t="inlineStr">
        <is>
          <t>163 ↑ +0.64%</t>
        </is>
      </c>
    </row>
    <row r="1006" ht="28" customHeight="1" s="386">
      <c r="A1006" s="308" t="n">
        <v>44760</v>
      </c>
      <c r="B1006" s="472" t="n">
        <v>2088.078</v>
      </c>
      <c r="C1006" s="8" t="n">
        <v>24.25</v>
      </c>
      <c r="D1006" s="268" t="n">
        <v>0.0118</v>
      </c>
      <c r="E1006" s="8" t="n">
        <v>74.84999999999999</v>
      </c>
      <c r="F1006" s="8" t="n">
        <v>146.669</v>
      </c>
      <c r="G1006" s="8" t="n">
        <v>124.96</v>
      </c>
      <c r="H1006" s="8" t="n">
        <v>91.48</v>
      </c>
      <c r="I1006" s="8" t="n">
        <v>199.2</v>
      </c>
      <c r="J1006" s="8" t="n">
        <v>72.58</v>
      </c>
      <c r="K1006" s="268" t="n">
        <v>0.5253</v>
      </c>
      <c r="L1006" s="268" t="n">
        <v>0.3647</v>
      </c>
      <c r="M1006" s="268" t="n">
        <v>-0.0417</v>
      </c>
      <c r="N1006" s="8" t="n">
        <v>1036.25</v>
      </c>
      <c r="O1006" s="8" t="n">
        <v>7461.54</v>
      </c>
      <c r="P1006" s="268" t="n">
        <v>0.1389</v>
      </c>
      <c r="Q1006" s="8" t="n">
        <v>413</v>
      </c>
      <c r="R1006" s="8" t="n">
        <v>0</v>
      </c>
      <c r="S1006" s="8" t="inlineStr">
        <is>
          <t>5 ↑ +0.55%</t>
        </is>
      </c>
      <c r="T1006" s="8" t="inlineStr">
        <is>
          <t>37 ↑ +0.40%</t>
        </is>
      </c>
      <c r="U1006" s="8" t="inlineStr">
        <is>
          <t>105 ↑ +0.76%</t>
        </is>
      </c>
      <c r="V1006" s="8" t="inlineStr">
        <is>
          <t>107 ↑ +0.90%</t>
        </is>
      </c>
      <c r="W1006" s="8" t="inlineStr">
        <is>
          <t>159 ↑ +1.84%</t>
        </is>
      </c>
    </row>
    <row r="1007" ht="28" customHeight="1" s="386">
      <c r="A1007" s="308" t="n">
        <v>44757</v>
      </c>
      <c r="B1007" s="472" t="n">
        <v>2063.828</v>
      </c>
      <c r="C1007" s="8" t="n">
        <v>-5.567</v>
      </c>
      <c r="D1007" s="268" t="n">
        <v>-0.0027</v>
      </c>
      <c r="E1007" s="8" t="n">
        <v>70.69</v>
      </c>
      <c r="F1007" s="8" t="n">
        <v>144.987</v>
      </c>
      <c r="G1007" s="8" t="n">
        <v>123.6</v>
      </c>
      <c r="H1007" s="8" t="n">
        <v>88.95</v>
      </c>
      <c r="I1007" s="8" t="n">
        <v>199.68</v>
      </c>
      <c r="J1007" s="8" t="n">
        <v>76.53</v>
      </c>
      <c r="K1007" s="268" t="n">
        <v>0.5469000000000001</v>
      </c>
      <c r="L1007" s="268" t="n">
        <v>0.3893</v>
      </c>
      <c r="M1007" s="268" t="n">
        <v>-0.0392</v>
      </c>
      <c r="N1007" s="8" t="n">
        <v>964.6799999999999</v>
      </c>
      <c r="O1007" s="8" t="n">
        <v>7449.22</v>
      </c>
      <c r="P1007" s="268" t="n">
        <v>0.1295</v>
      </c>
      <c r="Q1007" s="8" t="n">
        <v>412</v>
      </c>
      <c r="R1007" s="8" t="n">
        <v>0</v>
      </c>
      <c r="S1007" s="8" t="inlineStr">
        <is>
          <t>6 ↓ -0.43%</t>
        </is>
      </c>
      <c r="T1007" s="8" t="inlineStr">
        <is>
          <t>45 ↓ -0.30%</t>
        </is>
      </c>
      <c r="U1007" s="8" t="inlineStr">
        <is>
          <t>110 ↓ -0.35%</t>
        </is>
      </c>
      <c r="V1007" s="8" t="inlineStr">
        <is>
          <t>102 ↑ +0.00%</t>
        </is>
      </c>
      <c r="W1007" s="8" t="inlineStr">
        <is>
          <t>149 ↓ -0.38%</t>
        </is>
      </c>
    </row>
    <row r="1008" ht="28" customHeight="1" s="386">
      <c r="A1008" s="308" t="n">
        <v>44756</v>
      </c>
      <c r="B1008" s="472" t="n">
        <v>2069.395</v>
      </c>
      <c r="C1008" s="8" t="n">
        <v>13.303</v>
      </c>
      <c r="D1008" s="268" t="n">
        <v>0.0065</v>
      </c>
      <c r="E1008" s="8" t="n">
        <v>72.70999999999999</v>
      </c>
      <c r="F1008" s="8" t="n">
        <v>145.293</v>
      </c>
      <c r="G1008" s="8" t="n">
        <v>123.872</v>
      </c>
      <c r="H1008" s="8" t="n">
        <v>91.04000000000001</v>
      </c>
      <c r="I1008" s="8" t="n">
        <v>197.55</v>
      </c>
      <c r="J1008" s="8" t="n">
        <v>72.47</v>
      </c>
      <c r="K1008" s="268" t="n">
        <v>0.5225</v>
      </c>
      <c r="L1008" s="268" t="n">
        <v>0.3655</v>
      </c>
      <c r="M1008" s="268" t="n">
        <v>-0.0412</v>
      </c>
      <c r="N1008" s="8" t="n">
        <v>1014.97</v>
      </c>
      <c r="O1008" s="8" t="n">
        <v>7453.52</v>
      </c>
      <c r="P1008" s="268" t="n">
        <v>0.1362</v>
      </c>
      <c r="Q1008" s="8" t="n">
        <v>413</v>
      </c>
      <c r="R1008" s="8" t="n">
        <v>0</v>
      </c>
      <c r="S1008" s="8" t="inlineStr">
        <is>
          <t>5 ↓ -0.26%</t>
        </is>
      </c>
      <c r="T1008" s="8" t="inlineStr">
        <is>
          <t>45 ↓ -0.17%</t>
        </is>
      </c>
      <c r="U1008" s="8" t="inlineStr">
        <is>
          <t>109 ↑ +0.31%</t>
        </is>
      </c>
      <c r="V1008" s="8" t="inlineStr">
        <is>
          <t>104 ↑ +0.66%</t>
        </is>
      </c>
      <c r="W1008" s="8" t="inlineStr">
        <is>
          <t>150 ↑ +1.16%</t>
        </is>
      </c>
    </row>
    <row r="1009" ht="28" customHeight="1" s="386">
      <c r="A1009" s="308" t="n">
        <v>44755</v>
      </c>
      <c r="B1009" s="472" t="n">
        <v>2056.092</v>
      </c>
      <c r="C1009" s="8" t="n">
        <v>13.704</v>
      </c>
      <c r="D1009" s="268" t="n">
        <v>0.0067</v>
      </c>
      <c r="E1009" s="8" t="n">
        <v>68.01000000000001</v>
      </c>
      <c r="F1009" s="8" t="n">
        <v>144.202</v>
      </c>
      <c r="G1009" s="8" t="n">
        <v>123.112</v>
      </c>
      <c r="H1009" s="8" t="n">
        <v>90.53</v>
      </c>
      <c r="I1009" s="8" t="n">
        <v>196.72</v>
      </c>
      <c r="J1009" s="8" t="n">
        <v>69.41</v>
      </c>
      <c r="K1009" s="268" t="n">
        <v>0.5252</v>
      </c>
      <c r="L1009" s="268" t="n">
        <v>0.3565</v>
      </c>
      <c r="M1009" s="268" t="n">
        <v>-0.0417</v>
      </c>
      <c r="N1009" s="8" t="n">
        <v>947.95</v>
      </c>
      <c r="O1009" s="8" t="n">
        <v>7458.19</v>
      </c>
      <c r="P1009" s="268" t="n">
        <v>0.1271</v>
      </c>
      <c r="Q1009" s="8" t="n">
        <v>413</v>
      </c>
      <c r="R1009" s="8" t="n">
        <v>0</v>
      </c>
      <c r="S1009" s="8" t="inlineStr">
        <is>
          <t>5 ↑ +0.18%</t>
        </is>
      </c>
      <c r="T1009" s="8" t="inlineStr">
        <is>
          <t>46 ↑ +0.23%</t>
        </is>
      </c>
      <c r="U1009" s="8" t="inlineStr">
        <is>
          <t>113 ↑ +0.27%</t>
        </is>
      </c>
      <c r="V1009" s="8" t="inlineStr">
        <is>
          <t>104 ↑ +0.51%</t>
        </is>
      </c>
      <c r="W1009" s="8" t="inlineStr">
        <is>
          <t>145 ↑ +1.26%</t>
        </is>
      </c>
    </row>
    <row r="1010" ht="28" customHeight="1" s="386">
      <c r="A1010" s="308" t="n">
        <v>44754</v>
      </c>
      <c r="B1010" s="472" t="n">
        <v>2042.388</v>
      </c>
      <c r="C1010" s="8" t="n">
        <v>-23.426</v>
      </c>
      <c r="D1010" s="268" t="n">
        <v>-0.0113</v>
      </c>
      <c r="E1010" s="8" t="n">
        <v>66.67</v>
      </c>
      <c r="F1010" s="8" t="n">
        <v>143.328</v>
      </c>
      <c r="G1010" s="8" t="n">
        <v>122.548</v>
      </c>
      <c r="H1010" s="8" t="n">
        <v>89.04000000000001</v>
      </c>
      <c r="I1010" s="8" t="n">
        <v>196.45</v>
      </c>
      <c r="J1010" s="8" t="n">
        <v>69.43000000000001</v>
      </c>
      <c r="K1010" s="268" t="n">
        <v>0.5313</v>
      </c>
      <c r="L1010" s="268" t="n">
        <v>0.3753</v>
      </c>
      <c r="M1010" s="268" t="n">
        <v>-0.0392</v>
      </c>
      <c r="N1010" s="8" t="n">
        <v>914.37</v>
      </c>
      <c r="O1010" s="8" t="n">
        <v>7459.44</v>
      </c>
      <c r="P1010" s="268" t="n">
        <v>0.1226</v>
      </c>
      <c r="Q1010" s="8" t="n">
        <v>413</v>
      </c>
      <c r="R1010" s="8" t="n">
        <v>0</v>
      </c>
      <c r="S1010" s="8" t="inlineStr">
        <is>
          <t>5 ↓ -0.42%</t>
        </is>
      </c>
      <c r="T1010" s="8" t="inlineStr">
        <is>
          <t>46 ↓ -0.63%</t>
        </is>
      </c>
      <c r="U1010" s="8" t="inlineStr">
        <is>
          <t>120 ↓ -0.94%</t>
        </is>
      </c>
      <c r="V1010" s="8" t="inlineStr">
        <is>
          <t>105 ↓ -0.93%</t>
        </is>
      </c>
      <c r="W1010" s="8" t="inlineStr">
        <is>
          <t>137 ↓ -1.66%</t>
        </is>
      </c>
    </row>
    <row r="1011" ht="28" customHeight="1" s="386">
      <c r="A1011" s="308" t="n">
        <v>44753</v>
      </c>
      <c r="B1011" s="472" t="n">
        <v>2065.814</v>
      </c>
      <c r="C1011" s="8" t="n">
        <v>-19.203</v>
      </c>
      <c r="D1011" s="268" t="n">
        <v>-0.0092</v>
      </c>
      <c r="E1011" s="8" t="n">
        <v>70.87</v>
      </c>
      <c r="F1011" s="8" t="n">
        <v>145.074</v>
      </c>
      <c r="G1011" s="8" t="n">
        <v>123.918</v>
      </c>
      <c r="H1011" s="8" t="n">
        <v>90.12</v>
      </c>
      <c r="I1011" s="8" t="n">
        <v>197.64</v>
      </c>
      <c r="J1011" s="8" t="n">
        <v>69.97</v>
      </c>
      <c r="K1011" s="268" t="n">
        <v>0.5256</v>
      </c>
      <c r="L1011" s="268" t="n">
        <v>0.3671</v>
      </c>
      <c r="M1011" s="268" t="n">
        <v>-0.0418</v>
      </c>
      <c r="N1011" s="8" t="n">
        <v>954.72</v>
      </c>
      <c r="O1011" s="8" t="n">
        <v>7464.61</v>
      </c>
      <c r="P1011" s="268" t="n">
        <v>0.1279</v>
      </c>
      <c r="Q1011" s="8" t="n">
        <v>413</v>
      </c>
      <c r="R1011" s="8" t="n">
        <v>0</v>
      </c>
      <c r="S1011" s="8" t="inlineStr">
        <is>
          <t>5 ↓ -0.26%</t>
        </is>
      </c>
      <c r="T1011" s="8" t="inlineStr">
        <is>
          <t>38 ↓ -0.31%</t>
        </is>
      </c>
      <c r="U1011" s="8" t="inlineStr">
        <is>
          <t>115 ↓ -0.56%</t>
        </is>
      </c>
      <c r="V1011" s="8" t="inlineStr">
        <is>
          <t>109 ↓ -1.06%</t>
        </is>
      </c>
      <c r="W1011" s="8" t="inlineStr">
        <is>
          <t>146 ↓ -1.28%</t>
        </is>
      </c>
    </row>
    <row r="1012" ht="28" customHeight="1" s="386">
      <c r="A1012" s="308" t="n">
        <v>44750</v>
      </c>
      <c r="B1012" s="472" t="n">
        <v>2085.017</v>
      </c>
      <c r="C1012" s="8" t="n">
        <v>-5.98</v>
      </c>
      <c r="D1012" s="268" t="n">
        <v>-0.0029</v>
      </c>
      <c r="E1012" s="8" t="n">
        <v>74.77</v>
      </c>
      <c r="F1012" s="8" t="n">
        <v>146.589</v>
      </c>
      <c r="G1012" s="8" t="n">
        <v>124.937</v>
      </c>
      <c r="H1012" s="8" t="n">
        <v>90.90000000000001</v>
      </c>
      <c r="I1012" s="8" t="n">
        <v>199.66</v>
      </c>
      <c r="J1012" s="8" t="n">
        <v>70.7</v>
      </c>
      <c r="K1012" s="268" t="n">
        <v>0.5306999999999999</v>
      </c>
      <c r="L1012" s="268" t="n">
        <v>0.3755</v>
      </c>
      <c r="M1012" s="268" t="n">
        <v>-0.0432</v>
      </c>
      <c r="N1012" s="8" t="n">
        <v>1040.64</v>
      </c>
      <c r="O1012" s="8" t="n">
        <v>7397.14</v>
      </c>
      <c r="P1012" s="268" t="n">
        <v>0.1407</v>
      </c>
      <c r="Q1012" s="8" t="n">
        <v>412</v>
      </c>
      <c r="R1012" s="8" t="n">
        <v>0</v>
      </c>
      <c r="S1012" s="8" t="inlineStr">
        <is>
          <t>4 ↑ +0.07%</t>
        </is>
      </c>
      <c r="T1012" s="8" t="inlineStr">
        <is>
          <t>36 ↑ +0.26%</t>
        </is>
      </c>
      <c r="U1012" s="8" t="inlineStr">
        <is>
          <t>112 ↑ +0.27%</t>
        </is>
      </c>
      <c r="V1012" s="8" t="inlineStr">
        <is>
          <t>104 ↑ +0.21%</t>
        </is>
      </c>
      <c r="W1012" s="8" t="inlineStr">
        <is>
          <t>156 ↓ -1.16%</t>
        </is>
      </c>
    </row>
    <row r="1013" ht="28" customHeight="1" s="386">
      <c r="A1013" s="308" t="n">
        <v>44749</v>
      </c>
      <c r="B1013" s="472" t="n">
        <v>2090.997</v>
      </c>
      <c r="C1013" s="8" t="n">
        <v>12.512</v>
      </c>
      <c r="D1013" s="268" t="n">
        <v>0.006</v>
      </c>
      <c r="E1013" s="8" t="n">
        <v>74.40000000000001</v>
      </c>
      <c r="F1013" s="8" t="n">
        <v>147.664</v>
      </c>
      <c r="G1013" s="8" t="n">
        <v>125.107</v>
      </c>
      <c r="H1013" s="8" t="n">
        <v>91.31</v>
      </c>
      <c r="I1013" s="8" t="n">
        <v>201.14</v>
      </c>
      <c r="J1013" s="8" t="n">
        <v>68.42</v>
      </c>
      <c r="K1013" s="268" t="n">
        <v>0.5347</v>
      </c>
      <c r="L1013" s="268" t="n">
        <v>0.3719</v>
      </c>
      <c r="M1013" s="268" t="n">
        <v>-0.0406</v>
      </c>
      <c r="N1013" s="8" t="n">
        <v>1288.43</v>
      </c>
      <c r="O1013" s="8" t="n">
        <v>7400.47</v>
      </c>
      <c r="P1013" s="268" t="n">
        <v>0.1741</v>
      </c>
      <c r="Q1013" s="8" t="n">
        <v>413</v>
      </c>
      <c r="R1013" s="8" t="n">
        <v>0</v>
      </c>
      <c r="S1013" s="8" t="inlineStr">
        <is>
          <t>4 ↑ +0.12%</t>
        </is>
      </c>
      <c r="T1013" s="8" t="inlineStr">
        <is>
          <t>38 ↓ -0.01%</t>
        </is>
      </c>
      <c r="U1013" s="8" t="inlineStr">
        <is>
          <t>120 ↑ +0.14%</t>
        </is>
      </c>
      <c r="V1013" s="8" t="inlineStr">
        <is>
          <t>92 ↑ +0.42%</t>
        </is>
      </c>
      <c r="W1013" s="8" t="inlineStr">
        <is>
          <t>159 ↑ +1.22%</t>
        </is>
      </c>
    </row>
    <row r="1014" ht="28" customHeight="1" s="386">
      <c r="A1014" s="308" t="n">
        <v>44748</v>
      </c>
      <c r="B1014" s="472" t="n">
        <v>2078.485</v>
      </c>
      <c r="C1014" s="8" t="n">
        <v>-15.221</v>
      </c>
      <c r="D1014" s="268" t="n">
        <v>-0.0073</v>
      </c>
      <c r="E1014" s="8" t="n">
        <v>71.94</v>
      </c>
      <c r="F1014" s="8" t="n">
        <v>146.756</v>
      </c>
      <c r="G1014" s="8" t="n">
        <v>124.348</v>
      </c>
      <c r="H1014" s="8" t="n">
        <v>90.72</v>
      </c>
      <c r="I1014" s="8" t="n">
        <v>200.49</v>
      </c>
      <c r="J1014" s="8" t="n">
        <v>69.92</v>
      </c>
      <c r="K1014" s="268" t="n">
        <v>0.5373</v>
      </c>
      <c r="L1014" s="268" t="n">
        <v>0.3648</v>
      </c>
      <c r="M1014" s="268" t="n">
        <v>-0.0393</v>
      </c>
      <c r="N1014" s="8" t="n">
        <v>1211.28</v>
      </c>
      <c r="O1014" s="8" t="n">
        <v>7403.48</v>
      </c>
      <c r="P1014" s="268" t="n">
        <v>0.1636</v>
      </c>
      <c r="Q1014" s="8" t="n">
        <v>414</v>
      </c>
      <c r="R1014" s="8" t="n">
        <v>0</v>
      </c>
      <c r="S1014" s="8" t="inlineStr">
        <is>
          <t>4 ↓ -0.24%</t>
        </is>
      </c>
      <c r="T1014" s="8" t="inlineStr">
        <is>
          <t>37 ↓ -0.59%</t>
        </is>
      </c>
      <c r="U1014" s="8" t="inlineStr">
        <is>
          <t>125 ↓ -0.80%</t>
        </is>
      </c>
      <c r="V1014" s="8" t="inlineStr">
        <is>
          <t>97 ↓ -0.96%</t>
        </is>
      </c>
      <c r="W1014" s="8" t="inlineStr">
        <is>
          <t>151 ↓ -0.56%</t>
        </is>
      </c>
    </row>
    <row r="1015" ht="28" customHeight="1" s="386">
      <c r="A1015" s="308" t="n">
        <v>44747</v>
      </c>
      <c r="B1015" s="472" t="n">
        <v>2093.706</v>
      </c>
      <c r="C1015" s="8" t="n">
        <v>-5.205</v>
      </c>
      <c r="D1015" s="268" t="n">
        <v>-0.0025</v>
      </c>
      <c r="E1015" s="8" t="n">
        <v>75</v>
      </c>
      <c r="F1015" s="8" t="n">
        <v>147.712</v>
      </c>
      <c r="G1015" s="8" t="n">
        <v>125.428</v>
      </c>
      <c r="H1015" s="8" t="n">
        <v>91.90000000000001</v>
      </c>
      <c r="I1015" s="8" t="n">
        <v>201.36</v>
      </c>
      <c r="J1015" s="8" t="n">
        <v>70.40000000000001</v>
      </c>
      <c r="K1015" s="268" t="n">
        <v>0.5365</v>
      </c>
      <c r="L1015" s="268" t="n">
        <v>0.3682</v>
      </c>
      <c r="M1015" s="268" t="n">
        <v>-0.0413</v>
      </c>
      <c r="N1015" s="8" t="n">
        <v>1283.59</v>
      </c>
      <c r="O1015" s="8" t="n">
        <v>7394.58</v>
      </c>
      <c r="P1015" s="268" t="n">
        <v>0.1736</v>
      </c>
      <c r="Q1015" s="8" t="n">
        <v>413</v>
      </c>
      <c r="R1015" s="8" t="n">
        <v>0</v>
      </c>
      <c r="S1015" s="8" t="inlineStr">
        <is>
          <t>4 ↓ -0.03%</t>
        </is>
      </c>
      <c r="T1015" s="8" t="inlineStr">
        <is>
          <t>31 ↓ -0.09%</t>
        </is>
      </c>
      <c r="U1015" s="8" t="inlineStr">
        <is>
          <t>117 ↓ -0.34%</t>
        </is>
      </c>
      <c r="V1015" s="8" t="inlineStr">
        <is>
          <t>95 ↓ -0.50%</t>
        </is>
      </c>
      <c r="W1015" s="8" t="inlineStr">
        <is>
          <t>166 ↓ -0.07%</t>
        </is>
      </c>
    </row>
    <row r="1016" ht="28" customHeight="1" s="386">
      <c r="A1016" s="308" t="n">
        <v>44746</v>
      </c>
      <c r="B1016" s="472" t="n">
        <v>2098.911</v>
      </c>
      <c r="C1016" s="8" t="n">
        <v>13.969</v>
      </c>
      <c r="D1016" s="268" t="n">
        <v>0.0067</v>
      </c>
      <c r="E1016" s="8" t="n">
        <v>78.37</v>
      </c>
      <c r="F1016" s="8" t="n">
        <v>147.983</v>
      </c>
      <c r="G1016" s="8" t="n">
        <v>126.13</v>
      </c>
      <c r="H1016" s="8" t="n">
        <v>92.56999999999999</v>
      </c>
      <c r="I1016" s="8" t="n">
        <v>201.26</v>
      </c>
      <c r="J1016" s="8" t="n">
        <v>70.95</v>
      </c>
      <c r="K1016" s="268" t="n">
        <v>0.5328000000000001</v>
      </c>
      <c r="L1016" s="268" t="n">
        <v>0.3663</v>
      </c>
      <c r="M1016" s="268" t="n">
        <v>-0.0431</v>
      </c>
      <c r="N1016" s="8" t="n">
        <v>1263.89</v>
      </c>
      <c r="O1016" s="8" t="n">
        <v>7397.93</v>
      </c>
      <c r="P1016" s="268" t="n">
        <v>0.1708</v>
      </c>
      <c r="Q1016" s="8" t="n">
        <v>413</v>
      </c>
      <c r="R1016" s="8" t="n">
        <v>0</v>
      </c>
      <c r="S1016" s="8" t="inlineStr">
        <is>
          <t>5 ↓ -0.02%</t>
        </is>
      </c>
      <c r="T1016" s="8" t="inlineStr">
        <is>
          <t>30 ↑ +0.22%</t>
        </is>
      </c>
      <c r="U1016" s="8" t="inlineStr">
        <is>
          <t>114 ↑ +0.14%</t>
        </is>
      </c>
      <c r="V1016" s="8" t="inlineStr">
        <is>
          <t>94 ↑ +0.20%</t>
        </is>
      </c>
      <c r="W1016" s="8" t="inlineStr">
        <is>
          <t>170 ↑ +1.38%</t>
        </is>
      </c>
    </row>
    <row r="1017" ht="28" customHeight="1" s="386">
      <c r="A1017" s="308" t="n">
        <v>44743</v>
      </c>
      <c r="B1017" s="472" t="n">
        <v>2084.942</v>
      </c>
      <c r="C1017" s="8" t="n">
        <v>-0.459</v>
      </c>
      <c r="D1017" s="268" t="n">
        <v>-0.0002</v>
      </c>
      <c r="E1017" s="8" t="n">
        <v>76.95999999999999</v>
      </c>
      <c r="F1017" s="8" t="n">
        <v>146.636</v>
      </c>
      <c r="G1017" s="8" t="n">
        <v>125.555</v>
      </c>
      <c r="H1017" s="8" t="n">
        <v>90.90000000000001</v>
      </c>
      <c r="I1017" s="8" t="n">
        <v>200.39</v>
      </c>
      <c r="J1017" s="8" t="n">
        <v>70.33</v>
      </c>
      <c r="K1017" s="268" t="n">
        <v>0.5375</v>
      </c>
      <c r="L1017" s="268" t="n">
        <v>0.3716</v>
      </c>
      <c r="M1017" s="268" t="n">
        <v>-0.0433</v>
      </c>
      <c r="N1017" s="8" t="n">
        <v>1299.58</v>
      </c>
      <c r="O1017" s="8" t="n">
        <v>7396.07</v>
      </c>
      <c r="P1017" s="268" t="n">
        <v>0.1757</v>
      </c>
      <c r="Q1017" s="8" t="n">
        <v>412</v>
      </c>
      <c r="R1017" s="8" t="n">
        <v>0</v>
      </c>
      <c r="S1017" s="8" t="inlineStr">
        <is>
          <t>5 ↑ +0.06%</t>
        </is>
      </c>
      <c r="T1017" s="8" t="inlineStr">
        <is>
          <t>33 ↑ +0.13%</t>
        </is>
      </c>
      <c r="U1017" s="8" t="inlineStr">
        <is>
          <t>113 ↑ +0.13%</t>
        </is>
      </c>
      <c r="V1017" s="8" t="inlineStr">
        <is>
          <t>92 ↑ +0.21%</t>
        </is>
      </c>
      <c r="W1017" s="8" t="inlineStr">
        <is>
          <t>169 ↓ -0.28%</t>
        </is>
      </c>
    </row>
    <row r="1018" ht="28" customHeight="1" s="386">
      <c r="A1018" s="308" t="n">
        <v>44742</v>
      </c>
      <c r="B1018" s="472" t="n">
        <v>2085.401</v>
      </c>
      <c r="C1018" s="8" t="n">
        <v>13.406</v>
      </c>
      <c r="D1018" s="268" t="n">
        <v>0.0065</v>
      </c>
      <c r="E1018" s="8" t="n">
        <v>76.75</v>
      </c>
      <c r="F1018" s="8" t="n">
        <v>146.601</v>
      </c>
      <c r="G1018" s="8" t="n">
        <v>125.589</v>
      </c>
      <c r="H1018" s="8" t="n">
        <v>91.76000000000001</v>
      </c>
      <c r="I1018" s="8" t="n">
        <v>200.22</v>
      </c>
      <c r="J1018" s="8" t="n">
        <v>71.93000000000001</v>
      </c>
      <c r="K1018" s="268" t="n">
        <v>0.5362</v>
      </c>
      <c r="L1018" s="268" t="n">
        <v>0.3667</v>
      </c>
      <c r="M1018" s="268" t="n">
        <v>-0.0447</v>
      </c>
      <c r="N1018" s="8" t="n">
        <v>1511.98</v>
      </c>
      <c r="O1018" s="8" t="n">
        <v>7398.1</v>
      </c>
      <c r="P1018" s="268" t="n">
        <v>0.2044</v>
      </c>
      <c r="Q1018" s="8" t="n">
        <v>412</v>
      </c>
      <c r="R1018" s="8" t="n">
        <v>0</v>
      </c>
      <c r="S1018" s="8" t="inlineStr">
        <is>
          <t>6 ↓ -0.00%</t>
        </is>
      </c>
      <c r="T1018" s="8" t="inlineStr">
        <is>
          <t>32 ↑ +0.15%</t>
        </is>
      </c>
      <c r="U1018" s="8" t="inlineStr">
        <is>
          <t>115 ↑ +0.42%</t>
        </is>
      </c>
      <c r="V1018" s="8" t="inlineStr">
        <is>
          <t>96 ↑ +0.45%</t>
        </is>
      </c>
      <c r="W1018" s="8" t="inlineStr">
        <is>
          <t>163 ↑ +1.04%</t>
        </is>
      </c>
    </row>
    <row r="1019" ht="28" customHeight="1" s="386">
      <c r="A1019" s="308" t="n">
        <v>44741</v>
      </c>
      <c r="B1019" s="472" t="n">
        <v>2071.995</v>
      </c>
      <c r="C1019" s="8" t="n">
        <v>-27.865</v>
      </c>
      <c r="D1019" s="268" t="n">
        <v>-0.0133</v>
      </c>
      <c r="E1019" s="8" t="n">
        <v>74.69</v>
      </c>
      <c r="F1019" s="8" t="n">
        <v>145.467</v>
      </c>
      <c r="G1019" s="8" t="n">
        <v>125</v>
      </c>
      <c r="H1019" s="8" t="n">
        <v>91.41</v>
      </c>
      <c r="I1019" s="8" t="n">
        <v>199.32</v>
      </c>
      <c r="J1019" s="8" t="n">
        <v>71.92</v>
      </c>
      <c r="K1019" s="268" t="n">
        <v>0.5386</v>
      </c>
      <c r="L1019" s="268" t="n">
        <v>0.3678</v>
      </c>
      <c r="M1019" s="268" t="n">
        <v>-0.043</v>
      </c>
      <c r="N1019" s="8" t="n">
        <v>1612.54</v>
      </c>
      <c r="O1019" s="8" t="n">
        <v>7398.39</v>
      </c>
      <c r="P1019" s="268" t="n">
        <v>0.218</v>
      </c>
      <c r="Q1019" s="8" t="n">
        <v>412</v>
      </c>
      <c r="R1019" s="8" t="n">
        <v>0</v>
      </c>
      <c r="S1019" s="8" t="inlineStr">
        <is>
          <t>6 ↓ -0.46%</t>
        </is>
      </c>
      <c r="T1019" s="8" t="inlineStr">
        <is>
          <t>34 ↓ -0.31%</t>
        </is>
      </c>
      <c r="U1019" s="8" t="inlineStr">
        <is>
          <t>117 ↓ -0.62%</t>
        </is>
      </c>
      <c r="V1019" s="8" t="inlineStr">
        <is>
          <t>101 ↓ -1.38%</t>
        </is>
      </c>
      <c r="W1019" s="8" t="inlineStr">
        <is>
          <t>154 ↓ -2.09%</t>
        </is>
      </c>
    </row>
    <row r="1020" ht="28" customHeight="1" s="386">
      <c r="A1020" s="308" t="n">
        <v>44740</v>
      </c>
      <c r="B1020" s="472" t="n">
        <v>2099.86</v>
      </c>
      <c r="C1020" s="8" t="n">
        <v>16.169</v>
      </c>
      <c r="D1020" s="268" t="n">
        <v>0.0078</v>
      </c>
      <c r="E1020" s="8" t="n">
        <v>78.59</v>
      </c>
      <c r="F1020" s="8" t="n">
        <v>147.992</v>
      </c>
      <c r="G1020" s="8" t="n">
        <v>126.95</v>
      </c>
      <c r="H1020" s="8" t="n">
        <v>93.31999999999999</v>
      </c>
      <c r="I1020" s="8" t="n">
        <v>200.34</v>
      </c>
      <c r="J1020" s="8" t="n">
        <v>66.11</v>
      </c>
      <c r="K1020" s="268" t="n">
        <v>0.5234</v>
      </c>
      <c r="L1020" s="268" t="n">
        <v>0.3536</v>
      </c>
      <c r="M1020" s="268" t="n">
        <v>-0.0452</v>
      </c>
      <c r="N1020" s="8" t="n">
        <v>1727.02</v>
      </c>
      <c r="O1020" s="8" t="n">
        <v>7400.2</v>
      </c>
      <c r="P1020" s="268" t="n">
        <v>0.2334</v>
      </c>
      <c r="Q1020" s="8" t="n">
        <v>413</v>
      </c>
      <c r="R1020" s="8" t="n">
        <v>0</v>
      </c>
      <c r="S1020" s="8" t="inlineStr">
        <is>
          <t>4 ↑ +0.26%</t>
        </is>
      </c>
      <c r="T1020" s="8" t="inlineStr">
        <is>
          <t>32 ↑ +0.06%</t>
        </is>
      </c>
      <c r="U1020" s="8" t="inlineStr">
        <is>
          <t>111 ↑ +0.58%</t>
        </is>
      </c>
      <c r="V1020" s="8" t="inlineStr">
        <is>
          <t>95 ↑ +0.63%</t>
        </is>
      </c>
      <c r="W1020" s="8" t="inlineStr">
        <is>
          <t>171 ↑ +1.13%</t>
        </is>
      </c>
    </row>
    <row r="1021" ht="28" customHeight="1" s="386">
      <c r="A1021" s="308" t="n">
        <v>44739</v>
      </c>
      <c r="B1021" s="472" t="n">
        <v>2083.691</v>
      </c>
      <c r="C1021" s="8" t="n">
        <v>20.712</v>
      </c>
      <c r="D1021" s="268" t="n">
        <v>0.01</v>
      </c>
      <c r="E1021" s="8" t="n">
        <v>77.84</v>
      </c>
      <c r="F1021" s="8" t="n">
        <v>146.509</v>
      </c>
      <c r="G1021" s="8" t="n">
        <v>125.815</v>
      </c>
      <c r="H1021" s="8" t="n">
        <v>91.77</v>
      </c>
      <c r="I1021" s="8" t="n">
        <v>199.62</v>
      </c>
      <c r="J1021" s="8" t="n">
        <v>68.63</v>
      </c>
      <c r="K1021" s="268" t="n">
        <v>0.5311</v>
      </c>
      <c r="L1021" s="268" t="n">
        <v>0.3615</v>
      </c>
      <c r="M1021" s="268" t="n">
        <v>-0.0449</v>
      </c>
      <c r="N1021" s="8" t="n">
        <v>1578.19</v>
      </c>
      <c r="O1021" s="8" t="n">
        <v>7402.97</v>
      </c>
      <c r="P1021" s="268" t="n">
        <v>0.2132</v>
      </c>
      <c r="Q1021" s="8" t="n">
        <v>414</v>
      </c>
      <c r="R1021" s="8" t="n">
        <v>0</v>
      </c>
      <c r="S1021" s="8" t="inlineStr">
        <is>
          <t>4 ↑ +0.30%</t>
        </is>
      </c>
      <c r="T1021" s="8" t="inlineStr">
        <is>
          <t>37 ↑ +0.57%</t>
        </is>
      </c>
      <c r="U1021" s="8" t="inlineStr">
        <is>
          <t>114 ↑ +0.73%</t>
        </is>
      </c>
      <c r="V1021" s="8" t="inlineStr">
        <is>
          <t>94 ↑ +0.91%</t>
        </is>
      </c>
      <c r="W1021" s="8" t="inlineStr">
        <is>
          <t>165 ↑ +1.36%</t>
        </is>
      </c>
    </row>
    <row r="1022" ht="28" customHeight="1" s="386">
      <c r="A1022" s="308" t="n">
        <v>44736</v>
      </c>
      <c r="B1022" s="472" t="n">
        <v>2062.979</v>
      </c>
      <c r="C1022" s="8" t="n">
        <v>14.971</v>
      </c>
      <c r="D1022" s="268" t="n">
        <v>0.0073</v>
      </c>
      <c r="E1022" s="8" t="n">
        <v>74.84999999999999</v>
      </c>
      <c r="F1022" s="8" t="n">
        <v>144.833</v>
      </c>
      <c r="G1022" s="8" t="n">
        <v>124.58</v>
      </c>
      <c r="H1022" s="8" t="n">
        <v>91.56</v>
      </c>
      <c r="I1022" s="8" t="n">
        <v>198.2</v>
      </c>
      <c r="J1022" s="8" t="n">
        <v>67.66</v>
      </c>
      <c r="K1022" s="268" t="n">
        <v>0.5337</v>
      </c>
      <c r="L1022" s="268" t="n">
        <v>0.354</v>
      </c>
      <c r="M1022" s="268" t="n">
        <v>-0.0436</v>
      </c>
      <c r="N1022" s="8" t="n">
        <v>1646.32</v>
      </c>
      <c r="O1022" s="8" t="n">
        <v>7404.64</v>
      </c>
      <c r="P1022" s="268" t="n">
        <v>0.2223</v>
      </c>
      <c r="Q1022" s="8" t="n">
        <v>414</v>
      </c>
      <c r="R1022" s="8" t="n">
        <v>0</v>
      </c>
      <c r="S1022" s="8" t="inlineStr">
        <is>
          <t>5 ↓ -0.08%</t>
        </is>
      </c>
      <c r="T1022" s="8" t="inlineStr">
        <is>
          <t>44 ↑ +0.19%</t>
        </is>
      </c>
      <c r="U1022" s="8" t="inlineStr">
        <is>
          <t>117 ↑ +0.49%</t>
        </is>
      </c>
      <c r="V1022" s="8" t="inlineStr">
        <is>
          <t>92 ↑ +0.61%</t>
        </is>
      </c>
      <c r="W1022" s="8" t="inlineStr">
        <is>
          <t>156 ↑ +1.16%</t>
        </is>
      </c>
    </row>
    <row r="1023" ht="28" customHeight="1" s="386">
      <c r="A1023" s="308" t="n">
        <v>44735</v>
      </c>
      <c r="B1023" s="472" t="n">
        <v>2048.008</v>
      </c>
      <c r="C1023" s="8" t="n">
        <v>15.831</v>
      </c>
      <c r="D1023" s="268" t="n">
        <v>0.0078</v>
      </c>
      <c r="E1023" s="8" t="n">
        <v>71.8</v>
      </c>
      <c r="F1023" s="8" t="n">
        <v>143.747</v>
      </c>
      <c r="G1023" s="8" t="n">
        <v>123.85</v>
      </c>
      <c r="H1023" s="8" t="n">
        <v>90.98999999999999</v>
      </c>
      <c r="I1023" s="8" t="n">
        <v>197.76</v>
      </c>
      <c r="J1023" s="8" t="n">
        <v>68.25</v>
      </c>
      <c r="K1023" s="268" t="n">
        <v>0.5401</v>
      </c>
      <c r="L1023" s="268" t="n">
        <v>0.3597</v>
      </c>
      <c r="M1023" s="268" t="n">
        <v>-0.0414</v>
      </c>
      <c r="N1023" s="8" t="n">
        <v>1647.71</v>
      </c>
      <c r="O1023" s="8" t="n">
        <v>7405.77</v>
      </c>
      <c r="P1023" s="268" t="n">
        <v>0.2225</v>
      </c>
      <c r="Q1023" s="8" t="n">
        <v>414</v>
      </c>
      <c r="R1023" s="8" t="n">
        <v>0</v>
      </c>
      <c r="S1023" s="8" t="inlineStr">
        <is>
          <t>5 ↑ +0.18%</t>
        </is>
      </c>
      <c r="T1023" s="8" t="inlineStr">
        <is>
          <t>49 ↑ +0.22%</t>
        </is>
      </c>
      <c r="U1023" s="8" t="inlineStr">
        <is>
          <t>118 ↑ +0.44%</t>
        </is>
      </c>
      <c r="V1023" s="8" t="inlineStr">
        <is>
          <t>94 ↑ +0.83%</t>
        </is>
      </c>
      <c r="W1023" s="8" t="inlineStr">
        <is>
          <t>148 ↑ +1.22%</t>
        </is>
      </c>
    </row>
    <row r="1024" ht="28" customHeight="1" s="386">
      <c r="A1024" s="308" t="n">
        <v>44734</v>
      </c>
      <c r="B1024" s="472" t="n">
        <v>2032.177</v>
      </c>
      <c r="C1024" s="8" t="n">
        <v>2.861</v>
      </c>
      <c r="D1024" s="268" t="n">
        <v>0.0014</v>
      </c>
      <c r="E1024" s="8" t="n">
        <v>69.45</v>
      </c>
      <c r="F1024" s="8" t="n">
        <v>142.579</v>
      </c>
      <c r="G1024" s="8" t="n">
        <v>122.544</v>
      </c>
      <c r="H1024" s="8" t="n">
        <v>89.03</v>
      </c>
      <c r="I1024" s="8" t="n">
        <v>198.82</v>
      </c>
      <c r="J1024" s="8" t="n">
        <v>73</v>
      </c>
      <c r="K1024" s="268" t="n">
        <v>0.5624</v>
      </c>
      <c r="L1024" s="268" t="n">
        <v>0.3799</v>
      </c>
      <c r="M1024" s="268" t="n">
        <v>-0.0387</v>
      </c>
      <c r="N1024" s="8" t="n">
        <v>1572.6</v>
      </c>
      <c r="O1024" s="8" t="n">
        <v>7406.5</v>
      </c>
      <c r="P1024" s="268" t="n">
        <v>0.2123</v>
      </c>
      <c r="Q1024" s="8" t="n">
        <v>414</v>
      </c>
      <c r="R1024" s="8" t="n">
        <v>0</v>
      </c>
      <c r="S1024" s="8" t="inlineStr">
        <is>
          <t>5 ↓ -0.14%</t>
        </is>
      </c>
      <c r="T1024" s="8" t="inlineStr">
        <is>
          <t>54 ↓ -0.20%</t>
        </is>
      </c>
      <c r="U1024" s="8" t="inlineStr">
        <is>
          <t>124 ↓ -0.33%</t>
        </is>
      </c>
      <c r="V1024" s="8" t="inlineStr">
        <is>
          <t>93 ↓ -0.31%</t>
        </is>
      </c>
      <c r="W1024" s="8" t="inlineStr">
        <is>
          <t>138 ↑ +1.01%</t>
        </is>
      </c>
    </row>
    <row r="1025" ht="28" customHeight="1" s="386">
      <c r="A1025" s="308" t="n">
        <v>44733</v>
      </c>
      <c r="B1025" s="472" t="n">
        <v>2029.316</v>
      </c>
      <c r="C1025" s="8" t="n">
        <v>3.039</v>
      </c>
      <c r="D1025" s="268" t="n">
        <v>0.0015</v>
      </c>
      <c r="E1025" s="8" t="n">
        <v>71.79000000000001</v>
      </c>
      <c r="F1025" s="8" t="n">
        <v>142.16</v>
      </c>
      <c r="G1025" s="8" t="n">
        <v>122.98</v>
      </c>
      <c r="H1025" s="8" t="n">
        <v>90.55</v>
      </c>
      <c r="I1025" s="8" t="n">
        <v>196.15</v>
      </c>
      <c r="J1025" s="8" t="n">
        <v>68.09</v>
      </c>
      <c r="K1025" s="268" t="n">
        <v>0.5399</v>
      </c>
      <c r="L1025" s="268" t="n">
        <v>0.3604</v>
      </c>
      <c r="M1025" s="268" t="n">
        <v>-0.0383</v>
      </c>
      <c r="N1025" s="8" t="n">
        <v>1323.87</v>
      </c>
      <c r="O1025" s="8" t="n">
        <v>7401.86</v>
      </c>
      <c r="P1025" s="268" t="n">
        <v>0.1789</v>
      </c>
      <c r="Q1025" s="8" t="n">
        <v>413</v>
      </c>
      <c r="R1025" s="8" t="n">
        <v>0</v>
      </c>
      <c r="S1025" s="8" t="inlineStr">
        <is>
          <t>5 ↑ +0.18%</t>
        </is>
      </c>
      <c r="T1025" s="8" t="inlineStr">
        <is>
          <t>52 ↓ -0.14%</t>
        </is>
      </c>
      <c r="U1025" s="8" t="inlineStr">
        <is>
          <t>127 ↓ -0.11%</t>
        </is>
      </c>
      <c r="V1025" s="8" t="inlineStr">
        <is>
          <t>92 ↓ -0.23%</t>
        </is>
      </c>
      <c r="W1025" s="8" t="inlineStr">
        <is>
          <t>137 ↑ +0.76%</t>
        </is>
      </c>
    </row>
    <row r="1026" ht="28" customHeight="1" s="386">
      <c r="A1026" s="308" t="n">
        <v>44732</v>
      </c>
      <c r="B1026" s="472" t="n">
        <v>2026.277</v>
      </c>
      <c r="C1026" s="8" t="n">
        <v>-23.055</v>
      </c>
      <c r="D1026" s="268" t="n">
        <v>-0.0113</v>
      </c>
      <c r="E1026" s="8" t="n">
        <v>71.29000000000001</v>
      </c>
      <c r="F1026" s="8" t="n">
        <v>141.814</v>
      </c>
      <c r="G1026" s="8" t="n">
        <v>123.14</v>
      </c>
      <c r="H1026" s="8" t="n">
        <v>90.40000000000001</v>
      </c>
      <c r="I1026" s="8" t="n">
        <v>194.81</v>
      </c>
      <c r="J1026" s="8" t="n">
        <v>68.84999999999999</v>
      </c>
      <c r="K1026" s="268" t="n">
        <v>0.5299</v>
      </c>
      <c r="L1026" s="268" t="n">
        <v>0.3576</v>
      </c>
      <c r="M1026" s="268" t="n">
        <v>-0.0395</v>
      </c>
      <c r="N1026" s="8" t="n">
        <v>1245.02</v>
      </c>
      <c r="O1026" s="8" t="n">
        <v>7402.68</v>
      </c>
      <c r="P1026" s="268" t="n">
        <v>0.1682</v>
      </c>
      <c r="Q1026" s="8" t="n">
        <v>413</v>
      </c>
      <c r="R1026" s="8" t="n">
        <v>0</v>
      </c>
      <c r="S1026" s="8" t="inlineStr">
        <is>
          <t>5 ↓ -0.39%</t>
        </is>
      </c>
      <c r="T1026" s="8" t="inlineStr">
        <is>
          <t>51 ↓ -0.31%</t>
        </is>
      </c>
      <c r="U1026" s="8" t="inlineStr">
        <is>
          <t>126 ↓ -0.78%</t>
        </is>
      </c>
      <c r="V1026" s="8" t="inlineStr">
        <is>
          <t>93 ↓ -0.83%</t>
        </is>
      </c>
      <c r="W1026" s="8" t="inlineStr">
        <is>
          <t>138 ↓ -1.97%</t>
        </is>
      </c>
    </row>
    <row r="1027" ht="28" customHeight="1" s="386">
      <c r="A1027" s="308" t="n">
        <v>44729</v>
      </c>
      <c r="B1027" s="472" t="n">
        <v>2049.332</v>
      </c>
      <c r="C1027" s="8" t="n">
        <v>9.932</v>
      </c>
      <c r="D1027" s="268" t="n">
        <v>0.0049</v>
      </c>
      <c r="E1027" s="8" t="n">
        <v>75.40000000000001</v>
      </c>
      <c r="F1027" s="8" t="n">
        <v>144.016</v>
      </c>
      <c r="G1027" s="8" t="n">
        <v>124.15</v>
      </c>
      <c r="H1027" s="8" t="n">
        <v>89.58</v>
      </c>
      <c r="I1027" s="8" t="n">
        <v>201.4</v>
      </c>
      <c r="J1027" s="8" t="n">
        <v>77.73</v>
      </c>
      <c r="K1027" s="268" t="n">
        <v>0.5738</v>
      </c>
      <c r="L1027" s="268" t="n">
        <v>0.3894</v>
      </c>
      <c r="M1027" s="268" t="n">
        <v>-0.0414</v>
      </c>
      <c r="N1027" s="8" t="n">
        <v>1747.23</v>
      </c>
      <c r="O1027" s="8" t="n">
        <v>7404.71</v>
      </c>
      <c r="P1027" s="268" t="n">
        <v>0.236</v>
      </c>
      <c r="Q1027" s="8" t="n">
        <v>413</v>
      </c>
      <c r="R1027" s="8" t="n">
        <v>0</v>
      </c>
      <c r="S1027" s="8" t="inlineStr">
        <is>
          <t>4 ↓ -0.17%</t>
        </is>
      </c>
      <c r="T1027" s="8" t="inlineStr">
        <is>
          <t>47 ↑ +0.20%</t>
        </is>
      </c>
      <c r="U1027" s="8" t="inlineStr">
        <is>
          <t>117 ↑ +0.43%</t>
        </is>
      </c>
      <c r="V1027" s="8" t="inlineStr">
        <is>
          <t>100 ↑ +0.49%</t>
        </is>
      </c>
      <c r="W1027" s="8" t="inlineStr">
        <is>
          <t>145 ↑ +0.64%</t>
        </is>
      </c>
    </row>
    <row r="1028" ht="28" customHeight="1" s="386">
      <c r="A1028" s="308" t="n">
        <v>44728</v>
      </c>
      <c r="B1028" s="472" t="n">
        <v>2039.4</v>
      </c>
      <c r="C1028" s="8" t="n">
        <v>14.76</v>
      </c>
      <c r="D1028" s="268" t="n">
        <v>0.0073</v>
      </c>
      <c r="E1028" s="8" t="n">
        <v>73.88</v>
      </c>
      <c r="F1028" s="8" t="n">
        <v>143.405</v>
      </c>
      <c r="G1028" s="8" t="n">
        <v>123.83</v>
      </c>
      <c r="H1028" s="8" t="n">
        <v>89.14</v>
      </c>
      <c r="I1028" s="8" t="n">
        <v>201.2</v>
      </c>
      <c r="J1028" s="8" t="n">
        <v>77.26000000000001</v>
      </c>
      <c r="K1028" s="268" t="n">
        <v>0.5779</v>
      </c>
      <c r="L1028" s="268" t="n">
        <v>0.3861</v>
      </c>
      <c r="M1028" s="268" t="n">
        <v>-0.0385</v>
      </c>
      <c r="N1028" s="8" t="n">
        <v>1823.79</v>
      </c>
      <c r="O1028" s="8" t="n">
        <v>7405.48</v>
      </c>
      <c r="P1028" s="268" t="n">
        <v>0.2463</v>
      </c>
      <c r="Q1028" s="8" t="n">
        <v>413</v>
      </c>
      <c r="R1028" s="8" t="n">
        <v>0</v>
      </c>
      <c r="S1028" s="8" t="inlineStr">
        <is>
          <t>4 ↑ +0.16%</t>
        </is>
      </c>
      <c r="T1028" s="8" t="inlineStr">
        <is>
          <t>53 ↑ +0.13%</t>
        </is>
      </c>
      <c r="U1028" s="8" t="inlineStr">
        <is>
          <t>117 ↑ +0.31%</t>
        </is>
      </c>
      <c r="V1028" s="8" t="inlineStr">
        <is>
          <t>104 ↑ +0.63%</t>
        </is>
      </c>
      <c r="W1028" s="8" t="inlineStr">
        <is>
          <t>135 ↑ +1.42%</t>
        </is>
      </c>
    </row>
    <row r="1029" ht="28" customHeight="1" s="386">
      <c r="A1029" s="308" t="n">
        <v>44727</v>
      </c>
      <c r="B1029" s="472" t="n">
        <v>2024.64</v>
      </c>
      <c r="C1029" s="8" t="n">
        <v>13.894</v>
      </c>
      <c r="D1029" s="268" t="n">
        <v>0.0069</v>
      </c>
      <c r="E1029" s="8" t="n">
        <v>72.29000000000001</v>
      </c>
      <c r="F1029" s="8" t="n">
        <v>142.198</v>
      </c>
      <c r="G1029" s="8" t="n">
        <v>122.97</v>
      </c>
      <c r="H1029" s="8" t="n">
        <v>88.89</v>
      </c>
      <c r="I1029" s="8" t="n">
        <v>199.97</v>
      </c>
      <c r="J1029" s="8" t="n">
        <v>76.79000000000001</v>
      </c>
      <c r="K1029" s="268" t="n">
        <v>0.5778</v>
      </c>
      <c r="L1029" s="268" t="n">
        <v>0.3907</v>
      </c>
      <c r="M1029" s="268" t="n">
        <v>-0.0374</v>
      </c>
      <c r="N1029" s="8" t="n">
        <v>1622.3</v>
      </c>
      <c r="O1029" s="8" t="n">
        <v>7406.27</v>
      </c>
      <c r="P1029" s="268" t="n">
        <v>0.219</v>
      </c>
      <c r="Q1029" s="8" t="n">
        <v>413</v>
      </c>
      <c r="R1029" s="8" t="n">
        <v>0</v>
      </c>
      <c r="S1029" s="8" t="inlineStr">
        <is>
          <t>3 ↑ +0.06%</t>
        </is>
      </c>
      <c r="T1029" s="8" t="inlineStr">
        <is>
          <t>58 ↑ +0.41%</t>
        </is>
      </c>
      <c r="U1029" s="8" t="inlineStr">
        <is>
          <t>119 ↑ +0.61%</t>
        </is>
      </c>
      <c r="V1029" s="8" t="inlineStr">
        <is>
          <t>107 ↑ +0.55%</t>
        </is>
      </c>
      <c r="W1029" s="8" t="inlineStr">
        <is>
          <t>126 ↑ +1.03%</t>
        </is>
      </c>
    </row>
    <row r="1030" ht="28" customHeight="1" s="386">
      <c r="A1030" s="308" t="n">
        <v>44726</v>
      </c>
      <c r="B1030" s="472" t="n">
        <v>2010.746</v>
      </c>
      <c r="C1030" s="8" t="n">
        <v>-5.504</v>
      </c>
      <c r="D1030" s="268" t="n">
        <v>-0.0027</v>
      </c>
      <c r="E1030" s="8" t="n">
        <v>68.97</v>
      </c>
      <c r="F1030" s="8" t="n">
        <v>141.289</v>
      </c>
      <c r="G1030" s="8" t="n">
        <v>121.99</v>
      </c>
      <c r="H1030" s="8" t="n">
        <v>88.70999999999999</v>
      </c>
      <c r="I1030" s="8" t="n">
        <v>197.96</v>
      </c>
      <c r="J1030" s="8" t="n">
        <v>75.3</v>
      </c>
      <c r="K1030" s="268" t="n">
        <v>0.5667</v>
      </c>
      <c r="L1030" s="268" t="n">
        <v>0.3818</v>
      </c>
      <c r="M1030" s="268" t="n">
        <v>-0.0352</v>
      </c>
      <c r="N1030" s="8" t="n">
        <v>1583.9</v>
      </c>
      <c r="O1030" s="8" t="n">
        <v>7410.45</v>
      </c>
      <c r="P1030" s="268" t="n">
        <v>0.2137</v>
      </c>
      <c r="Q1030" s="8" t="n">
        <v>413</v>
      </c>
      <c r="R1030" s="8" t="n">
        <v>0</v>
      </c>
      <c r="S1030" s="8" t="inlineStr">
        <is>
          <t>4 ↓ -0.28%</t>
        </is>
      </c>
      <c r="T1030" s="8" t="inlineStr">
        <is>
          <t>63 ↓ -0.09%</t>
        </is>
      </c>
      <c r="U1030" s="8" t="inlineStr">
        <is>
          <t>120 ↓ -0.15%</t>
        </is>
      </c>
      <c r="V1030" s="8" t="inlineStr">
        <is>
          <t>103 ↓ -0.23%</t>
        </is>
      </c>
      <c r="W1030" s="8" t="inlineStr">
        <is>
          <t>123 ↓ -0.52%</t>
        </is>
      </c>
    </row>
    <row r="1031" ht="28" customHeight="1" s="386">
      <c r="A1031" s="308" t="n">
        <v>44725</v>
      </c>
      <c r="B1031" s="472" t="n">
        <v>2016.25</v>
      </c>
      <c r="C1031" s="8" t="n">
        <v>5.991</v>
      </c>
      <c r="D1031" s="268" t="n">
        <v>0.003</v>
      </c>
      <c r="E1031" s="8" t="n">
        <v>71.47</v>
      </c>
      <c r="F1031" s="8" t="n">
        <v>141.894</v>
      </c>
      <c r="G1031" s="8" t="n">
        <v>122.195</v>
      </c>
      <c r="H1031" s="8" t="n">
        <v>88.33</v>
      </c>
      <c r="I1031" s="8" t="n">
        <v>199.32</v>
      </c>
      <c r="J1031" s="8" t="n">
        <v>78.26000000000001</v>
      </c>
      <c r="K1031" s="268" t="n">
        <v>0.5743</v>
      </c>
      <c r="L1031" s="268" t="n">
        <v>0.3918</v>
      </c>
      <c r="M1031" s="268" t="n">
        <v>-0.0358</v>
      </c>
      <c r="N1031" s="8" t="n">
        <v>1493.77</v>
      </c>
      <c r="O1031" s="8" t="n">
        <v>7378.63</v>
      </c>
      <c r="P1031" s="268" t="n">
        <v>0.2024</v>
      </c>
      <c r="Q1031" s="8" t="n">
        <v>412</v>
      </c>
      <c r="R1031" s="8" t="n">
        <v>0</v>
      </c>
      <c r="S1031" s="8" t="inlineStr">
        <is>
          <t>4 ↓ -0.28%</t>
        </is>
      </c>
      <c r="T1031" s="8" t="inlineStr">
        <is>
          <t>62 ↓ -0.13%</t>
        </is>
      </c>
      <c r="U1031" s="8" t="inlineStr">
        <is>
          <t>120 ↓ -0.04%</t>
        </is>
      </c>
      <c r="V1031" s="8" t="inlineStr">
        <is>
          <t>99 ↑ +0.16%</t>
        </is>
      </c>
      <c r="W1031" s="8" t="inlineStr">
        <is>
          <t>127 ↑ +0.95%</t>
        </is>
      </c>
    </row>
    <row r="1032" ht="28" customHeight="1" s="386">
      <c r="A1032" s="308" t="n">
        <v>44722</v>
      </c>
      <c r="B1032" s="472" t="n">
        <v>2010.259</v>
      </c>
      <c r="C1032" s="8" t="n">
        <v>16.686</v>
      </c>
      <c r="D1032" s="268" t="n">
        <v>0.008399999999999999</v>
      </c>
      <c r="E1032" s="8" t="n">
        <v>70.75</v>
      </c>
      <c r="F1032" s="8" t="n">
        <v>141.317</v>
      </c>
      <c r="G1032" s="8" t="n">
        <v>121.64</v>
      </c>
      <c r="H1032" s="8" t="n">
        <v>87.59</v>
      </c>
      <c r="I1032" s="8" t="n">
        <v>198.86</v>
      </c>
      <c r="J1032" s="8" t="n">
        <v>78.40000000000001</v>
      </c>
      <c r="K1032" s="268" t="n">
        <v>0.5755</v>
      </c>
      <c r="L1032" s="268" t="n">
        <v>0.3931</v>
      </c>
      <c r="M1032" s="268" t="n">
        <v>-0.0398</v>
      </c>
      <c r="N1032" s="8" t="n">
        <v>1700.24</v>
      </c>
      <c r="O1032" s="8" t="n">
        <v>7374.1</v>
      </c>
      <c r="P1032" s="268" t="n">
        <v>0.2306</v>
      </c>
      <c r="Q1032" s="8" t="n">
        <v>412</v>
      </c>
      <c r="R1032" s="8" t="n">
        <v>0</v>
      </c>
      <c r="S1032" s="8" t="inlineStr">
        <is>
          <t>3 ↑ +0.04%</t>
        </is>
      </c>
      <c r="T1032" s="8" t="inlineStr">
        <is>
          <t>63 ↑ +0.06%</t>
        </is>
      </c>
      <c r="U1032" s="8" t="inlineStr">
        <is>
          <t>124 ↑ +0.33%</t>
        </is>
      </c>
      <c r="V1032" s="8" t="inlineStr">
        <is>
          <t>98 ↑ +0.78%</t>
        </is>
      </c>
      <c r="W1032" s="8" t="inlineStr">
        <is>
          <t>124 ↑ +1.80%</t>
        </is>
      </c>
    </row>
    <row r="1033" ht="28" customHeight="1" s="386">
      <c r="A1033" s="308" t="n">
        <v>44721</v>
      </c>
      <c r="B1033" s="472" t="n">
        <v>1993.573</v>
      </c>
      <c r="C1033" s="8" t="n">
        <v>-8.428000000000001</v>
      </c>
      <c r="D1033" s="268" t="n">
        <v>-0.0042</v>
      </c>
      <c r="E1033" s="8" t="n">
        <v>68.98999999999999</v>
      </c>
      <c r="F1033" s="8" t="n">
        <v>139.899</v>
      </c>
      <c r="G1033" s="8" t="n">
        <v>120.841</v>
      </c>
      <c r="H1033" s="8" t="n">
        <v>86.66</v>
      </c>
      <c r="I1033" s="8" t="n">
        <v>199</v>
      </c>
      <c r="J1033" s="8" t="n">
        <v>82.11</v>
      </c>
      <c r="K1033" s="268" t="n">
        <v>0.591</v>
      </c>
      <c r="L1033" s="268" t="n">
        <v>0.4084</v>
      </c>
      <c r="M1033" s="268" t="n">
        <v>-0.0337</v>
      </c>
      <c r="N1033" s="8" t="n">
        <v>1840.53</v>
      </c>
      <c r="O1033" s="8" t="n">
        <v>7376.36</v>
      </c>
      <c r="P1033" s="268" t="n">
        <v>0.2495</v>
      </c>
      <c r="Q1033" s="8" t="n">
        <v>412</v>
      </c>
      <c r="R1033" s="8" t="n">
        <v>0</v>
      </c>
      <c r="S1033" s="8" t="inlineStr">
        <is>
          <t>5 ↓ -0.40%</t>
        </is>
      </c>
      <c r="T1033" s="8" t="inlineStr">
        <is>
          <t>61 ↓ -0.30%</t>
        </is>
      </c>
      <c r="U1033" s="8" t="inlineStr">
        <is>
          <t>131 ↓ -0.34%</t>
        </is>
      </c>
      <c r="V1033" s="8" t="inlineStr">
        <is>
          <t>96 ↓ -0.64%</t>
        </is>
      </c>
      <c r="W1033" s="8" t="inlineStr">
        <is>
          <t>119 ↓ -0.40%</t>
        </is>
      </c>
    </row>
    <row r="1034" ht="28" customHeight="1" s="386">
      <c r="A1034" s="308" t="n">
        <v>44720</v>
      </c>
      <c r="B1034" s="472" t="n">
        <v>2002.001</v>
      </c>
      <c r="C1034" s="8" t="n">
        <v>4.116</v>
      </c>
      <c r="D1034" s="268" t="n">
        <v>0.0021</v>
      </c>
      <c r="E1034" s="8" t="n">
        <v>71.02</v>
      </c>
      <c r="F1034" s="8" t="n">
        <v>140.46</v>
      </c>
      <c r="G1034" s="8" t="n">
        <v>121.284</v>
      </c>
      <c r="H1034" s="8" t="n">
        <v>88.13</v>
      </c>
      <c r="I1034" s="8" t="n">
        <v>197.53</v>
      </c>
      <c r="J1034" s="8" t="n">
        <v>79.90000000000001</v>
      </c>
      <c r="K1034" s="268" t="n">
        <v>0.5707</v>
      </c>
      <c r="L1034" s="268" t="n">
        <v>0.3934</v>
      </c>
      <c r="M1034" s="268" t="n">
        <v>-0.035</v>
      </c>
      <c r="N1034" s="8" t="n">
        <v>2080.96</v>
      </c>
      <c r="O1034" s="8" t="n">
        <v>7377.89</v>
      </c>
      <c r="P1034" s="268" t="n">
        <v>0.2821</v>
      </c>
      <c r="Q1034" s="8" t="n">
        <v>412</v>
      </c>
      <c r="R1034" s="8" t="n">
        <v>0</v>
      </c>
      <c r="S1034" s="8" t="inlineStr">
        <is>
          <t>3 ↑ +0.01%</t>
        </is>
      </c>
      <c r="T1034" s="8" t="inlineStr">
        <is>
          <t>59 ↑ +0.19%</t>
        </is>
      </c>
      <c r="U1034" s="8" t="inlineStr">
        <is>
          <t>135 ↑ +0.05%</t>
        </is>
      </c>
      <c r="V1034" s="8" t="inlineStr">
        <is>
          <t>93 ↑ +0.01%</t>
        </is>
      </c>
      <c r="W1034" s="8" t="inlineStr">
        <is>
          <t>122 ↑ +0.54%</t>
        </is>
      </c>
    </row>
    <row r="1035" ht="28" customHeight="1" s="386">
      <c r="A1035" s="308" t="n">
        <v>44719</v>
      </c>
      <c r="B1035" s="472" t="n">
        <v>1997.885</v>
      </c>
      <c r="C1035" s="8" t="n">
        <v>1.737</v>
      </c>
      <c r="D1035" s="268" t="n">
        <v>0.0009</v>
      </c>
      <c r="E1035" s="8" t="n">
        <v>70.59999999999999</v>
      </c>
      <c r="F1035" s="8" t="n">
        <v>140.018</v>
      </c>
      <c r="G1035" s="8" t="n">
        <v>121.227</v>
      </c>
      <c r="H1035" s="8" t="n">
        <v>87.89</v>
      </c>
      <c r="I1035" s="8" t="n">
        <v>196.43</v>
      </c>
      <c r="J1035" s="8" t="n">
        <v>78.78</v>
      </c>
      <c r="K1035" s="268" t="n">
        <v>0.5641</v>
      </c>
      <c r="L1035" s="268" t="n">
        <v>0.4014</v>
      </c>
      <c r="M1035" s="268" t="n">
        <v>-0.0352</v>
      </c>
      <c r="N1035" s="8" t="n">
        <v>1622.43</v>
      </c>
      <c r="O1035" s="8" t="n">
        <v>7380.65</v>
      </c>
      <c r="P1035" s="268" t="n">
        <v>0.2198</v>
      </c>
      <c r="Q1035" s="8" t="n">
        <v>412</v>
      </c>
      <c r="R1035" s="8" t="n">
        <v>0</v>
      </c>
      <c r="S1035" s="8" t="inlineStr">
        <is>
          <t>5 ↓ -0.08%</t>
        </is>
      </c>
      <c r="T1035" s="8" t="inlineStr">
        <is>
          <t>54 ↓ -0.01%</t>
        </is>
      </c>
      <c r="U1035" s="8" t="inlineStr">
        <is>
          <t>134 ↑ +0.04%</t>
        </is>
      </c>
      <c r="V1035" s="8" t="inlineStr">
        <is>
          <t>95 ↑ +0.06%</t>
        </is>
      </c>
      <c r="W1035" s="8" t="inlineStr">
        <is>
          <t>124 ↑ +0.21%</t>
        </is>
      </c>
    </row>
    <row r="1036" ht="28" customHeight="1" s="386">
      <c r="A1036" s="308" t="n">
        <v>44718</v>
      </c>
      <c r="B1036" s="472" t="n">
        <v>1996.148</v>
      </c>
      <c r="C1036" s="8" t="n">
        <v>23.026</v>
      </c>
      <c r="D1036" s="268" t="n">
        <v>0.0117</v>
      </c>
      <c r="E1036" s="8" t="n">
        <v>69.72</v>
      </c>
      <c r="F1036" s="8" t="n">
        <v>139.965</v>
      </c>
      <c r="G1036" s="8" t="n">
        <v>120.99</v>
      </c>
      <c r="H1036" s="8" t="n">
        <v>88.40000000000001</v>
      </c>
      <c r="I1036" s="8" t="n">
        <v>195.52</v>
      </c>
      <c r="J1036" s="8" t="n">
        <v>78.58</v>
      </c>
      <c r="K1036" s="268" t="n">
        <v>0.5555</v>
      </c>
      <c r="L1036" s="268" t="n">
        <v>0.3895</v>
      </c>
      <c r="M1036" s="268" t="n">
        <v>-0.0338</v>
      </c>
      <c r="N1036" s="8" t="n">
        <v>1561.8</v>
      </c>
      <c r="O1036" s="8" t="n">
        <v>7381.75</v>
      </c>
      <c r="P1036" s="268" t="n">
        <v>0.2116</v>
      </c>
      <c r="Q1036" s="8" t="n">
        <v>412</v>
      </c>
      <c r="R1036" s="8" t="n">
        <v>0</v>
      </c>
      <c r="S1036" s="8" t="inlineStr">
        <is>
          <t>5 ↓ -0.03%</t>
        </is>
      </c>
      <c r="T1036" s="8" t="inlineStr">
        <is>
          <t>55 ↑ +0.07%</t>
        </is>
      </c>
      <c r="U1036" s="8" t="inlineStr">
        <is>
          <t>133 ↑ +0.49%</t>
        </is>
      </c>
      <c r="V1036" s="8" t="inlineStr">
        <is>
          <t>97 ↑ +1.06%</t>
        </is>
      </c>
      <c r="W1036" s="8" t="inlineStr">
        <is>
          <t>122 ↑ +2.53%</t>
        </is>
      </c>
    </row>
    <row r="1037" ht="28" customHeight="1" s="386">
      <c r="A1037" s="308" t="n">
        <v>44714</v>
      </c>
      <c r="B1037" s="472" t="n">
        <v>1973.122</v>
      </c>
      <c r="C1037" s="8" t="n">
        <v>10.559</v>
      </c>
      <c r="D1037" s="268" t="n">
        <v>0.0054</v>
      </c>
      <c r="E1037" s="8" t="n">
        <v>66.78</v>
      </c>
      <c r="F1037" s="8" t="n">
        <v>137.699</v>
      </c>
      <c r="G1037" s="8" t="n">
        <v>120.25</v>
      </c>
      <c r="H1037" s="8" t="n">
        <v>87.47</v>
      </c>
      <c r="I1037" s="8" t="n">
        <v>194.25</v>
      </c>
      <c r="J1037" s="8" t="n">
        <v>79.84999999999999</v>
      </c>
      <c r="K1037" s="268" t="n">
        <v>0.5655</v>
      </c>
      <c r="L1037" s="268" t="n">
        <v>0.3949</v>
      </c>
      <c r="M1037" s="268" t="n">
        <v>-0.0317</v>
      </c>
      <c r="N1037" s="8" t="n">
        <v>1580.19</v>
      </c>
      <c r="O1037" s="8" t="n">
        <v>7383.09</v>
      </c>
      <c r="P1037" s="268" t="n">
        <v>0.214</v>
      </c>
      <c r="Q1037" s="8" t="n">
        <v>412</v>
      </c>
      <c r="R1037" s="8" t="n">
        <v>0</v>
      </c>
      <c r="S1037" s="8" t="inlineStr">
        <is>
          <t>4 ↓ -0.05%</t>
        </is>
      </c>
      <c r="T1037" s="8" t="inlineStr">
        <is>
          <t>59 ↓ -0.25%</t>
        </is>
      </c>
      <c r="U1037" s="8" t="inlineStr">
        <is>
          <t>141 ↓ -0.06%</t>
        </is>
      </c>
      <c r="V1037" s="8" t="inlineStr">
        <is>
          <t>96 ↑ +0.38%</t>
        </is>
      </c>
      <c r="W1037" s="8" t="inlineStr">
        <is>
          <t>112 ↑ +1.87%</t>
        </is>
      </c>
    </row>
    <row r="1038" ht="28" customHeight="1" s="386">
      <c r="A1038" s="308" t="n">
        <v>44713</v>
      </c>
      <c r="B1038" s="472" t="n">
        <v>1962.563</v>
      </c>
      <c r="C1038" s="8" t="n">
        <v>7.663</v>
      </c>
      <c r="D1038" s="268" t="n">
        <v>0.0039</v>
      </c>
      <c r="E1038" s="8" t="n">
        <v>64.68000000000001</v>
      </c>
      <c r="F1038" s="8" t="n">
        <v>136.45</v>
      </c>
      <c r="G1038" s="8" t="n">
        <v>119.765</v>
      </c>
      <c r="H1038" s="8" t="n">
        <v>87.26000000000001</v>
      </c>
      <c r="I1038" s="8" t="n">
        <v>193.53</v>
      </c>
      <c r="J1038" s="8" t="n">
        <v>81.84</v>
      </c>
      <c r="K1038" s="268" t="n">
        <v>0.5708</v>
      </c>
      <c r="L1038" s="268" t="n">
        <v>0.4086</v>
      </c>
      <c r="M1038" s="268" t="n">
        <v>-0.0309</v>
      </c>
      <c r="N1038" s="8" t="n">
        <v>1243.92</v>
      </c>
      <c r="O1038" s="8" t="n">
        <v>7383.71</v>
      </c>
      <c r="P1038" s="268" t="n">
        <v>0.1685</v>
      </c>
      <c r="Q1038" s="8" t="n">
        <v>412</v>
      </c>
      <c r="R1038" s="8" t="n">
        <v>0</v>
      </c>
      <c r="S1038" s="8" t="inlineStr">
        <is>
          <t>4 ↑ +0.05%</t>
        </is>
      </c>
      <c r="T1038" s="8" t="inlineStr">
        <is>
          <t>58 ↓ -0.02%</t>
        </is>
      </c>
      <c r="U1038" s="8" t="inlineStr">
        <is>
          <t>147 ↓ -0.03%</t>
        </is>
      </c>
      <c r="V1038" s="8" t="inlineStr">
        <is>
          <t>93 ↑ +0.14%</t>
        </is>
      </c>
      <c r="W1038" s="8" t="inlineStr">
        <is>
          <t>110 ↑ +1.40%</t>
        </is>
      </c>
    </row>
    <row r="1039" ht="28" customHeight="1" s="386">
      <c r="A1039" s="308" t="n">
        <v>44712</v>
      </c>
      <c r="B1039" s="472" t="n">
        <v>1954.9</v>
      </c>
      <c r="C1039" s="8" t="n">
        <v>4.389</v>
      </c>
      <c r="D1039" s="268" t="n">
        <v>0.0023</v>
      </c>
      <c r="E1039" s="8" t="n">
        <v>63.9</v>
      </c>
      <c r="F1039" s="8" t="n">
        <v>135.705</v>
      </c>
      <c r="G1039" s="8" t="n">
        <v>119.725</v>
      </c>
      <c r="H1039" s="8" t="n">
        <v>86.17</v>
      </c>
      <c r="I1039" s="8" t="n">
        <v>192.7</v>
      </c>
      <c r="J1039" s="8" t="n">
        <v>80.36</v>
      </c>
      <c r="K1039" s="268" t="n">
        <v>0.57</v>
      </c>
      <c r="L1039" s="268" t="n">
        <v>0.4173</v>
      </c>
      <c r="M1039" s="268" t="n">
        <v>-0.0303</v>
      </c>
      <c r="N1039" s="8" t="n">
        <v>978.71</v>
      </c>
      <c r="O1039" s="8" t="n">
        <v>7384.23</v>
      </c>
      <c r="P1039" s="268" t="n">
        <v>0.1325</v>
      </c>
      <c r="Q1039" s="8" t="n">
        <v>412</v>
      </c>
      <c r="R1039" s="8" t="n">
        <v>0</v>
      </c>
      <c r="S1039" s="8" t="inlineStr">
        <is>
          <t>5 ↑ +0.01%</t>
        </is>
      </c>
      <c r="T1039" s="8" t="inlineStr">
        <is>
          <t>54 ↑ +0.04%</t>
        </is>
      </c>
      <c r="U1039" s="8" t="inlineStr">
        <is>
          <t>149 ↑ +0.25%</t>
        </is>
      </c>
      <c r="V1039" s="8" t="inlineStr">
        <is>
          <t>93 ↑ +0.30%</t>
        </is>
      </c>
      <c r="W1039" s="8" t="inlineStr">
        <is>
          <t>111 ↑ +0.23%</t>
        </is>
      </c>
    </row>
    <row r="1040" ht="28" customHeight="1" s="386">
      <c r="A1040" s="308" t="n">
        <v>44711</v>
      </c>
      <c r="B1040" s="472" t="n">
        <v>1950.511</v>
      </c>
      <c r="C1040" s="8" t="n">
        <v>2.513</v>
      </c>
      <c r="D1040" s="268" t="n">
        <v>0.0013</v>
      </c>
      <c r="E1040" s="8" t="n">
        <v>62.96</v>
      </c>
      <c r="F1040" s="8" t="n">
        <v>135.778</v>
      </c>
      <c r="G1040" s="8" t="n">
        <v>119.805</v>
      </c>
      <c r="H1040" s="8" t="n">
        <v>84.89</v>
      </c>
      <c r="I1040" s="8" t="n">
        <v>194.75</v>
      </c>
      <c r="J1040" s="8" t="n">
        <v>82.84999999999999</v>
      </c>
      <c r="K1040" s="268" t="n">
        <v>0.5897</v>
      </c>
      <c r="L1040" s="268" t="n">
        <v>0.4313</v>
      </c>
      <c r="M1040" s="268" t="n">
        <v>-0.0299</v>
      </c>
      <c r="N1040" s="8" t="n">
        <v>859.75</v>
      </c>
      <c r="O1040" s="8" t="n">
        <v>7330.51</v>
      </c>
      <c r="P1040" s="268" t="n">
        <v>0.1173</v>
      </c>
      <c r="Q1040" s="8" t="n">
        <v>410</v>
      </c>
      <c r="R1040" s="8" t="n">
        <v>0</v>
      </c>
      <c r="S1040" s="8" t="inlineStr">
        <is>
          <t>5 ↓ -0.27%</t>
        </is>
      </c>
      <c r="T1040" s="8" t="inlineStr">
        <is>
          <t>54 ↓ -0.04%</t>
        </is>
      </c>
      <c r="U1040" s="8" t="inlineStr">
        <is>
          <t>149 ↑ +0.07%</t>
        </is>
      </c>
      <c r="V1040" s="8" t="inlineStr">
        <is>
          <t>91 ↑ +0.27%</t>
        </is>
      </c>
      <c r="W1040" s="8" t="inlineStr">
        <is>
          <t>111 ↑ +0.19%</t>
        </is>
      </c>
    </row>
    <row r="1041" ht="28" customHeight="1" s="386">
      <c r="A1041" s="308" t="n">
        <v>44708</v>
      </c>
      <c r="B1041" s="472" t="n">
        <v>1947.998</v>
      </c>
      <c r="C1041" s="8" t="n">
        <v>-0.214</v>
      </c>
      <c r="D1041" s="268" t="n">
        <v>-0.0001</v>
      </c>
      <c r="E1041" s="8" t="n">
        <v>62.45</v>
      </c>
      <c r="F1041" s="8" t="n">
        <v>135.583</v>
      </c>
      <c r="G1041" s="8" t="n">
        <v>119.211</v>
      </c>
      <c r="H1041" s="8" t="n">
        <v>84.43000000000001</v>
      </c>
      <c r="I1041" s="8" t="n">
        <v>195.59</v>
      </c>
      <c r="J1041" s="8" t="n">
        <v>84.81999999999999</v>
      </c>
      <c r="K1041" s="268" t="n">
        <v>0.6001</v>
      </c>
      <c r="L1041" s="268" t="n">
        <v>0.4429</v>
      </c>
      <c r="M1041" s="268" t="n">
        <v>-0.0294</v>
      </c>
      <c r="N1041" s="8" t="n">
        <v>1000.49</v>
      </c>
      <c r="O1041" s="8" t="n">
        <v>7331.34</v>
      </c>
      <c r="P1041" s="268" t="n">
        <v>0.1365</v>
      </c>
      <c r="Q1041" s="8" t="n">
        <v>410</v>
      </c>
      <c r="R1041" s="8" t="n">
        <v>0</v>
      </c>
      <c r="S1041" s="8" t="inlineStr">
        <is>
          <t>5 ↓ -0.45%</t>
        </is>
      </c>
      <c r="T1041" s="8" t="inlineStr">
        <is>
          <t>55 ↓ -0.01%</t>
        </is>
      </c>
      <c r="U1041" s="8" t="inlineStr">
        <is>
          <t>155 ↓ -0.01%</t>
        </is>
      </c>
      <c r="V1041" s="8" t="inlineStr">
        <is>
          <t>85 ↑ +0.18%</t>
        </is>
      </c>
      <c r="W1041" s="8" t="inlineStr">
        <is>
          <t>110 ↓ -0.15%</t>
        </is>
      </c>
    </row>
    <row r="1042" ht="28" customHeight="1" s="386">
      <c r="A1042" s="308" t="n">
        <v>44707</v>
      </c>
      <c r="B1042" s="472" t="n">
        <v>1948.212</v>
      </c>
      <c r="C1042" s="8" t="n">
        <v>4.024</v>
      </c>
      <c r="D1042" s="268" t="n">
        <v>0.0021</v>
      </c>
      <c r="E1042" s="8" t="n">
        <v>62.75</v>
      </c>
      <c r="F1042" s="8" t="n">
        <v>135.818</v>
      </c>
      <c r="G1042" s="8" t="n">
        <v>118.55</v>
      </c>
      <c r="H1042" s="8" t="n">
        <v>84.31</v>
      </c>
      <c r="I1042" s="8" t="n">
        <v>195.45</v>
      </c>
      <c r="J1042" s="8" t="n">
        <v>84.14</v>
      </c>
      <c r="K1042" s="268" t="n">
        <v>0.5963000000000001</v>
      </c>
      <c r="L1042" s="268" t="n">
        <v>0.4408</v>
      </c>
      <c r="M1042" s="268" t="n">
        <v>-0.0286</v>
      </c>
      <c r="N1042" s="8" t="n">
        <v>1150.17</v>
      </c>
      <c r="O1042" s="8" t="n">
        <v>7324.19</v>
      </c>
      <c r="P1042" s="268" t="n">
        <v>0.157</v>
      </c>
      <c r="Q1042" s="8" t="n">
        <v>409</v>
      </c>
      <c r="R1042" s="8" t="n">
        <v>0</v>
      </c>
      <c r="S1042" s="8" t="inlineStr">
        <is>
          <t>3 ↓ -1.85%</t>
        </is>
      </c>
      <c r="T1042" s="8" t="inlineStr">
        <is>
          <t>59 ↑ +0.15%</t>
        </is>
      </c>
      <c r="U1042" s="8" t="inlineStr">
        <is>
          <t>155 ↑ +0.21%</t>
        </is>
      </c>
      <c r="V1042" s="8" t="inlineStr">
        <is>
          <t>84 ↑ +0.39%</t>
        </is>
      </c>
      <c r="W1042" s="8" t="inlineStr">
        <is>
          <t>108 ↑ +0.15%</t>
        </is>
      </c>
    </row>
    <row r="1043" ht="28" customHeight="1" s="386">
      <c r="A1043" s="308" t="n">
        <v>44706</v>
      </c>
      <c r="B1043" s="472" t="n">
        <v>1944.188</v>
      </c>
      <c r="C1043" s="8" t="n">
        <v>12.229</v>
      </c>
      <c r="D1043" s="268" t="n">
        <v>0.0063</v>
      </c>
      <c r="E1043" s="8" t="n">
        <v>61.63</v>
      </c>
      <c r="F1043" s="8" t="n">
        <v>134.91</v>
      </c>
      <c r="G1043" s="8" t="n">
        <v>118.446</v>
      </c>
      <c r="H1043" s="8" t="n">
        <v>83.41</v>
      </c>
      <c r="I1043" s="8" t="n">
        <v>194.82</v>
      </c>
      <c r="J1043" s="8" t="n">
        <v>84.7</v>
      </c>
      <c r="K1043" s="268" t="n">
        <v>0.5991</v>
      </c>
      <c r="L1043" s="268" t="n">
        <v>0.4505</v>
      </c>
      <c r="M1043" s="268" t="n">
        <v>-0.0279</v>
      </c>
      <c r="N1043" s="8" t="n">
        <v>1200.35</v>
      </c>
      <c r="O1043" s="8" t="n">
        <v>7315.63</v>
      </c>
      <c r="P1043" s="268" t="n">
        <v>0.1641</v>
      </c>
      <c r="Q1043" s="8" t="n">
        <v>406</v>
      </c>
      <c r="R1043" s="8" t="n">
        <v>0</v>
      </c>
      <c r="S1043" s="8" t="inlineStr">
        <is>
          <t>3 ↑ +0.78%</t>
        </is>
      </c>
      <c r="T1043" s="8" t="inlineStr">
        <is>
          <t>59 ↑ +0.34%</t>
        </is>
      </c>
      <c r="U1043" s="8" t="inlineStr">
        <is>
          <t>155 ↑ +0.57%</t>
        </is>
      </c>
      <c r="V1043" s="8" t="inlineStr">
        <is>
          <t>86 ↑ +0.76%</t>
        </is>
      </c>
      <c r="W1043" s="8" t="inlineStr">
        <is>
          <t>103 ↑ +0.78%</t>
        </is>
      </c>
    </row>
    <row r="1044" ht="28" customHeight="1" s="386">
      <c r="A1044" s="308" t="n">
        <v>44705</v>
      </c>
      <c r="B1044" s="472" t="n">
        <v>1931.959</v>
      </c>
      <c r="C1044" s="8" t="n">
        <v>-40.736</v>
      </c>
      <c r="D1044" s="268" t="n">
        <v>-0.0206</v>
      </c>
      <c r="E1044" s="8" t="n">
        <v>57.5</v>
      </c>
      <c r="F1044" s="8" t="n">
        <v>134.298</v>
      </c>
      <c r="G1044" s="8" t="n">
        <v>117.85</v>
      </c>
      <c r="H1044" s="8" t="n">
        <v>82.22</v>
      </c>
      <c r="I1044" s="8" t="n">
        <v>196.34</v>
      </c>
      <c r="J1044" s="8" t="n">
        <v>88.18000000000001</v>
      </c>
      <c r="K1044" s="268" t="n">
        <v>0.6205000000000001</v>
      </c>
      <c r="L1044" s="268" t="n">
        <v>0.4638</v>
      </c>
      <c r="M1044" s="268" t="n">
        <v>-0.0256</v>
      </c>
      <c r="N1044" s="8" t="n">
        <v>1261.33</v>
      </c>
      <c r="O1044" s="8" t="n">
        <v>7319.27</v>
      </c>
      <c r="P1044" s="268" t="n">
        <v>0.1723</v>
      </c>
      <c r="Q1044" s="8" t="n">
        <v>407</v>
      </c>
      <c r="R1044" s="8" t="n">
        <v>0</v>
      </c>
      <c r="S1044" s="8" t="inlineStr">
        <is>
          <t>5 ↓ -0.18%</t>
        </is>
      </c>
      <c r="T1044" s="8" t="inlineStr">
        <is>
          <t>65 ↓ -0.99%</t>
        </is>
      </c>
      <c r="U1044" s="8" t="inlineStr">
        <is>
          <t>159 ↓ -1.87%</t>
        </is>
      </c>
      <c r="V1044" s="8" t="inlineStr">
        <is>
          <t>80 ↓ -2.50%</t>
        </is>
      </c>
      <c r="W1044" s="8" t="inlineStr">
        <is>
          <t>98 ↓ -2.84%</t>
        </is>
      </c>
    </row>
    <row r="1045" ht="28" customHeight="1" s="386">
      <c r="A1045" s="308" t="n">
        <v>44704</v>
      </c>
      <c r="B1045" s="472" t="n">
        <v>1972.695</v>
      </c>
      <c r="C1045" s="8" t="n">
        <v>9.619</v>
      </c>
      <c r="D1045" s="268" t="n">
        <v>0.0049</v>
      </c>
      <c r="E1045" s="8" t="n">
        <v>66.27</v>
      </c>
      <c r="F1045" s="8" t="n">
        <v>137.307</v>
      </c>
      <c r="G1045" s="8" t="n">
        <v>120.239</v>
      </c>
      <c r="H1045" s="8" t="n">
        <v>85.76000000000001</v>
      </c>
      <c r="I1045" s="8" t="n">
        <v>195.67</v>
      </c>
      <c r="J1045" s="8" t="n">
        <v>83.17</v>
      </c>
      <c r="K1045" s="268" t="n">
        <v>0.5837</v>
      </c>
      <c r="L1045" s="268" t="n">
        <v>0.4317</v>
      </c>
      <c r="M1045" s="268" t="n">
        <v>-0.0315</v>
      </c>
      <c r="N1045" s="8" t="n">
        <v>1248.59</v>
      </c>
      <c r="O1045" s="8" t="n">
        <v>7304.09</v>
      </c>
      <c r="P1045" s="268" t="n">
        <v>0.1709</v>
      </c>
      <c r="Q1045" s="8" t="n">
        <v>407</v>
      </c>
      <c r="R1045" s="8" t="n">
        <v>0</v>
      </c>
      <c r="S1045" s="8" t="inlineStr">
        <is>
          <t>4 ↑ +0.76%</t>
        </is>
      </c>
      <c r="T1045" s="8" t="inlineStr">
        <is>
          <t>51 ↑ +0.39%</t>
        </is>
      </c>
      <c r="U1045" s="8" t="inlineStr">
        <is>
          <t>147 ↑ +0.41%</t>
        </is>
      </c>
      <c r="V1045" s="8" t="inlineStr">
        <is>
          <t>83 ↑ +0.33%</t>
        </is>
      </c>
      <c r="W1045" s="8" t="inlineStr">
        <is>
          <t>122 ↑ +0.72%</t>
        </is>
      </c>
    </row>
    <row r="1046" ht="28" customHeight="1" s="386">
      <c r="A1046" s="308" t="n">
        <v>44701</v>
      </c>
      <c r="B1046" s="472" t="n">
        <v>1963.076</v>
      </c>
      <c r="C1046" s="8" t="n">
        <v>8.035</v>
      </c>
      <c r="D1046" s="268" t="n">
        <v>0.0041</v>
      </c>
      <c r="E1046" s="8" t="n">
        <v>64.31</v>
      </c>
      <c r="F1046" s="8" t="n">
        <v>136.581</v>
      </c>
      <c r="G1046" s="8" t="n">
        <v>119.5</v>
      </c>
      <c r="H1046" s="8" t="n">
        <v>85.48</v>
      </c>
      <c r="I1046" s="8" t="n">
        <v>197.06</v>
      </c>
      <c r="J1046" s="8" t="n">
        <v>86.42</v>
      </c>
      <c r="K1046" s="268" t="n">
        <v>0.6048</v>
      </c>
      <c r="L1046" s="268" t="n">
        <v>0.441</v>
      </c>
      <c r="M1046" s="268" t="n">
        <v>-0.0301</v>
      </c>
      <c r="N1046" s="8" t="n">
        <v>1534.62</v>
      </c>
      <c r="O1046" s="8" t="n">
        <v>7301.02</v>
      </c>
      <c r="P1046" s="268" t="n">
        <v>0.2102</v>
      </c>
      <c r="Q1046" s="8" t="n">
        <v>406</v>
      </c>
      <c r="R1046" s="8" t="n">
        <v>0</v>
      </c>
      <c r="S1046" s="8" t="inlineStr">
        <is>
          <t>5 ↑ +0.21%</t>
        </is>
      </c>
      <c r="T1046" s="8" t="inlineStr">
        <is>
          <t>57 ↑ +0.44%</t>
        </is>
      </c>
      <c r="U1046" s="8" t="inlineStr">
        <is>
          <t>146 ↑ +0.42%</t>
        </is>
      </c>
      <c r="V1046" s="8" t="inlineStr">
        <is>
          <t>86 ↑ +0.51%</t>
        </is>
      </c>
      <c r="W1046" s="8" t="inlineStr">
        <is>
          <t>112 ↑ +0.31%</t>
        </is>
      </c>
    </row>
    <row r="1047" ht="28" customHeight="1" s="386">
      <c r="A1047" s="308" t="n">
        <v>44700</v>
      </c>
      <c r="B1047" s="472" t="n">
        <v>1955.041</v>
      </c>
      <c r="C1047" s="8" t="n">
        <v>4.408</v>
      </c>
      <c r="D1047" s="268" t="n">
        <v>0.0023</v>
      </c>
      <c r="E1047" s="8" t="n">
        <v>61.95</v>
      </c>
      <c r="F1047" s="8" t="n">
        <v>136.215</v>
      </c>
      <c r="G1047" s="8" t="n">
        <v>119.218</v>
      </c>
      <c r="H1047" s="8" t="n">
        <v>83.95</v>
      </c>
      <c r="I1047" s="8" t="n">
        <v>198.14</v>
      </c>
      <c r="J1047" s="8" t="n">
        <v>88.23</v>
      </c>
      <c r="K1047" s="268" t="n">
        <v>0.6193</v>
      </c>
      <c r="L1047" s="268" t="n">
        <v>0.4561</v>
      </c>
      <c r="M1047" s="268" t="n">
        <v>-0.0287</v>
      </c>
      <c r="N1047" s="8" t="n">
        <v>1622.78</v>
      </c>
      <c r="O1047" s="8" t="n">
        <v>7304.67</v>
      </c>
      <c r="P1047" s="268" t="n">
        <v>0.2222</v>
      </c>
      <c r="Q1047" s="8" t="n">
        <v>406</v>
      </c>
      <c r="R1047" s="8" t="n">
        <v>0</v>
      </c>
      <c r="S1047" s="8" t="inlineStr">
        <is>
          <t>6 ↑ +0.28%</t>
        </is>
      </c>
      <c r="T1047" s="8" t="inlineStr">
        <is>
          <t>64 ↓ -0.03%</t>
        </is>
      </c>
      <c r="U1047" s="8" t="inlineStr">
        <is>
          <t>140 ↓ -0.09%</t>
        </is>
      </c>
      <c r="V1047" s="8" t="inlineStr">
        <is>
          <t>90 ↓ -0.03%</t>
        </is>
      </c>
      <c r="W1047" s="8" t="inlineStr">
        <is>
          <t>106 ↑ +1.02%</t>
        </is>
      </c>
    </row>
    <row r="1048" ht="28" customHeight="1" s="386">
      <c r="A1048" s="308" t="n">
        <v>44699</v>
      </c>
      <c r="B1048" s="472" t="n">
        <v>1950.633</v>
      </c>
      <c r="C1048" s="8" t="n">
        <v>5.136</v>
      </c>
      <c r="D1048" s="268" t="n">
        <v>0.0026</v>
      </c>
      <c r="E1048" s="8" t="n">
        <v>61.38</v>
      </c>
      <c r="F1048" s="8" t="n">
        <v>136.453</v>
      </c>
      <c r="G1048" s="8" t="n">
        <v>119.233</v>
      </c>
      <c r="H1048" s="8" t="n">
        <v>84.13</v>
      </c>
      <c r="I1048" s="8" t="n">
        <v>199.72</v>
      </c>
      <c r="J1048" s="8" t="n">
        <v>90.05</v>
      </c>
      <c r="K1048" s="268" t="n">
        <v>0.6327</v>
      </c>
      <c r="L1048" s="268" t="n">
        <v>0.4634</v>
      </c>
      <c r="M1048" s="268" t="n">
        <v>-0.0295</v>
      </c>
      <c r="N1048" s="8" t="n">
        <v>1656.29</v>
      </c>
      <c r="O1048" s="8" t="n">
        <v>7279.99</v>
      </c>
      <c r="P1048" s="268" t="n">
        <v>0.2275</v>
      </c>
      <c r="Q1048" s="8" t="n">
        <v>405</v>
      </c>
      <c r="R1048" s="8" t="n">
        <v>0</v>
      </c>
      <c r="S1048" s="8" t="inlineStr">
        <is>
          <t>6 ↑ +0.42%</t>
        </is>
      </c>
      <c r="T1048" s="8" t="inlineStr">
        <is>
          <t>65 ↑ +0.13%</t>
        </is>
      </c>
      <c r="U1048" s="8" t="inlineStr">
        <is>
          <t>139 ↑ +0.30%</t>
        </is>
      </c>
      <c r="V1048" s="8" t="inlineStr">
        <is>
          <t>88 ↑ +0.12%</t>
        </is>
      </c>
      <c r="W1048" s="8" t="inlineStr">
        <is>
          <t>107 ↑ +0.40%</t>
        </is>
      </c>
    </row>
    <row r="1049" ht="28" customHeight="1" s="386">
      <c r="A1049" s="308" t="n">
        <v>44698</v>
      </c>
      <c r="B1049" s="472" t="n">
        <v>1945.497</v>
      </c>
      <c r="C1049" s="8" t="n">
        <v>5.896</v>
      </c>
      <c r="D1049" s="268" t="n">
        <v>0.003</v>
      </c>
      <c r="E1049" s="8" t="n">
        <v>60.77</v>
      </c>
      <c r="F1049" s="8" t="n">
        <v>135.632</v>
      </c>
      <c r="G1049" s="8" t="n">
        <v>118.93</v>
      </c>
      <c r="H1049" s="8" t="n">
        <v>82.95</v>
      </c>
      <c r="I1049" s="8" t="n">
        <v>198.35</v>
      </c>
      <c r="J1049" s="8" t="n">
        <v>91.67</v>
      </c>
      <c r="K1049" s="268" t="n">
        <v>0.6272</v>
      </c>
      <c r="L1049" s="268" t="n">
        <v>0.4682</v>
      </c>
      <c r="M1049" s="268" t="n">
        <v>-0.0273</v>
      </c>
      <c r="N1049" s="8" t="n">
        <v>1740.54</v>
      </c>
      <c r="O1049" s="8" t="n">
        <v>7287.11</v>
      </c>
      <c r="P1049" s="268" t="n">
        <v>0.2389</v>
      </c>
      <c r="Q1049" s="8" t="n">
        <v>403</v>
      </c>
      <c r="R1049" s="8" t="n">
        <v>0</v>
      </c>
      <c r="S1049" s="8" t="inlineStr">
        <is>
          <t>6 ↑ +0.20%</t>
        </is>
      </c>
      <c r="T1049" s="8" t="inlineStr">
        <is>
          <t>67 ↑ +0.09%</t>
        </is>
      </c>
      <c r="U1049" s="8" t="inlineStr">
        <is>
          <t>144 ↑ +0.06%</t>
        </is>
      </c>
      <c r="V1049" s="8" t="inlineStr">
        <is>
          <t>85 ↑ +0.57%</t>
        </is>
      </c>
      <c r="W1049" s="8" t="inlineStr">
        <is>
          <t>101 ↑ +0.57%</t>
        </is>
      </c>
    </row>
    <row r="1050" ht="28" customHeight="1" s="386">
      <c r="A1050" s="308" t="n">
        <v>44697</v>
      </c>
      <c r="B1050" s="472" t="n">
        <v>1939.601</v>
      </c>
      <c r="C1050" s="8" t="n">
        <v>12.851</v>
      </c>
      <c r="D1050" s="268" t="n">
        <v>0.0067</v>
      </c>
      <c r="E1050" s="8" t="n">
        <v>60.1</v>
      </c>
      <c r="F1050" s="8" t="n">
        <v>135.064</v>
      </c>
      <c r="G1050" s="8" t="n">
        <v>118.452</v>
      </c>
      <c r="H1050" s="8" t="n">
        <v>82.88</v>
      </c>
      <c r="I1050" s="8" t="n">
        <v>197.37</v>
      </c>
      <c r="J1050" s="8" t="n">
        <v>92.76000000000001</v>
      </c>
      <c r="K1050" s="268" t="n">
        <v>0.6231</v>
      </c>
      <c r="L1050" s="268" t="n">
        <v>0.4645</v>
      </c>
      <c r="M1050" s="268" t="n">
        <v>-0.0278</v>
      </c>
      <c r="N1050" s="8" t="n">
        <v>1553.55</v>
      </c>
      <c r="O1050" s="8" t="n">
        <v>7284.43</v>
      </c>
      <c r="P1050" s="268" t="n">
        <v>0.2133</v>
      </c>
      <c r="Q1050" s="8" t="n">
        <v>402</v>
      </c>
      <c r="R1050" s="8" t="n">
        <v>0</v>
      </c>
      <c r="S1050" s="8" t="inlineStr">
        <is>
          <t>6 ↓ -0.03%</t>
        </is>
      </c>
      <c r="T1050" s="8" t="inlineStr">
        <is>
          <t>66 ↑ +0.05%</t>
        </is>
      </c>
      <c r="U1050" s="8" t="inlineStr">
        <is>
          <t>150 ↓ -0.01%</t>
        </is>
      </c>
      <c r="V1050" s="8" t="inlineStr">
        <is>
          <t>77 ↑ +0.27%</t>
        </is>
      </c>
      <c r="W1050" s="8" t="inlineStr">
        <is>
          <t>103 ↑ +2.38%</t>
        </is>
      </c>
    </row>
    <row r="1051" ht="28" customHeight="1" s="386">
      <c r="A1051" s="308" t="n">
        <v>44694</v>
      </c>
      <c r="B1051" s="472" t="n">
        <v>1926.75</v>
      </c>
      <c r="C1051" s="8" t="n">
        <v>11.986</v>
      </c>
      <c r="D1051" s="268" t="n">
        <v>0.0063</v>
      </c>
      <c r="E1051" s="8" t="n">
        <v>58.29</v>
      </c>
      <c r="F1051" s="8" t="n">
        <v>133.878</v>
      </c>
      <c r="G1051" s="8" t="n">
        <v>118.04</v>
      </c>
      <c r="H1051" s="8" t="n">
        <v>83.42</v>
      </c>
      <c r="I1051" s="8" t="n">
        <v>194.92</v>
      </c>
      <c r="J1051" s="8" t="n">
        <v>91.27</v>
      </c>
      <c r="K1051" s="268" t="n">
        <v>0.6105</v>
      </c>
      <c r="L1051" s="268" t="n">
        <v>0.4607</v>
      </c>
      <c r="M1051" s="268" t="n">
        <v>-0.0286</v>
      </c>
      <c r="N1051" s="8" t="n">
        <v>1624.4</v>
      </c>
      <c r="O1051" s="8" t="n">
        <v>7285.46</v>
      </c>
      <c r="P1051" s="268" t="n">
        <v>0.223</v>
      </c>
      <c r="Q1051" s="8" t="n">
        <v>402</v>
      </c>
      <c r="R1051" s="8" t="n">
        <v>0</v>
      </c>
      <c r="S1051" s="8" t="inlineStr">
        <is>
          <t>6 ↑ +1.16%</t>
        </is>
      </c>
      <c r="T1051" s="8" t="inlineStr">
        <is>
          <t>68 ↑ +0.36%</t>
        </is>
      </c>
      <c r="U1051" s="8" t="inlineStr">
        <is>
          <t>144 ↑ +0.46%</t>
        </is>
      </c>
      <c r="V1051" s="8" t="inlineStr">
        <is>
          <t>85 ↑ +0.63%</t>
        </is>
      </c>
      <c r="W1051" s="8" t="inlineStr">
        <is>
          <t>99 ↑ +1.02%</t>
        </is>
      </c>
    </row>
    <row r="1052" ht="28" customHeight="1" s="386">
      <c r="A1052" s="308" t="n">
        <v>44693</v>
      </c>
      <c r="B1052" s="472" t="n">
        <v>1914.764</v>
      </c>
      <c r="C1052" s="8" t="n">
        <v>4.07</v>
      </c>
      <c r="D1052" s="268" t="n">
        <v>0.0021</v>
      </c>
      <c r="E1052" s="8" t="n">
        <v>57.49</v>
      </c>
      <c r="F1052" s="8" t="n">
        <v>132.843</v>
      </c>
      <c r="G1052" s="8" t="n">
        <v>117.1</v>
      </c>
      <c r="H1052" s="8" t="n">
        <v>82.94</v>
      </c>
      <c r="I1052" s="8" t="n">
        <v>193.62</v>
      </c>
      <c r="J1052" s="8" t="n">
        <v>90.7</v>
      </c>
      <c r="K1052" s="268" t="n">
        <v>0.6077</v>
      </c>
      <c r="L1052" s="268" t="n">
        <v>0.4531</v>
      </c>
      <c r="M1052" s="268" t="n">
        <v>-0.0282</v>
      </c>
      <c r="N1052" s="8" t="n">
        <v>1693.63</v>
      </c>
      <c r="O1052" s="8" t="n">
        <v>7276.06</v>
      </c>
      <c r="P1052" s="268" t="n">
        <v>0.2328</v>
      </c>
      <c r="Q1052" s="8" t="n">
        <v>401</v>
      </c>
      <c r="R1052" s="8" t="n">
        <v>0</v>
      </c>
      <c r="S1052" s="8" t="inlineStr">
        <is>
          <t>6 ↑ +0.13%</t>
        </is>
      </c>
      <c r="T1052" s="8" t="inlineStr">
        <is>
          <t>79 ↑ +0.07%</t>
        </is>
      </c>
      <c r="U1052" s="8" t="inlineStr">
        <is>
          <t>140 ↑ +0.15%</t>
        </is>
      </c>
      <c r="V1052" s="8" t="inlineStr">
        <is>
          <t>78 ↑ +0.41%</t>
        </is>
      </c>
      <c r="W1052" s="8" t="inlineStr">
        <is>
          <t>98 ↑ +0.27%</t>
        </is>
      </c>
    </row>
    <row r="1053" ht="28" customHeight="1" s="386">
      <c r="A1053" s="308" t="n">
        <v>44692</v>
      </c>
      <c r="B1053" s="472" t="n">
        <v>1910.694</v>
      </c>
      <c r="C1053" s="8" t="n">
        <v>21.648</v>
      </c>
      <c r="D1053" s="268" t="n">
        <v>0.0115</v>
      </c>
      <c r="E1053" s="8" t="n">
        <v>55.91</v>
      </c>
      <c r="F1053" s="8" t="n">
        <v>132.555</v>
      </c>
      <c r="G1053" s="8" t="n">
        <v>117.15</v>
      </c>
      <c r="H1053" s="8" t="n">
        <v>81.51000000000001</v>
      </c>
      <c r="I1053" s="8" t="n">
        <v>193.81</v>
      </c>
      <c r="J1053" s="8" t="n">
        <v>91.78</v>
      </c>
      <c r="K1053" s="268" t="n">
        <v>0.6126</v>
      </c>
      <c r="L1053" s="268" t="n">
        <v>0.4623</v>
      </c>
      <c r="M1053" s="268" t="n">
        <v>-0.0275</v>
      </c>
      <c r="N1053" s="8" t="n">
        <v>1864.95</v>
      </c>
      <c r="O1053" s="8" t="n">
        <v>7282.95</v>
      </c>
      <c r="P1053" s="268" t="n">
        <v>0.2561</v>
      </c>
      <c r="Q1053" s="8" t="n">
        <v>402</v>
      </c>
      <c r="R1053" s="8" t="n">
        <v>0</v>
      </c>
      <c r="S1053" s="8" t="inlineStr">
        <is>
          <t>6 ↓ -0.01%</t>
        </is>
      </c>
      <c r="T1053" s="8" t="inlineStr">
        <is>
          <t>80 ↑ +0.16%</t>
        </is>
      </c>
      <c r="U1053" s="8" t="inlineStr">
        <is>
          <t>145 ↑ +0.65%</t>
        </is>
      </c>
      <c r="V1053" s="8" t="inlineStr">
        <is>
          <t>78 ↑ +0.94%</t>
        </is>
      </c>
      <c r="W1053" s="8" t="inlineStr">
        <is>
          <t>93 ↑ +3.02%</t>
        </is>
      </c>
    </row>
    <row r="1054" ht="28" customHeight="1" s="386">
      <c r="A1054" s="308" t="n">
        <v>44691</v>
      </c>
      <c r="B1054" s="472" t="n">
        <v>1889.046</v>
      </c>
      <c r="C1054" s="8" t="n">
        <v>12.666</v>
      </c>
      <c r="D1054" s="268" t="n">
        <v>0.0068</v>
      </c>
      <c r="E1054" s="8" t="n">
        <v>54.48</v>
      </c>
      <c r="F1054" s="8" t="n">
        <v>130.684</v>
      </c>
      <c r="G1054" s="8" t="n">
        <v>116.59</v>
      </c>
      <c r="H1054" s="8" t="n">
        <v>81.09</v>
      </c>
      <c r="I1054" s="8" t="n">
        <v>191.15</v>
      </c>
      <c r="J1054" s="8" t="n">
        <v>90.31</v>
      </c>
      <c r="K1054" s="268" t="n">
        <v>0.6047</v>
      </c>
      <c r="L1054" s="268" t="n">
        <v>0.4627</v>
      </c>
      <c r="M1054" s="268" t="n">
        <v>-0.0253</v>
      </c>
      <c r="N1054" s="8" t="n">
        <v>1453.84</v>
      </c>
      <c r="O1054" s="8" t="n">
        <v>7206.69</v>
      </c>
      <c r="P1054" s="268" t="n">
        <v>0.2017</v>
      </c>
      <c r="Q1054" s="8" t="n">
        <v>401</v>
      </c>
      <c r="R1054" s="8" t="n">
        <v>0</v>
      </c>
      <c r="S1054" s="8" t="inlineStr">
        <is>
          <t>6 ↓ -0.10%</t>
        </is>
      </c>
      <c r="T1054" s="8" t="inlineStr">
        <is>
          <t>87 ↓ -0.17%</t>
        </is>
      </c>
      <c r="U1054" s="8" t="inlineStr">
        <is>
          <t>147 ↑ +0.01%</t>
        </is>
      </c>
      <c r="V1054" s="8" t="inlineStr">
        <is>
          <t>72 ↑ +0.65%</t>
        </is>
      </c>
      <c r="W1054" s="8" t="inlineStr">
        <is>
          <t>89 ↑ +2.67%</t>
        </is>
      </c>
    </row>
    <row r="1055" ht="28" customHeight="1" s="386">
      <c r="A1055" s="308" t="n">
        <v>44690</v>
      </c>
      <c r="B1055" s="472" t="n">
        <v>1876.38</v>
      </c>
      <c r="C1055" s="8" t="n">
        <v>13.894</v>
      </c>
      <c r="D1055" s="268" t="n">
        <v>0.0075</v>
      </c>
      <c r="E1055" s="8" t="n">
        <v>52.51</v>
      </c>
      <c r="F1055" s="8" t="n">
        <v>129.412</v>
      </c>
      <c r="G1055" s="8" t="n">
        <v>116.58</v>
      </c>
      <c r="H1055" s="8" t="n">
        <v>80.14</v>
      </c>
      <c r="I1055" s="8" t="n">
        <v>191.49</v>
      </c>
      <c r="J1055" s="8" t="n">
        <v>92.72</v>
      </c>
      <c r="K1055" s="268" t="n">
        <v>0.6208</v>
      </c>
      <c r="L1055" s="268" t="n">
        <v>0.4794</v>
      </c>
      <c r="M1055" s="268" t="n">
        <v>-0.0241</v>
      </c>
      <c r="N1055" s="8" t="n">
        <v>1264.28</v>
      </c>
      <c r="O1055" s="8" t="n">
        <v>7207.29</v>
      </c>
      <c r="P1055" s="268" t="n">
        <v>0.1754</v>
      </c>
      <c r="Q1055" s="8" t="n">
        <v>401</v>
      </c>
      <c r="R1055" s="8" t="n">
        <v>0</v>
      </c>
      <c r="S1055" s="8" t="inlineStr">
        <is>
          <t>6 ↑ +0.50%</t>
        </is>
      </c>
      <c r="T1055" s="8" t="inlineStr">
        <is>
          <t>79 ↑ +0.26%</t>
        </is>
      </c>
      <c r="U1055" s="8" t="inlineStr">
        <is>
          <t>167 ↑ +0.40%</t>
        </is>
      </c>
      <c r="V1055" s="8" t="inlineStr">
        <is>
          <t>62 ↑ +0.66%</t>
        </is>
      </c>
      <c r="W1055" s="8" t="inlineStr">
        <is>
          <t>87 ↑ +1.94%</t>
        </is>
      </c>
    </row>
    <row r="1056" ht="28" customHeight="1" s="386">
      <c r="A1056" s="308" t="n">
        <v>44687</v>
      </c>
      <c r="B1056" s="472" t="n">
        <v>1862.486</v>
      </c>
      <c r="C1056" s="8" t="n">
        <v>-8.118</v>
      </c>
      <c r="D1056" s="268" t="n">
        <v>-0.0043</v>
      </c>
      <c r="E1056" s="8" t="n">
        <v>50.12</v>
      </c>
      <c r="F1056" s="8" t="n">
        <v>128.4</v>
      </c>
      <c r="G1056" s="8" t="n">
        <v>115.859</v>
      </c>
      <c r="H1056" s="8" t="n">
        <v>78.70999999999999</v>
      </c>
      <c r="I1056" s="8" t="n">
        <v>191.93</v>
      </c>
      <c r="J1056" s="8" t="n">
        <v>95.51000000000001</v>
      </c>
      <c r="K1056" s="268" t="n">
        <v>0.6353</v>
      </c>
      <c r="L1056" s="268" t="n">
        <v>0.4937</v>
      </c>
      <c r="M1056" s="268" t="n">
        <v>-0.0217</v>
      </c>
      <c r="N1056" s="8" t="n">
        <v>1395.26</v>
      </c>
      <c r="O1056" s="8" t="n">
        <v>7214.88</v>
      </c>
      <c r="P1056" s="268" t="n">
        <v>0.1934</v>
      </c>
      <c r="Q1056" s="8" t="n">
        <v>401</v>
      </c>
      <c r="R1056" s="8" t="n">
        <v>0</v>
      </c>
      <c r="S1056" s="8" t="inlineStr">
        <is>
          <t>6 ↓ -1.00%</t>
        </is>
      </c>
      <c r="T1056" s="8" t="inlineStr">
        <is>
          <t>90 ↓ -0.53%</t>
        </is>
      </c>
      <c r="U1056" s="8" t="inlineStr">
        <is>
          <t>162 ↓ -0.55%</t>
        </is>
      </c>
      <c r="V1056" s="8" t="inlineStr">
        <is>
          <t>65 ↓ -0.60%</t>
        </is>
      </c>
      <c r="W1056" s="8" t="inlineStr">
        <is>
          <t>78 ↑ +0.10%</t>
        </is>
      </c>
    </row>
    <row r="1057" ht="28" customHeight="1" s="386">
      <c r="A1057" s="308" t="n">
        <v>44686</v>
      </c>
      <c r="B1057" s="472" t="n">
        <v>1870.604</v>
      </c>
      <c r="C1057" s="8" t="n">
        <v>22.674</v>
      </c>
      <c r="D1057" s="268" t="n">
        <v>0.0123</v>
      </c>
      <c r="E1057" s="8" t="n">
        <v>54.63</v>
      </c>
      <c r="F1057" s="8" t="n">
        <v>129.031</v>
      </c>
      <c r="G1057" s="8" t="n">
        <v>116.2</v>
      </c>
      <c r="H1057" s="8" t="n">
        <v>78.72</v>
      </c>
      <c r="I1057" s="8" t="n">
        <v>191</v>
      </c>
      <c r="J1057" s="8" t="n">
        <v>94.09999999999999</v>
      </c>
      <c r="K1057" s="268" t="n">
        <v>0.6197</v>
      </c>
      <c r="L1057" s="268" t="n">
        <v>0.4756</v>
      </c>
      <c r="M1057" s="268" t="n">
        <v>-0.0234</v>
      </c>
      <c r="N1057" s="8" t="n">
        <v>1101.26</v>
      </c>
      <c r="O1057" s="8" t="n">
        <v>7187.56</v>
      </c>
      <c r="P1057" s="268" t="n">
        <v>0.1532</v>
      </c>
      <c r="Q1057" s="8" t="n">
        <v>399</v>
      </c>
      <c r="R1057" s="8" t="n">
        <v>0</v>
      </c>
      <c r="S1057" s="8" t="inlineStr">
        <is>
          <t>5 ↑ +0.73%</t>
        </is>
      </c>
      <c r="T1057" s="8" t="inlineStr">
        <is>
          <t>89 ↑ +0.44%</t>
        </is>
      </c>
      <c r="U1057" s="8" t="inlineStr">
        <is>
          <t>148 ↑ +0.95%</t>
        </is>
      </c>
      <c r="V1057" s="8" t="inlineStr">
        <is>
          <t>78 ↑ +0.95%</t>
        </is>
      </c>
      <c r="W1057" s="8" t="inlineStr">
        <is>
          <t>79 ↑ +2.95%</t>
        </is>
      </c>
    </row>
    <row r="1058" ht="28" customHeight="1" s="386">
      <c r="A1058" s="308" t="n">
        <v>44680</v>
      </c>
      <c r="B1058" s="472" t="n">
        <v>1847.93</v>
      </c>
      <c r="C1058" s="8" t="n">
        <v>38.841</v>
      </c>
      <c r="D1058" s="268" t="n">
        <v>0.0215</v>
      </c>
      <c r="E1058" s="8" t="n">
        <v>48.41</v>
      </c>
      <c r="F1058" s="8" t="n">
        <v>127.3</v>
      </c>
      <c r="G1058" s="8" t="n">
        <v>114.745</v>
      </c>
      <c r="H1058" s="8" t="n">
        <v>77.75</v>
      </c>
      <c r="I1058" s="8" t="n">
        <v>189.62</v>
      </c>
      <c r="J1058" s="8" t="n">
        <v>95.36</v>
      </c>
      <c r="K1058" s="268" t="n">
        <v>0.6232</v>
      </c>
      <c r="L1058" s="268" t="n">
        <v>0.4912</v>
      </c>
      <c r="M1058" s="268" t="n">
        <v>-0.0198</v>
      </c>
      <c r="N1058" s="8" t="n">
        <v>1442.34</v>
      </c>
      <c r="O1058" s="8" t="n">
        <v>7194.94</v>
      </c>
      <c r="P1058" s="268" t="n">
        <v>0.2005</v>
      </c>
      <c r="Q1058" s="8" t="n">
        <v>400</v>
      </c>
      <c r="R1058" s="8" t="n">
        <v>0</v>
      </c>
      <c r="S1058" s="8" t="inlineStr">
        <is>
          <t>6 ↑ +1.30%</t>
        </is>
      </c>
      <c r="T1058" s="8" t="inlineStr">
        <is>
          <t>102 ↑ +1.25%</t>
        </is>
      </c>
      <c r="U1058" s="8" t="inlineStr">
        <is>
          <t>146 ↑ +1.89%</t>
        </is>
      </c>
      <c r="V1058" s="8" t="inlineStr">
        <is>
          <t>73 ↑ +2.67%</t>
        </is>
      </c>
      <c r="W1058" s="8" t="inlineStr">
        <is>
          <t>73 ↑ +3.47%</t>
        </is>
      </c>
    </row>
    <row r="1059" ht="28" customHeight="1" s="386">
      <c r="A1059" s="308" t="n">
        <v>44679</v>
      </c>
      <c r="B1059" s="472" t="n">
        <v>1809.089</v>
      </c>
      <c r="C1059" s="8" t="n">
        <v>-0.615</v>
      </c>
      <c r="D1059" s="268" t="n">
        <v>-0.0003</v>
      </c>
      <c r="E1059" s="8" t="n">
        <v>39.12</v>
      </c>
      <c r="F1059" s="8" t="n">
        <v>124.425</v>
      </c>
      <c r="G1059" s="8" t="n">
        <v>112.221</v>
      </c>
      <c r="H1059" s="8" t="n">
        <v>75.33</v>
      </c>
      <c r="I1059" s="8" t="n">
        <v>189.24</v>
      </c>
      <c r="J1059" s="8" t="n">
        <v>97.97</v>
      </c>
      <c r="K1059" s="268" t="n">
        <v>0.6481</v>
      </c>
      <c r="L1059" s="268" t="n">
        <v>0.5171</v>
      </c>
      <c r="M1059" s="268" t="n">
        <v>-0.0137</v>
      </c>
      <c r="N1059" s="8" t="n">
        <v>1314.4</v>
      </c>
      <c r="O1059" s="8" t="n">
        <v>7193.95</v>
      </c>
      <c r="P1059" s="268" t="n">
        <v>0.1827</v>
      </c>
      <c r="Q1059" s="8" t="n">
        <v>399</v>
      </c>
      <c r="R1059" s="8" t="n">
        <v>0</v>
      </c>
      <c r="S1059" s="8" t="inlineStr">
        <is>
          <t>8 ↓ -0.11%</t>
        </is>
      </c>
      <c r="T1059" s="8" t="inlineStr">
        <is>
          <t>147 ↓ -0.14%</t>
        </is>
      </c>
      <c r="U1059" s="8" t="inlineStr">
        <is>
          <t>120 ↓ -0.10%</t>
        </is>
      </c>
      <c r="V1059" s="8" t="inlineStr">
        <is>
          <t>61 ↑ +0.07%</t>
        </is>
      </c>
      <c r="W1059" s="8" t="inlineStr">
        <is>
          <t>63 ↑ +0.25%</t>
        </is>
      </c>
    </row>
    <row r="1060" ht="28" customHeight="1" s="386">
      <c r="A1060" s="308" t="n">
        <v>44678</v>
      </c>
      <c r="B1060" s="472" t="n">
        <v>1809.704</v>
      </c>
      <c r="C1060" s="8" t="n">
        <v>29.866</v>
      </c>
      <c r="D1060" s="268" t="n">
        <v>0.0168</v>
      </c>
      <c r="E1060" s="8" t="n">
        <v>38.3</v>
      </c>
      <c r="F1060" s="8" t="n">
        <v>124.545</v>
      </c>
      <c r="G1060" s="8" t="n">
        <v>112.53</v>
      </c>
      <c r="H1060" s="8" t="n">
        <v>76.91</v>
      </c>
      <c r="I1060" s="8" t="n">
        <v>187.41</v>
      </c>
      <c r="J1060" s="8" t="n">
        <v>96.94</v>
      </c>
      <c r="K1060" s="268" t="n">
        <v>0.6286</v>
      </c>
      <c r="L1060" s="268" t="n">
        <v>0.4971</v>
      </c>
      <c r="M1060" s="268" t="n">
        <v>-0.0142</v>
      </c>
      <c r="N1060" s="8" t="n">
        <v>1311.1</v>
      </c>
      <c r="O1060" s="8" t="n">
        <v>7188.95</v>
      </c>
      <c r="P1060" s="268" t="n">
        <v>0.1824</v>
      </c>
      <c r="Q1060" s="8" t="n">
        <v>399</v>
      </c>
      <c r="R1060" s="8" t="n">
        <v>0</v>
      </c>
      <c r="S1060" s="8" t="inlineStr">
        <is>
          <t>8 ↓ -0.36%</t>
        </is>
      </c>
      <c r="T1060" s="8" t="inlineStr">
        <is>
          <t>144 ↑ +0.17%</t>
        </is>
      </c>
      <c r="U1060" s="8" t="inlineStr">
        <is>
          <t>124 ↑ +1.40%</t>
        </is>
      </c>
      <c r="V1060" s="8" t="inlineStr">
        <is>
          <t>58 ↑ +2.82%</t>
        </is>
      </c>
      <c r="W1060" s="8" t="inlineStr">
        <is>
          <t>65 ↑ +4.79%</t>
        </is>
      </c>
    </row>
    <row r="1061" ht="28" customHeight="1" s="386">
      <c r="A1061" s="308" t="n">
        <v>44677</v>
      </c>
      <c r="B1061" s="472" t="n">
        <v>1779.838</v>
      </c>
      <c r="C1061" s="8" t="n">
        <v>-10.816</v>
      </c>
      <c r="D1061" s="268" t="n">
        <v>-0.006</v>
      </c>
      <c r="E1061" s="8" t="n">
        <v>34.25</v>
      </c>
      <c r="F1061" s="8" t="n">
        <v>122.062</v>
      </c>
      <c r="G1061" s="8" t="n">
        <v>111.465</v>
      </c>
      <c r="H1061" s="8" t="n">
        <v>74.55</v>
      </c>
      <c r="I1061" s="8" t="n">
        <v>188.51</v>
      </c>
      <c r="J1061" s="8" t="n">
        <v>99.12</v>
      </c>
      <c r="K1061" s="268" t="n">
        <v>0.6645</v>
      </c>
      <c r="L1061" s="268" t="n">
        <v>0.524</v>
      </c>
      <c r="M1061" s="268" t="n">
        <v>-0.0102</v>
      </c>
      <c r="N1061" s="8" t="n">
        <v>1196.64</v>
      </c>
      <c r="O1061" s="8" t="n">
        <v>7168.96</v>
      </c>
      <c r="P1061" s="268" t="n">
        <v>0.1669</v>
      </c>
      <c r="Q1061" s="8" t="n">
        <v>398</v>
      </c>
      <c r="R1061" s="8" t="n">
        <v>0</v>
      </c>
      <c r="S1061" s="8" t="inlineStr">
        <is>
          <t>9 ↓ -1.49%</t>
        </is>
      </c>
      <c r="T1061" s="8" t="inlineStr">
        <is>
          <t>157 ↓ -0.96%</t>
        </is>
      </c>
      <c r="U1061" s="8" t="inlineStr">
        <is>
          <t>131 ↓ -0.68%</t>
        </is>
      </c>
      <c r="V1061" s="8" t="inlineStr">
        <is>
          <t>45 ↓ -0.33%</t>
        </is>
      </c>
      <c r="W1061" s="8" t="inlineStr">
        <is>
          <t>56 ↑ +0.48%</t>
        </is>
      </c>
    </row>
    <row r="1062" ht="28" customHeight="1" s="386">
      <c r="A1062" s="308" t="n">
        <v>44676</v>
      </c>
      <c r="B1062" s="472" t="n">
        <v>1790.654</v>
      </c>
      <c r="C1062" s="8" t="n">
        <v>-55.609</v>
      </c>
      <c r="D1062" s="268" t="n">
        <v>-0.0301</v>
      </c>
      <c r="E1062" s="8" t="n">
        <v>38.45</v>
      </c>
      <c r="F1062" s="8" t="n">
        <v>122.762</v>
      </c>
      <c r="G1062" s="8" t="n">
        <v>112.512</v>
      </c>
      <c r="H1062" s="8" t="n">
        <v>76.48</v>
      </c>
      <c r="I1062" s="8" t="n">
        <v>185.18</v>
      </c>
      <c r="J1062" s="8" t="n">
        <v>98.19</v>
      </c>
      <c r="K1062" s="268" t="n">
        <v>0.6242</v>
      </c>
      <c r="L1062" s="268" t="n">
        <v>0.4983</v>
      </c>
      <c r="M1062" s="268" t="n">
        <v>-0.0121</v>
      </c>
      <c r="N1062" s="8" t="n">
        <v>973.36</v>
      </c>
      <c r="O1062" s="8" t="n">
        <v>7182.3</v>
      </c>
      <c r="P1062" s="268" t="n">
        <v>0.1355</v>
      </c>
      <c r="Q1062" s="8" t="n">
        <v>398</v>
      </c>
      <c r="R1062" s="8" t="n">
        <v>0</v>
      </c>
      <c r="S1062" s="8" t="inlineStr">
        <is>
          <t>7 ↓ -1.75%</t>
        </is>
      </c>
      <c r="T1062" s="8" t="inlineStr">
        <is>
          <t>132 ↓ -1.97%</t>
        </is>
      </c>
      <c r="U1062" s="8" t="inlineStr">
        <is>
          <t>158 ↓ -3.18%</t>
        </is>
      </c>
      <c r="V1062" s="8" t="inlineStr">
        <is>
          <t>43 ↓ -3.81%</t>
        </is>
      </c>
      <c r="W1062" s="8" t="inlineStr">
        <is>
          <t>58 ↓ -4.50%</t>
        </is>
      </c>
    </row>
    <row r="1063" ht="28" customHeight="1" s="386">
      <c r="A1063" s="308" t="n">
        <v>44673</v>
      </c>
      <c r="B1063" s="472" t="n">
        <v>1846.263</v>
      </c>
      <c r="C1063" s="8" t="n">
        <v>-16.636</v>
      </c>
      <c r="D1063" s="268" t="n">
        <v>-0.0089</v>
      </c>
      <c r="E1063" s="8" t="n">
        <v>49.11</v>
      </c>
      <c r="F1063" s="8" t="n">
        <v>126.796</v>
      </c>
      <c r="G1063" s="8" t="n">
        <v>115.84</v>
      </c>
      <c r="H1063" s="8" t="n">
        <v>82.55</v>
      </c>
      <c r="I1063" s="8" t="n">
        <v>181.44</v>
      </c>
      <c r="J1063" s="8" t="n">
        <v>92.84</v>
      </c>
      <c r="K1063" s="268" t="n">
        <v>0.5464</v>
      </c>
      <c r="L1063" s="268" t="n">
        <v>0.4291</v>
      </c>
      <c r="M1063" s="268" t="n">
        <v>-0.021</v>
      </c>
      <c r="N1063" s="8" t="n">
        <v>1064.26</v>
      </c>
      <c r="O1063" s="8" t="n">
        <v>7150.3</v>
      </c>
      <c r="P1063" s="268" t="n">
        <v>0.1488</v>
      </c>
      <c r="Q1063" s="8" t="n">
        <v>395</v>
      </c>
      <c r="R1063" s="8" t="n">
        <v>0</v>
      </c>
      <c r="S1063" s="8" t="inlineStr">
        <is>
          <t>4 ↑ +0.06%</t>
        </is>
      </c>
      <c r="T1063" s="8" t="inlineStr">
        <is>
          <t>76 ↓ -0.04%</t>
        </is>
      </c>
      <c r="U1063" s="8" t="inlineStr">
        <is>
          <t>172 ↓ -0.17%</t>
        </is>
      </c>
      <c r="V1063" s="8" t="inlineStr">
        <is>
          <t>73 ↓ -0.84%</t>
        </is>
      </c>
      <c r="W1063" s="8" t="inlineStr">
        <is>
          <t>70 ↓ -3.70%</t>
        </is>
      </c>
    </row>
    <row r="1064" ht="28" customHeight="1" s="386">
      <c r="A1064" s="308" t="n">
        <v>44672</v>
      </c>
      <c r="B1064" s="472" t="n">
        <v>1862.899</v>
      </c>
      <c r="C1064" s="8" t="n">
        <v>-26.719</v>
      </c>
      <c r="D1064" s="268" t="n">
        <v>-0.0141</v>
      </c>
      <c r="E1064" s="8" t="n">
        <v>50.35</v>
      </c>
      <c r="F1064" s="8" t="n">
        <v>128.636</v>
      </c>
      <c r="G1064" s="8" t="n">
        <v>115.86</v>
      </c>
      <c r="H1064" s="8" t="n">
        <v>83.29000000000001</v>
      </c>
      <c r="I1064" s="8" t="n">
        <v>183.35</v>
      </c>
      <c r="J1064" s="8" t="n">
        <v>93.15000000000001</v>
      </c>
      <c r="K1064" s="268" t="n">
        <v>0.5472</v>
      </c>
      <c r="L1064" s="268" t="n">
        <v>0.4194</v>
      </c>
      <c r="M1064" s="268" t="n">
        <v>-0.0232</v>
      </c>
      <c r="N1064" s="8" t="n">
        <v>1268.45</v>
      </c>
      <c r="O1064" s="8" t="n">
        <v>7147.64</v>
      </c>
      <c r="P1064" s="268" t="n">
        <v>0.1775</v>
      </c>
      <c r="Q1064" s="8" t="n">
        <v>394</v>
      </c>
      <c r="R1064" s="8" t="n">
        <v>0</v>
      </c>
      <c r="S1064" s="8" t="inlineStr">
        <is>
          <t>6 ↓ -1.58%</t>
        </is>
      </c>
      <c r="T1064" s="8" t="inlineStr">
        <is>
          <t>74 ↓ -0.56%</t>
        </is>
      </c>
      <c r="U1064" s="8" t="inlineStr">
        <is>
          <t>170 ↓ -1.20%</t>
        </is>
      </c>
      <c r="V1064" s="8" t="inlineStr">
        <is>
          <t>67 ↓ -1.65%</t>
        </is>
      </c>
      <c r="W1064" s="8" t="inlineStr">
        <is>
          <t>77 ↓ -2.48%</t>
        </is>
      </c>
    </row>
    <row r="1065" ht="28" customHeight="1" s="386">
      <c r="A1065" s="308" t="n">
        <v>44671</v>
      </c>
      <c r="B1065" s="472" t="n">
        <v>1889.618</v>
      </c>
      <c r="C1065" s="8" t="n">
        <v>-7.703</v>
      </c>
      <c r="D1065" s="268" t="n">
        <v>-0.0041</v>
      </c>
      <c r="E1065" s="8" t="n">
        <v>55</v>
      </c>
      <c r="F1065" s="8" t="n">
        <v>130.77</v>
      </c>
      <c r="G1065" s="8" t="n">
        <v>117.51</v>
      </c>
      <c r="H1065" s="8" t="n">
        <v>86.3</v>
      </c>
      <c r="I1065" s="8" t="n">
        <v>181.76</v>
      </c>
      <c r="J1065" s="8" t="n">
        <v>88.18000000000001</v>
      </c>
      <c r="K1065" s="268" t="n">
        <v>0.5099</v>
      </c>
      <c r="L1065" s="268" t="n">
        <v>0.3905</v>
      </c>
      <c r="M1065" s="268" t="n">
        <v>-0.0264</v>
      </c>
      <c r="N1065" s="8" t="n">
        <v>1372.61</v>
      </c>
      <c r="O1065" s="8" t="n">
        <v>7117.69</v>
      </c>
      <c r="P1065" s="268" t="n">
        <v>0.1928</v>
      </c>
      <c r="Q1065" s="8" t="n">
        <v>393</v>
      </c>
      <c r="R1065" s="8" t="n">
        <v>0</v>
      </c>
      <c r="S1065" s="8" t="inlineStr">
        <is>
          <t>5 ↑ +0.18%</t>
        </is>
      </c>
      <c r="T1065" s="8" t="inlineStr">
        <is>
          <t>63 ↓ -0.02%</t>
        </is>
      </c>
      <c r="U1065" s="8" t="inlineStr">
        <is>
          <t>159 ↓ -0.13%</t>
        </is>
      </c>
      <c r="V1065" s="8" t="inlineStr">
        <is>
          <t>86 ↓ -0.84%</t>
        </is>
      </c>
      <c r="W1065" s="8" t="inlineStr">
        <is>
          <t>80 ↓ -0.81%</t>
        </is>
      </c>
    </row>
    <row r="1066" ht="28" customHeight="1" s="386">
      <c r="A1066" s="308" t="n">
        <v>44670</v>
      </c>
      <c r="B1066" s="472" t="n">
        <v>1897.321</v>
      </c>
      <c r="C1066" s="8" t="n">
        <v>17.073</v>
      </c>
      <c r="D1066" s="268" t="n">
        <v>0.0091</v>
      </c>
      <c r="E1066" s="8" t="n">
        <v>56.53</v>
      </c>
      <c r="F1066" s="8" t="n">
        <v>131.212</v>
      </c>
      <c r="G1066" s="8" t="n">
        <v>117.845</v>
      </c>
      <c r="H1066" s="8" t="n">
        <v>86.79000000000001</v>
      </c>
      <c r="I1066" s="8" t="n">
        <v>180.82</v>
      </c>
      <c r="J1066" s="8" t="n">
        <v>84.83</v>
      </c>
      <c r="K1066" s="268" t="n">
        <v>0.4961</v>
      </c>
      <c r="L1066" s="268" t="n">
        <v>0.3719</v>
      </c>
      <c r="M1066" s="268" t="n">
        <v>-0.0268</v>
      </c>
      <c r="N1066" s="8" t="n">
        <v>1220.9</v>
      </c>
      <c r="O1066" s="8" t="n">
        <v>7115.87</v>
      </c>
      <c r="P1066" s="268" t="n">
        <v>0.1716</v>
      </c>
      <c r="Q1066" s="8" t="n">
        <v>392</v>
      </c>
      <c r="R1066" s="8" t="n">
        <v>0</v>
      </c>
      <c r="S1066" s="8" t="inlineStr">
        <is>
          <t>5 ↑ +0.02%</t>
        </is>
      </c>
      <c r="T1066" s="8" t="inlineStr">
        <is>
          <t>68 ↑ +0.03%</t>
        </is>
      </c>
      <c r="U1066" s="8" t="inlineStr">
        <is>
          <t>147 ↑ +0.27%</t>
        </is>
      </c>
      <c r="V1066" s="8" t="inlineStr">
        <is>
          <t>84 ↑ +0.45%</t>
        </is>
      </c>
      <c r="W1066" s="8" t="inlineStr">
        <is>
          <t>88 ↑ +3.14%</t>
        </is>
      </c>
    </row>
    <row r="1067" ht="28" customHeight="1" s="386">
      <c r="A1067" s="308" t="n">
        <v>44669</v>
      </c>
      <c r="B1067" s="472" t="n">
        <v>1880.248</v>
      </c>
      <c r="C1067" s="8" t="n">
        <v>16.014</v>
      </c>
      <c r="D1067" s="268" t="n">
        <v>0.0086</v>
      </c>
      <c r="E1067" s="8" t="n">
        <v>54.87</v>
      </c>
      <c r="F1067" s="8" t="n">
        <v>129.796</v>
      </c>
      <c r="G1067" s="8" t="n">
        <v>116.962</v>
      </c>
      <c r="H1067" s="8" t="n">
        <v>86.42</v>
      </c>
      <c r="I1067" s="8" t="n">
        <v>178.05</v>
      </c>
      <c r="J1067" s="8" t="n">
        <v>84.09</v>
      </c>
      <c r="K1067" s="268" t="n">
        <v>0.4826</v>
      </c>
      <c r="L1067" s="268" t="n">
        <v>0.3618</v>
      </c>
      <c r="M1067" s="268" t="n">
        <v>-0.0261</v>
      </c>
      <c r="N1067" s="8" t="n">
        <v>915.05</v>
      </c>
      <c r="O1067" s="8" t="n">
        <v>7120.75</v>
      </c>
      <c r="P1067" s="268" t="n">
        <v>0.1285</v>
      </c>
      <c r="Q1067" s="8" t="n">
        <v>393</v>
      </c>
      <c r="R1067" s="8" t="n">
        <v>0</v>
      </c>
      <c r="S1067" s="8" t="inlineStr">
        <is>
          <t>6 ↓ -0.30%</t>
        </is>
      </c>
      <c r="T1067" s="8" t="inlineStr">
        <is>
          <t>68 ↓ -0.17%</t>
        </is>
      </c>
      <c r="U1067" s="8" t="inlineStr">
        <is>
          <t>161 ↑ +0.27%</t>
        </is>
      </c>
      <c r="V1067" s="8" t="inlineStr">
        <is>
          <t>79 ↑ +0.56%</t>
        </is>
      </c>
      <c r="W1067" s="8" t="inlineStr">
        <is>
          <t>79 ↑ +3.33%</t>
        </is>
      </c>
    </row>
    <row r="1068" ht="28" customHeight="1" s="386">
      <c r="A1068" s="308" t="n">
        <v>44666</v>
      </c>
      <c r="B1068" s="472" t="n">
        <v>1864.234</v>
      </c>
      <c r="C1068" s="8" t="n">
        <v>-4.054</v>
      </c>
      <c r="D1068" s="268" t="n">
        <v>-0.0022</v>
      </c>
      <c r="E1068" s="8" t="n">
        <v>53.16</v>
      </c>
      <c r="F1068" s="8" t="n">
        <v>128.444</v>
      </c>
      <c r="G1068" s="8" t="n">
        <v>116.535</v>
      </c>
      <c r="H1068" s="8" t="n">
        <v>85.81999999999999</v>
      </c>
      <c r="I1068" s="8" t="n">
        <v>176.9</v>
      </c>
      <c r="J1068" s="8" t="n">
        <v>84.81999999999999</v>
      </c>
      <c r="K1068" s="268" t="n">
        <v>0.4845</v>
      </c>
      <c r="L1068" s="268" t="n">
        <v>0.3633</v>
      </c>
      <c r="M1068" s="268" t="n">
        <v>-0.0243</v>
      </c>
      <c r="N1068" s="8" t="n">
        <v>934.88</v>
      </c>
      <c r="O1068" s="8" t="n">
        <v>7071.03</v>
      </c>
      <c r="P1068" s="268" t="n">
        <v>0.1322</v>
      </c>
      <c r="Q1068" s="8" t="n">
        <v>392</v>
      </c>
      <c r="R1068" s="8" t="n">
        <v>0</v>
      </c>
      <c r="S1068" s="8" t="inlineStr">
        <is>
          <t>5 ↓ -0.14%</t>
        </is>
      </c>
      <c r="T1068" s="8" t="inlineStr">
        <is>
          <t>69 ↓ -0.19%</t>
        </is>
      </c>
      <c r="U1068" s="8" t="inlineStr">
        <is>
          <t>165 ↓ -0.46%</t>
        </is>
      </c>
      <c r="V1068" s="8" t="inlineStr">
        <is>
          <t>82 ↓ -0.23%</t>
        </is>
      </c>
      <c r="W1068" s="8" t="inlineStr">
        <is>
          <t>71 ↑ +0.33%</t>
        </is>
      </c>
    </row>
    <row r="1069" ht="28" customHeight="1" s="386">
      <c r="A1069" s="308" t="n">
        <v>44665</v>
      </c>
      <c r="B1069" s="472" t="n">
        <v>1868.288</v>
      </c>
      <c r="C1069" s="8" t="n">
        <v>11.143</v>
      </c>
      <c r="D1069" s="268" t="n">
        <v>0.006</v>
      </c>
      <c r="E1069" s="8" t="n">
        <v>55.81</v>
      </c>
      <c r="F1069" s="8" t="n">
        <v>128.777</v>
      </c>
      <c r="G1069" s="8" t="n">
        <v>117.408</v>
      </c>
      <c r="H1069" s="8" t="n">
        <v>87.55</v>
      </c>
      <c r="I1069" s="8" t="n">
        <v>175.54</v>
      </c>
      <c r="J1069" s="8" t="n">
        <v>80.56</v>
      </c>
      <c r="K1069" s="268" t="n">
        <v>0.4676</v>
      </c>
      <c r="L1069" s="268" t="n">
        <v>0.3565</v>
      </c>
      <c r="M1069" s="268" t="n">
        <v>-0.0252</v>
      </c>
      <c r="N1069" s="8" t="n">
        <v>716.42</v>
      </c>
      <c r="O1069" s="8" t="n">
        <v>6941.88</v>
      </c>
      <c r="P1069" s="268" t="n">
        <v>0.1032</v>
      </c>
      <c r="Q1069" s="8" t="n">
        <v>391</v>
      </c>
      <c r="R1069" s="8" t="n">
        <v>0</v>
      </c>
      <c r="S1069" s="8" t="inlineStr">
        <is>
          <t>4 ↑ +0.23%</t>
        </is>
      </c>
      <c r="T1069" s="8" t="inlineStr">
        <is>
          <t>68 ↑ +0.16%</t>
        </is>
      </c>
      <c r="U1069" s="8" t="inlineStr">
        <is>
          <t>158 ↑ +0.50%</t>
        </is>
      </c>
      <c r="V1069" s="8" t="inlineStr">
        <is>
          <t>86 ↑ +0.59%</t>
        </is>
      </c>
      <c r="W1069" s="8" t="inlineStr">
        <is>
          <t>75 ↑ +1.25%</t>
        </is>
      </c>
    </row>
    <row r="1070" ht="28" customHeight="1" s="386">
      <c r="A1070" s="308" t="n">
        <v>44664</v>
      </c>
      <c r="B1070" s="472" t="n">
        <v>1857.145</v>
      </c>
      <c r="C1070" s="8" t="n">
        <v>-12.47</v>
      </c>
      <c r="D1070" s="268" t="n">
        <v>-0.0067</v>
      </c>
      <c r="E1070" s="8" t="n">
        <v>52.5</v>
      </c>
      <c r="F1070" s="8" t="n">
        <v>128.088</v>
      </c>
      <c r="G1070" s="8" t="n">
        <v>116.765</v>
      </c>
      <c r="H1070" s="8" t="n">
        <v>86.62</v>
      </c>
      <c r="I1070" s="8" t="n">
        <v>175.27</v>
      </c>
      <c r="J1070" s="8" t="n">
        <v>81.45</v>
      </c>
      <c r="K1070" s="268" t="n">
        <v>0.4718</v>
      </c>
      <c r="L1070" s="268" t="n">
        <v>0.3474</v>
      </c>
      <c r="M1070" s="268" t="n">
        <v>-0.0239</v>
      </c>
      <c r="N1070" s="8" t="n">
        <v>706.46</v>
      </c>
      <c r="O1070" s="8" t="n">
        <v>6940.57</v>
      </c>
      <c r="P1070" s="268" t="n">
        <v>0.1018</v>
      </c>
      <c r="Q1070" s="8" t="n">
        <v>390</v>
      </c>
      <c r="R1070" s="8" t="n">
        <v>0</v>
      </c>
      <c r="S1070" s="8" t="inlineStr">
        <is>
          <t>4 ↓ -0.54%</t>
        </is>
      </c>
      <c r="T1070" s="8" t="inlineStr">
        <is>
          <t>72 ↓ -0.37%</t>
        </is>
      </c>
      <c r="U1070" s="8" t="inlineStr">
        <is>
          <t>160 ↓ -0.50%</t>
        </is>
      </c>
      <c r="V1070" s="8" t="inlineStr">
        <is>
          <t>85 ↓ -0.83%</t>
        </is>
      </c>
      <c r="W1070" s="8" t="inlineStr">
        <is>
          <t>69 ↓ -1.17%</t>
        </is>
      </c>
    </row>
    <row r="1071" ht="28" customHeight="1" s="386">
      <c r="A1071" s="308" t="n">
        <v>44663</v>
      </c>
      <c r="B1071" s="472" t="n">
        <v>1869.615</v>
      </c>
      <c r="C1071" s="8" t="n">
        <v>4.383</v>
      </c>
      <c r="D1071" s="268" t="n">
        <v>0.0023</v>
      </c>
      <c r="E1071" s="8" t="n">
        <v>54.71</v>
      </c>
      <c r="F1071" s="8" t="n">
        <v>128.857</v>
      </c>
      <c r="G1071" s="8" t="n">
        <v>117.085</v>
      </c>
      <c r="H1071" s="8" t="n">
        <v>88.83</v>
      </c>
      <c r="I1071" s="8" t="n">
        <v>173.57</v>
      </c>
      <c r="J1071" s="8" t="n">
        <v>73.52</v>
      </c>
      <c r="K1071" s="268" t="n">
        <v>0.4472</v>
      </c>
      <c r="L1071" s="268" t="n">
        <v>0.322</v>
      </c>
      <c r="M1071" s="268" t="n">
        <v>-0.0261</v>
      </c>
      <c r="N1071" s="8" t="n">
        <v>722.25</v>
      </c>
      <c r="O1071" s="8" t="n">
        <v>6944.29</v>
      </c>
      <c r="P1071" s="268" t="n">
        <v>0.104</v>
      </c>
      <c r="Q1071" s="8" t="n">
        <v>390</v>
      </c>
      <c r="R1071" s="8" t="n">
        <v>0</v>
      </c>
      <c r="S1071" s="8" t="inlineStr">
        <is>
          <t>3 ↑ +0.15%</t>
        </is>
      </c>
      <c r="T1071" s="8" t="inlineStr">
        <is>
          <t>65 ↓ -0.05%</t>
        </is>
      </c>
      <c r="U1071" s="8" t="inlineStr">
        <is>
          <t>166 ↑ +0.07%</t>
        </is>
      </c>
      <c r="V1071" s="8" t="inlineStr">
        <is>
          <t>81 ↑ +0.25%</t>
        </is>
      </c>
      <c r="W1071" s="8" t="inlineStr">
        <is>
          <t>75 ↑ +0.83%</t>
        </is>
      </c>
    </row>
    <row r="1072" ht="28" customHeight="1" s="386">
      <c r="A1072" s="308" t="n">
        <v>44662</v>
      </c>
      <c r="B1072" s="472" t="n">
        <v>1865.232</v>
      </c>
      <c r="C1072" s="8" t="n">
        <v>-28.578</v>
      </c>
      <c r="D1072" s="268" t="n">
        <v>-0.0151</v>
      </c>
      <c r="E1072" s="8" t="n">
        <v>52.21</v>
      </c>
      <c r="F1072" s="8" t="n">
        <v>128.682</v>
      </c>
      <c r="G1072" s="8" t="n">
        <v>117.469</v>
      </c>
      <c r="H1072" s="8" t="n">
        <v>87.8</v>
      </c>
      <c r="I1072" s="8" t="n">
        <v>175.28</v>
      </c>
      <c r="J1072" s="8" t="n">
        <v>79.95</v>
      </c>
      <c r="K1072" s="268" t="n">
        <v>0.466</v>
      </c>
      <c r="L1072" s="268" t="n">
        <v>0.3374</v>
      </c>
      <c r="M1072" s="268" t="n">
        <v>-0.0254</v>
      </c>
      <c r="N1072" s="8" t="n">
        <v>687.78</v>
      </c>
      <c r="O1072" s="8" t="n">
        <v>6906.56</v>
      </c>
      <c r="P1072" s="268" t="n">
        <v>0.09959999999999999</v>
      </c>
      <c r="Q1072" s="8" t="n">
        <v>389</v>
      </c>
      <c r="R1072" s="8" t="n">
        <v>0</v>
      </c>
      <c r="S1072" s="8" t="inlineStr">
        <is>
          <t>4 ↓ -0.34%</t>
        </is>
      </c>
      <c r="T1072" s="8" t="inlineStr">
        <is>
          <t>63 ↓ -0.57%</t>
        </is>
      </c>
      <c r="U1072" s="8" t="inlineStr">
        <is>
          <t>167 ↓ -1.21%</t>
        </is>
      </c>
      <c r="V1072" s="8" t="inlineStr">
        <is>
          <t>78 ↓ -1.60%</t>
        </is>
      </c>
      <c r="W1072" s="8" t="inlineStr">
        <is>
          <t>77 ↓ -2.89%</t>
        </is>
      </c>
    </row>
    <row r="1073" ht="28" customHeight="1" s="386">
      <c r="A1073" s="308" t="n">
        <v>44659</v>
      </c>
      <c r="B1073" s="472" t="n">
        <v>1893.81</v>
      </c>
      <c r="C1073" s="8" t="n">
        <v>-4.937</v>
      </c>
      <c r="D1073" s="268" t="n">
        <v>-0.0026</v>
      </c>
      <c r="E1073" s="8" t="n">
        <v>57.59</v>
      </c>
      <c r="F1073" s="8" t="n">
        <v>130.927</v>
      </c>
      <c r="G1073" s="8" t="n">
        <v>119.145</v>
      </c>
      <c r="H1073" s="8" t="n">
        <v>89.86</v>
      </c>
      <c r="I1073" s="8" t="n">
        <v>175.47</v>
      </c>
      <c r="J1073" s="8" t="n">
        <v>78.44</v>
      </c>
      <c r="K1073" s="268" t="n">
        <v>0.4454</v>
      </c>
      <c r="L1073" s="268" t="n">
        <v>0.3148</v>
      </c>
      <c r="M1073" s="268" t="n">
        <v>-0.0297</v>
      </c>
      <c r="N1073" s="8" t="n">
        <v>749.55</v>
      </c>
      <c r="O1073" s="8" t="n">
        <v>6928.55</v>
      </c>
      <c r="P1073" s="268" t="n">
        <v>0.1082</v>
      </c>
      <c r="Q1073" s="8" t="n">
        <v>388</v>
      </c>
      <c r="R1073" s="8" t="n">
        <v>0</v>
      </c>
      <c r="S1073" s="8" t="inlineStr">
        <is>
          <t>2 ↑ +0.18%</t>
        </is>
      </c>
      <c r="T1073" s="8" t="inlineStr">
        <is>
          <t>55 ↓ -0.02%</t>
        </is>
      </c>
      <c r="U1073" s="8" t="inlineStr">
        <is>
          <t>156 ↓ -0.22%</t>
        </is>
      </c>
      <c r="V1073" s="8" t="inlineStr">
        <is>
          <t>84 ↓ -0.21%</t>
        </is>
      </c>
      <c r="W1073" s="8" t="inlineStr">
        <is>
          <t>91 ↓ -0.53%</t>
        </is>
      </c>
    </row>
    <row r="1074" ht="28" customHeight="1" s="386">
      <c r="A1074" s="308" t="n">
        <v>44658</v>
      </c>
      <c r="B1074" s="472" t="n">
        <v>1898.747</v>
      </c>
      <c r="C1074" s="8" t="n">
        <v>-16.162</v>
      </c>
      <c r="D1074" s="268" t="n">
        <v>-0.008399999999999999</v>
      </c>
      <c r="E1074" s="8" t="n">
        <v>57.77</v>
      </c>
      <c r="F1074" s="8" t="n">
        <v>131.494</v>
      </c>
      <c r="G1074" s="8" t="n">
        <v>119.289</v>
      </c>
      <c r="H1074" s="8" t="n">
        <v>90.64</v>
      </c>
      <c r="I1074" s="8" t="n">
        <v>175.32</v>
      </c>
      <c r="J1074" s="8" t="n">
        <v>75.81</v>
      </c>
      <c r="K1074" s="268" t="n">
        <v>0.4382</v>
      </c>
      <c r="L1074" s="268" t="n">
        <v>0.3184</v>
      </c>
      <c r="M1074" s="268" t="n">
        <v>-0.0305</v>
      </c>
      <c r="N1074" s="8" t="n">
        <v>744.09</v>
      </c>
      <c r="O1074" s="8" t="n">
        <v>6930.31</v>
      </c>
      <c r="P1074" s="268" t="n">
        <v>0.1074</v>
      </c>
      <c r="Q1074" s="8" t="n">
        <v>388</v>
      </c>
      <c r="R1074" s="8" t="n">
        <v>0</v>
      </c>
      <c r="S1074" s="8" t="inlineStr">
        <is>
          <t>2 ↓ -0.78%</t>
        </is>
      </c>
      <c r="T1074" s="8" t="inlineStr">
        <is>
          <t>58 ↓ -0.67%</t>
        </is>
      </c>
      <c r="U1074" s="8" t="inlineStr">
        <is>
          <t>145 ↓ -0.71%</t>
        </is>
      </c>
      <c r="V1074" s="8" t="inlineStr">
        <is>
          <t>93 ↓ -1.07%</t>
        </is>
      </c>
      <c r="W1074" s="8" t="inlineStr">
        <is>
          <t>90 ↓ -0.94%</t>
        </is>
      </c>
    </row>
    <row r="1075" ht="28" customHeight="1" s="386">
      <c r="A1075" s="308" t="n">
        <v>44657</v>
      </c>
      <c r="B1075" s="472" t="n">
        <v>1914.909</v>
      </c>
      <c r="C1075" s="8" t="n">
        <v>5.404</v>
      </c>
      <c r="D1075" s="268" t="n">
        <v>0.0028</v>
      </c>
      <c r="E1075" s="8" t="n">
        <v>60.76</v>
      </c>
      <c r="F1075" s="8" t="n">
        <v>132.774</v>
      </c>
      <c r="G1075" s="8" t="n">
        <v>119.975</v>
      </c>
      <c r="H1075" s="8" t="n">
        <v>92.06</v>
      </c>
      <c r="I1075" s="8" t="n">
        <v>174.41</v>
      </c>
      <c r="J1075" s="8" t="n">
        <v>70.89</v>
      </c>
      <c r="K1075" s="268" t="n">
        <v>0.4163</v>
      </c>
      <c r="L1075" s="268" t="n">
        <v>0.3023</v>
      </c>
      <c r="M1075" s="268" t="n">
        <v>-0.0337</v>
      </c>
      <c r="N1075" s="8" t="n">
        <v>664.13</v>
      </c>
      <c r="O1075" s="8" t="n">
        <v>6835.19</v>
      </c>
      <c r="P1075" s="268" t="n">
        <v>0.09719999999999999</v>
      </c>
      <c r="Q1075" s="8" t="n">
        <v>386</v>
      </c>
      <c r="R1075" s="8" t="n">
        <v>0</v>
      </c>
      <c r="S1075" s="8" t="inlineStr">
        <is>
          <t>2 ↑ +0.44%</t>
        </is>
      </c>
      <c r="T1075" s="8" t="inlineStr">
        <is>
          <t>50 ↑ +0.58%</t>
        </is>
      </c>
      <c r="U1075" s="8" t="inlineStr">
        <is>
          <t>141 ↑ +0.50%</t>
        </is>
      </c>
      <c r="V1075" s="8" t="inlineStr">
        <is>
          <t>97 ↑ +0.54%</t>
        </is>
      </c>
      <c r="W1075" s="8" t="inlineStr">
        <is>
          <t>96 ↓ -0.45%</t>
        </is>
      </c>
    </row>
    <row r="1076" ht="28" customHeight="1" s="386">
      <c r="A1076" s="308" t="n">
        <v>44652</v>
      </c>
      <c r="B1076" s="472" t="n">
        <v>1909.505</v>
      </c>
      <c r="C1076" s="8" t="n">
        <v>13.763</v>
      </c>
      <c r="D1076" s="268" t="n">
        <v>0.0073</v>
      </c>
      <c r="E1076" s="8" t="n">
        <v>58.49</v>
      </c>
      <c r="F1076" s="8" t="n">
        <v>132.645</v>
      </c>
      <c r="G1076" s="8" t="n">
        <v>119.7</v>
      </c>
      <c r="H1076" s="8" t="n">
        <v>92.12</v>
      </c>
      <c r="I1076" s="8" t="n">
        <v>174.55</v>
      </c>
      <c r="J1076" s="8" t="n">
        <v>71.84</v>
      </c>
      <c r="K1076" s="268" t="n">
        <v>0.419</v>
      </c>
      <c r="L1076" s="268" t="n">
        <v>0.3047</v>
      </c>
      <c r="M1076" s="268" t="n">
        <v>-0.0324</v>
      </c>
      <c r="N1076" s="8" t="n">
        <v>784.9</v>
      </c>
      <c r="O1076" s="8" t="n">
        <v>6842.49</v>
      </c>
      <c r="P1076" s="268" t="n">
        <v>0.1147</v>
      </c>
      <c r="Q1076" s="8" t="n">
        <v>387</v>
      </c>
      <c r="R1076" s="8" t="n">
        <v>0</v>
      </c>
      <c r="S1076" s="8" t="inlineStr">
        <is>
          <t>3 ↑ +0.45%</t>
        </is>
      </c>
      <c r="T1076" s="8" t="inlineStr">
        <is>
          <t>57 ↑ +0.58%</t>
        </is>
      </c>
      <c r="U1076" s="8" t="inlineStr">
        <is>
          <t>139 ↑ +0.62%</t>
        </is>
      </c>
      <c r="V1076" s="8" t="inlineStr">
        <is>
          <t>93 ↑ +0.85%</t>
        </is>
      </c>
      <c r="W1076" s="8" t="inlineStr">
        <is>
          <t>95 ↑ +0.86%</t>
        </is>
      </c>
    </row>
    <row r="1077" ht="28" customHeight="1" s="386">
      <c r="A1077" s="308" t="n">
        <v>44651</v>
      </c>
      <c r="B1077" s="472" t="n">
        <v>1895.742</v>
      </c>
      <c r="C1077" s="8" t="n">
        <v>-2.411</v>
      </c>
      <c r="D1077" s="268" t="n">
        <v>-0.0013</v>
      </c>
      <c r="E1077" s="8" t="n">
        <v>55.86</v>
      </c>
      <c r="F1077" s="8" t="n">
        <v>131.655</v>
      </c>
      <c r="G1077" s="8" t="n">
        <v>118.53</v>
      </c>
      <c r="H1077" s="8" t="n">
        <v>91.44</v>
      </c>
      <c r="I1077" s="8" t="n">
        <v>172.41</v>
      </c>
      <c r="J1077" s="8" t="n">
        <v>68.61</v>
      </c>
      <c r="K1077" s="268" t="n">
        <v>0.4075</v>
      </c>
      <c r="L1077" s="268" t="n">
        <v>0.2905</v>
      </c>
      <c r="M1077" s="268" t="n">
        <v>-0.0302</v>
      </c>
      <c r="N1077" s="8" t="n">
        <v>796.35</v>
      </c>
      <c r="O1077" s="8" t="n">
        <v>6839.47</v>
      </c>
      <c r="P1077" s="268" t="n">
        <v>0.1164</v>
      </c>
      <c r="Q1077" s="8" t="n">
        <v>386</v>
      </c>
      <c r="R1077" s="8" t="n">
        <v>0</v>
      </c>
      <c r="S1077" s="8" t="inlineStr">
        <is>
          <t>4 ↓ -0.15%</t>
        </is>
      </c>
      <c r="T1077" s="8" t="inlineStr">
        <is>
          <t>65 ↑ +0.23%</t>
        </is>
      </c>
      <c r="U1077" s="8" t="inlineStr">
        <is>
          <t>144 ↓ -0.05%</t>
        </is>
      </c>
      <c r="V1077" s="8" t="inlineStr">
        <is>
          <t>83 ↓ -0.45%</t>
        </is>
      </c>
      <c r="W1077" s="8" t="inlineStr">
        <is>
          <t>90 ↓ -0.21%</t>
        </is>
      </c>
    </row>
    <row r="1078" ht="28" customHeight="1" s="386">
      <c r="A1078" s="308" t="n">
        <v>44650</v>
      </c>
      <c r="B1078" s="472" t="n">
        <v>1898.153</v>
      </c>
      <c r="C1078" s="8" t="n">
        <v>27.388</v>
      </c>
      <c r="D1078" s="268" t="n">
        <v>0.0146</v>
      </c>
      <c r="E1078" s="8" t="n">
        <v>55.95</v>
      </c>
      <c r="F1078" s="8" t="n">
        <v>131.97</v>
      </c>
      <c r="G1078" s="8" t="n">
        <v>118.07</v>
      </c>
      <c r="H1078" s="8" t="n">
        <v>91.22</v>
      </c>
      <c r="I1078" s="8" t="n">
        <v>172.38</v>
      </c>
      <c r="J1078" s="8" t="n">
        <v>67.56999999999999</v>
      </c>
      <c r="K1078" s="268" t="n">
        <v>0.4041</v>
      </c>
      <c r="L1078" s="268" t="n">
        <v>0.2879</v>
      </c>
      <c r="M1078" s="268" t="n">
        <v>-0.0304</v>
      </c>
      <c r="N1078" s="8" t="n">
        <v>736.04</v>
      </c>
      <c r="O1078" s="8" t="n">
        <v>6877.04</v>
      </c>
      <c r="P1078" s="268" t="n">
        <v>0.107</v>
      </c>
      <c r="Q1078" s="8" t="n">
        <v>386</v>
      </c>
      <c r="R1078" s="8" t="n">
        <v>0</v>
      </c>
      <c r="S1078" s="8" t="inlineStr">
        <is>
          <t>3 ↑ +0.29%</t>
        </is>
      </c>
      <c r="T1078" s="8" t="inlineStr">
        <is>
          <t>69 ↑ +0.56%</t>
        </is>
      </c>
      <c r="U1078" s="8" t="inlineStr">
        <is>
          <t>142 ↑ +1.09%</t>
        </is>
      </c>
      <c r="V1078" s="8" t="inlineStr">
        <is>
          <t>79 ↑ +1.78%</t>
        </is>
      </c>
      <c r="W1078" s="8" t="inlineStr">
        <is>
          <t>93 ↑ +2.47%</t>
        </is>
      </c>
    </row>
    <row r="1079" ht="28" customHeight="1" s="386">
      <c r="A1079" s="308" t="n">
        <v>44649</v>
      </c>
      <c r="B1079" s="472" t="n">
        <v>1870.765</v>
      </c>
      <c r="C1079" s="8" t="n">
        <v>-5.61</v>
      </c>
      <c r="D1079" s="268" t="n">
        <v>-0.003</v>
      </c>
      <c r="E1079" s="8" t="n">
        <v>51.32</v>
      </c>
      <c r="F1079" s="8" t="n">
        <v>129.887</v>
      </c>
      <c r="G1079" s="8" t="n">
        <v>116.779</v>
      </c>
      <c r="H1079" s="8" t="n">
        <v>89.63</v>
      </c>
      <c r="I1079" s="8" t="n">
        <v>170.99</v>
      </c>
      <c r="J1079" s="8" t="n">
        <v>68.39</v>
      </c>
      <c r="K1079" s="268" t="n">
        <v>0.4111</v>
      </c>
      <c r="L1079" s="268" t="n">
        <v>0.2924</v>
      </c>
      <c r="M1079" s="268" t="n">
        <v>-0.0265</v>
      </c>
      <c r="N1079" s="8" t="n">
        <v>762.03</v>
      </c>
      <c r="O1079" s="8" t="n">
        <v>6880.3</v>
      </c>
      <c r="P1079" s="268" t="n">
        <v>0.1108</v>
      </c>
      <c r="Q1079" s="8" t="n">
        <v>386</v>
      </c>
      <c r="R1079" s="8" t="n">
        <v>0</v>
      </c>
      <c r="S1079" s="8" t="inlineStr">
        <is>
          <t>4 ↓ -0.66%</t>
        </is>
      </c>
      <c r="T1079" s="8" t="inlineStr">
        <is>
          <t>79 ↓ -0.53%</t>
        </is>
      </c>
      <c r="U1079" s="8" t="inlineStr">
        <is>
          <t>152 ↓ -0.49%</t>
        </is>
      </c>
      <c r="V1079" s="8" t="inlineStr">
        <is>
          <t>72 ↓ -0.06%</t>
        </is>
      </c>
      <c r="W1079" s="8" t="inlineStr">
        <is>
          <t>79 ↑ +0.11%</t>
        </is>
      </c>
    </row>
    <row r="1080" ht="28" customHeight="1" s="386">
      <c r="A1080" s="308" t="n">
        <v>44648</v>
      </c>
      <c r="B1080" s="472" t="n">
        <v>1876.375</v>
      </c>
      <c r="C1080" s="8" t="n">
        <v>-13.075</v>
      </c>
      <c r="D1080" s="268" t="n">
        <v>-0.0069</v>
      </c>
      <c r="E1080" s="8" t="n">
        <v>52.71</v>
      </c>
      <c r="F1080" s="8" t="n">
        <v>130.188</v>
      </c>
      <c r="G1080" s="8" t="n">
        <v>117.706</v>
      </c>
      <c r="H1080" s="8" t="n">
        <v>90.55</v>
      </c>
      <c r="I1080" s="8" t="n">
        <v>170.51</v>
      </c>
      <c r="J1080" s="8" t="n">
        <v>68.3</v>
      </c>
      <c r="K1080" s="268" t="n">
        <v>0.4032</v>
      </c>
      <c r="L1080" s="268" t="n">
        <v>0.2856</v>
      </c>
      <c r="M1080" s="268" t="n">
        <v>-0.0276</v>
      </c>
      <c r="N1080" s="8" t="n">
        <v>656.8200000000001</v>
      </c>
      <c r="O1080" s="8" t="n">
        <v>6882.98</v>
      </c>
      <c r="P1080" s="268" t="n">
        <v>0.0954</v>
      </c>
      <c r="Q1080" s="8" t="n">
        <v>386</v>
      </c>
      <c r="R1080" s="8" t="n">
        <v>0</v>
      </c>
      <c r="S1080" s="8" t="inlineStr">
        <is>
          <t>3 ↓ -0.70%</t>
        </is>
      </c>
      <c r="T1080" s="8" t="inlineStr">
        <is>
          <t>75 ↓ -0.74%</t>
        </is>
      </c>
      <c r="U1080" s="8" t="inlineStr">
        <is>
          <t>150 ↓ -0.79%</t>
        </is>
      </c>
      <c r="V1080" s="8" t="inlineStr">
        <is>
          <t>76 ↓ -0.67%</t>
        </is>
      </c>
      <c r="W1080" s="8" t="inlineStr">
        <is>
          <t>82 ↓ -0.49%</t>
        </is>
      </c>
    </row>
    <row r="1081" ht="28" customHeight="1" s="386">
      <c r="A1081" s="308" t="n">
        <v>44645</v>
      </c>
      <c r="B1081" s="472" t="n">
        <v>1889.45</v>
      </c>
      <c r="C1081" s="8" t="n">
        <v>-19.741</v>
      </c>
      <c r="D1081" s="268" t="n">
        <v>-0.0103</v>
      </c>
      <c r="E1081" s="8" t="n">
        <v>56</v>
      </c>
      <c r="F1081" s="8" t="n">
        <v>131.206</v>
      </c>
      <c r="G1081" s="8" t="n">
        <v>118.035</v>
      </c>
      <c r="H1081" s="8" t="n">
        <v>90.83</v>
      </c>
      <c r="I1081" s="8" t="n">
        <v>171.98</v>
      </c>
      <c r="J1081" s="8" t="n">
        <v>68.89</v>
      </c>
      <c r="K1081" s="268" t="n">
        <v>0.4077</v>
      </c>
      <c r="L1081" s="268" t="n">
        <v>0.2989</v>
      </c>
      <c r="M1081" s="268" t="n">
        <v>-0.0296</v>
      </c>
      <c r="N1081" s="8" t="n">
        <v>829.65</v>
      </c>
      <c r="O1081" s="8" t="n">
        <v>6886.13</v>
      </c>
      <c r="P1081" s="268" t="n">
        <v>0.1205</v>
      </c>
      <c r="Q1081" s="8" t="n">
        <v>386</v>
      </c>
      <c r="R1081" s="8" t="n">
        <v>0</v>
      </c>
      <c r="S1081" s="8" t="inlineStr">
        <is>
          <t>1 ↓ -1.02%</t>
        </is>
      </c>
      <c r="T1081" s="8" t="inlineStr">
        <is>
          <t>62 ↓ -0.70%</t>
        </is>
      </c>
      <c r="U1081" s="8" t="inlineStr">
        <is>
          <t>154 ↓ -0.80%</t>
        </is>
      </c>
      <c r="V1081" s="8" t="inlineStr">
        <is>
          <t>81 ↓ -1.38%</t>
        </is>
      </c>
      <c r="W1081" s="8" t="inlineStr">
        <is>
          <t>88 ↓ -1.35%</t>
        </is>
      </c>
    </row>
    <row r="1082" ht="28" customHeight="1" s="386">
      <c r="A1082" s="308" t="n">
        <v>44644</v>
      </c>
      <c r="B1082" s="472" t="n">
        <v>1909.191</v>
      </c>
      <c r="C1082" s="8" t="n">
        <v>-26.068</v>
      </c>
      <c r="D1082" s="268" t="n">
        <v>-0.0135</v>
      </c>
      <c r="E1082" s="8" t="n">
        <v>59.5</v>
      </c>
      <c r="F1082" s="8" t="n">
        <v>132.724</v>
      </c>
      <c r="G1082" s="8" t="n">
        <v>119</v>
      </c>
      <c r="H1082" s="8" t="n">
        <v>91.48</v>
      </c>
      <c r="I1082" s="8" t="n">
        <v>174.23</v>
      </c>
      <c r="J1082" s="8" t="n">
        <v>73.23</v>
      </c>
      <c r="K1082" s="268" t="n">
        <v>0.4151</v>
      </c>
      <c r="L1082" s="268" t="n">
        <v>0.3097</v>
      </c>
      <c r="M1082" s="268" t="n">
        <v>-0.0322</v>
      </c>
      <c r="N1082" s="8" t="n">
        <v>768.77</v>
      </c>
      <c r="O1082" s="8" t="n">
        <v>6881.75</v>
      </c>
      <c r="P1082" s="268" t="n">
        <v>0.1117</v>
      </c>
      <c r="Q1082" s="8" t="n">
        <v>385</v>
      </c>
      <c r="R1082" s="8" t="n">
        <v>0</v>
      </c>
      <c r="S1082" s="8" t="inlineStr">
        <is>
          <t>1 ↓ -0.21%</t>
        </is>
      </c>
      <c r="T1082" s="8" t="inlineStr">
        <is>
          <t>54 ↓ -0.86%</t>
        </is>
      </c>
      <c r="U1082" s="8" t="inlineStr">
        <is>
          <t>148 ↓ -1.17%</t>
        </is>
      </c>
      <c r="V1082" s="8" t="inlineStr">
        <is>
          <t>84 ↓ -1.53%</t>
        </is>
      </c>
      <c r="W1082" s="8" t="inlineStr">
        <is>
          <t>98 ↓ -1.74%</t>
        </is>
      </c>
    </row>
    <row r="1083" ht="28" customHeight="1" s="386">
      <c r="A1083" s="308" t="n">
        <v>44643</v>
      </c>
      <c r="B1083" s="472" t="n">
        <v>1935.259</v>
      </c>
      <c r="C1083" s="8" t="n">
        <v>-3.995</v>
      </c>
      <c r="D1083" s="268" t="n">
        <v>-0.0021</v>
      </c>
      <c r="E1083" s="8" t="n">
        <v>64.84999999999999</v>
      </c>
      <c r="F1083" s="8" t="n">
        <v>134.773</v>
      </c>
      <c r="G1083" s="8" t="n">
        <v>121</v>
      </c>
      <c r="H1083" s="8" t="n">
        <v>92.19</v>
      </c>
      <c r="I1083" s="8" t="n">
        <v>176.34</v>
      </c>
      <c r="J1083" s="8" t="n">
        <v>74.38</v>
      </c>
      <c r="K1083" s="268" t="n">
        <v>0.4157</v>
      </c>
      <c r="L1083" s="268" t="n">
        <v>0.307</v>
      </c>
      <c r="M1083" s="268" t="n">
        <v>-0.0361</v>
      </c>
      <c r="N1083" s="8" t="n">
        <v>812.9</v>
      </c>
      <c r="O1083" s="8" t="n">
        <v>6784.1</v>
      </c>
      <c r="P1083" s="268" t="n">
        <v>0.1198</v>
      </c>
      <c r="Q1083" s="8" t="n">
        <v>383</v>
      </c>
      <c r="R1083" s="8" t="n">
        <v>0</v>
      </c>
      <c r="S1083" s="8" t="inlineStr">
        <is>
          <t>1 ↑ +0.13%</t>
        </is>
      </c>
      <c r="T1083" s="8" t="inlineStr">
        <is>
          <t>39 ↓ -0.16%</t>
        </is>
      </c>
      <c r="U1083" s="8" t="inlineStr">
        <is>
          <t>145 ↓ -0.33%</t>
        </is>
      </c>
      <c r="V1083" s="8" t="inlineStr">
        <is>
          <t>88 ↓ -0.03%</t>
        </is>
      </c>
      <c r="W1083" s="8" t="inlineStr">
        <is>
          <t>110 ↓ -0.21%</t>
        </is>
      </c>
    </row>
    <row r="1084" ht="28" customHeight="1" s="386">
      <c r="A1084" s="308" t="n">
        <v>44642</v>
      </c>
      <c r="B1084" s="472" t="n">
        <v>1939.254</v>
      </c>
      <c r="C1084" s="8" t="n">
        <v>-6.655</v>
      </c>
      <c r="D1084" s="268" t="n">
        <v>-0.0034</v>
      </c>
      <c r="E1084" s="8" t="n">
        <v>65.95999999999999</v>
      </c>
      <c r="F1084" s="8" t="n">
        <v>135.089</v>
      </c>
      <c r="G1084" s="8" t="n">
        <v>120.814</v>
      </c>
      <c r="H1084" s="8" t="n">
        <v>92.03</v>
      </c>
      <c r="I1084" s="8" t="n">
        <v>177.24</v>
      </c>
      <c r="J1084" s="8" t="n">
        <v>75.03</v>
      </c>
      <c r="K1084" s="268" t="n">
        <v>0.4215</v>
      </c>
      <c r="L1084" s="268" t="n">
        <v>0.3138</v>
      </c>
      <c r="M1084" s="268" t="n">
        <v>-0.0365</v>
      </c>
      <c r="N1084" s="8" t="n">
        <v>793.79</v>
      </c>
      <c r="O1084" s="8" t="n">
        <v>6785.68</v>
      </c>
      <c r="P1084" s="268" t="n">
        <v>0.117</v>
      </c>
      <c r="Q1084" s="8" t="n">
        <v>382</v>
      </c>
      <c r="R1084" s="8" t="n">
        <v>0</v>
      </c>
      <c r="S1084" s="8" t="inlineStr">
        <is>
          <t>1 ↓ -0.18%</t>
        </is>
      </c>
      <c r="T1084" s="8" t="inlineStr">
        <is>
          <t>35 ↑ +0.01%</t>
        </is>
      </c>
      <c r="U1084" s="8" t="inlineStr">
        <is>
          <t>145 ↓ -0.08%</t>
        </is>
      </c>
      <c r="V1084" s="8" t="inlineStr">
        <is>
          <t>91 ↓ -0.23%</t>
        </is>
      </c>
      <c r="W1084" s="8" t="inlineStr">
        <is>
          <t>110 ↓ -0.90%</t>
        </is>
      </c>
    </row>
    <row r="1085" ht="28" customHeight="1" s="386">
      <c r="A1085" s="308" t="n">
        <v>44641</v>
      </c>
      <c r="B1085" s="472" t="n">
        <v>1945.909</v>
      </c>
      <c r="C1085" s="8" t="n">
        <v>9.739000000000001</v>
      </c>
      <c r="D1085" s="268" t="n">
        <v>0.005</v>
      </c>
      <c r="E1085" s="8" t="n">
        <v>66.19</v>
      </c>
      <c r="F1085" s="8" t="n">
        <v>135.719</v>
      </c>
      <c r="G1085" s="8" t="n">
        <v>120.93</v>
      </c>
      <c r="H1085" s="8" t="n">
        <v>91.97</v>
      </c>
      <c r="I1085" s="8" t="n">
        <v>177.67</v>
      </c>
      <c r="J1085" s="8" t="n">
        <v>77.70999999999999</v>
      </c>
      <c r="K1085" s="268" t="n">
        <v>0.4195</v>
      </c>
      <c r="L1085" s="268" t="n">
        <v>0.3153</v>
      </c>
      <c r="M1085" s="268" t="n">
        <v>-0.0375</v>
      </c>
      <c r="N1085" s="8" t="n">
        <v>914.7</v>
      </c>
      <c r="O1085" s="8" t="n">
        <v>6789.54</v>
      </c>
      <c r="P1085" s="268" t="n">
        <v>0.1347</v>
      </c>
      <c r="Q1085" s="8" t="n">
        <v>383</v>
      </c>
      <c r="R1085" s="8" t="n">
        <v>0</v>
      </c>
      <c r="S1085" s="8" t="inlineStr">
        <is>
          <t>1 ↑ +0.10%</t>
        </is>
      </c>
      <c r="T1085" s="8" t="inlineStr">
        <is>
          <t>37 ↑ +0.07%</t>
        </is>
      </c>
      <c r="U1085" s="8" t="inlineStr">
        <is>
          <t>145 ↑ +0.20%</t>
        </is>
      </c>
      <c r="V1085" s="8" t="inlineStr">
        <is>
          <t>81 ↑ +0.12%</t>
        </is>
      </c>
      <c r="W1085" s="8" t="inlineStr">
        <is>
          <t>119 ↑ +1.28%</t>
        </is>
      </c>
    </row>
    <row r="1086" ht="28" customHeight="1" s="386">
      <c r="A1086" s="308" t="n">
        <v>44638</v>
      </c>
      <c r="B1086" s="472" t="n">
        <v>1936.17</v>
      </c>
      <c r="C1086" s="8" t="n">
        <v>15.881</v>
      </c>
      <c r="D1086" s="268" t="n">
        <v>0.0083</v>
      </c>
      <c r="E1086" s="8" t="n">
        <v>65.48999999999999</v>
      </c>
      <c r="F1086" s="8" t="n">
        <v>134.949</v>
      </c>
      <c r="G1086" s="8" t="n">
        <v>120.842</v>
      </c>
      <c r="H1086" s="8" t="n">
        <v>91.54000000000001</v>
      </c>
      <c r="I1086" s="8" t="n">
        <v>177.86</v>
      </c>
      <c r="J1086" s="8" t="n">
        <v>78.92</v>
      </c>
      <c r="K1086" s="268" t="n">
        <v>0.4291</v>
      </c>
      <c r="L1086" s="268" t="n">
        <v>0.3278</v>
      </c>
      <c r="M1086" s="268" t="n">
        <v>-0.0358</v>
      </c>
      <c r="N1086" s="8" t="n">
        <v>892.0700000000001</v>
      </c>
      <c r="O1086" s="8" t="n">
        <v>6674.59</v>
      </c>
      <c r="P1086" s="268" t="n">
        <v>0.1337</v>
      </c>
      <c r="Q1086" s="8" t="n">
        <v>382</v>
      </c>
      <c r="R1086" s="8" t="n">
        <v>0</v>
      </c>
      <c r="S1086" s="8" t="inlineStr">
        <is>
          <t>1 ↑ +0.33%</t>
        </is>
      </c>
      <c r="T1086" s="8" t="inlineStr">
        <is>
          <t>38 ↑ +0.69%</t>
        </is>
      </c>
      <c r="U1086" s="8" t="inlineStr">
        <is>
          <t>143 ↑ +0.92%</t>
        </is>
      </c>
      <c r="V1086" s="8" t="inlineStr">
        <is>
          <t>89 ↑ +0.96%</t>
        </is>
      </c>
      <c r="W1086" s="8" t="inlineStr">
        <is>
          <t>111 ↑ +0.66%</t>
        </is>
      </c>
    </row>
    <row r="1087" ht="28" customHeight="1" s="386">
      <c r="A1087" s="308" t="n">
        <v>44637</v>
      </c>
      <c r="B1087" s="472" t="n">
        <v>1920.289</v>
      </c>
      <c r="C1087" s="8" t="n">
        <v>30.39</v>
      </c>
      <c r="D1087" s="268" t="n">
        <v>0.0161</v>
      </c>
      <c r="E1087" s="8" t="n">
        <v>63.1</v>
      </c>
      <c r="F1087" s="8" t="n">
        <v>134.119</v>
      </c>
      <c r="G1087" s="8" t="n">
        <v>119.685</v>
      </c>
      <c r="H1087" s="8" t="n">
        <v>90.16</v>
      </c>
      <c r="I1087" s="8" t="n">
        <v>177.48</v>
      </c>
      <c r="J1087" s="8" t="n">
        <v>79.81</v>
      </c>
      <c r="K1087" s="268" t="n">
        <v>0.4336</v>
      </c>
      <c r="L1087" s="268" t="n">
        <v>0.327</v>
      </c>
      <c r="M1087" s="268" t="n">
        <v>-0.0319</v>
      </c>
      <c r="N1087" s="8" t="n">
        <v>1106.27</v>
      </c>
      <c r="O1087" s="8" t="n">
        <v>6682.84</v>
      </c>
      <c r="P1087" s="268" t="n">
        <v>0.1655</v>
      </c>
      <c r="Q1087" s="8" t="n">
        <v>383</v>
      </c>
      <c r="R1087" s="8" t="n">
        <v>0</v>
      </c>
      <c r="S1087" s="8" t="inlineStr">
        <is>
          <t>1 ↑ +0.22%</t>
        </is>
      </c>
      <c r="T1087" s="8" t="inlineStr">
        <is>
          <t>50 ↑ +0.63%</t>
        </is>
      </c>
      <c r="U1087" s="8" t="inlineStr">
        <is>
          <t>147 ↑ +1.14%</t>
        </is>
      </c>
      <c r="V1087" s="8" t="inlineStr">
        <is>
          <t>78 ↑ +1.94%</t>
        </is>
      </c>
      <c r="W1087" s="8" t="inlineStr">
        <is>
          <t>107 ↑ +2.49%</t>
        </is>
      </c>
    </row>
    <row r="1088" ht="28" customHeight="1" s="386">
      <c r="A1088" s="308" t="n">
        <v>44636</v>
      </c>
      <c r="B1088" s="472" t="n">
        <v>1889.899</v>
      </c>
      <c r="C1088" s="8" t="n">
        <v>31.719</v>
      </c>
      <c r="D1088" s="268" t="n">
        <v>0.0171</v>
      </c>
      <c r="E1088" s="8" t="n">
        <v>58.44</v>
      </c>
      <c r="F1088" s="8" t="n">
        <v>131.856</v>
      </c>
      <c r="G1088" s="8" t="n">
        <v>118.02</v>
      </c>
      <c r="H1088" s="8" t="n">
        <v>89.06</v>
      </c>
      <c r="I1088" s="8" t="n">
        <v>175.73</v>
      </c>
      <c r="J1088" s="8" t="n">
        <v>81.42</v>
      </c>
      <c r="K1088" s="268" t="n">
        <v>0.4388</v>
      </c>
      <c r="L1088" s="268" t="n">
        <v>0.3293</v>
      </c>
      <c r="M1088" s="268" t="n">
        <v>-0.0288</v>
      </c>
      <c r="N1088" s="8" t="n">
        <v>1035.89</v>
      </c>
      <c r="O1088" s="8" t="n">
        <v>6685.04</v>
      </c>
      <c r="P1088" s="268" t="n">
        <v>0.155</v>
      </c>
      <c r="Q1088" s="8" t="n">
        <v>383</v>
      </c>
      <c r="R1088" s="8" t="n">
        <v>0</v>
      </c>
      <c r="S1088" s="8" t="inlineStr">
        <is>
          <t>1 ↑ +0.51%</t>
        </is>
      </c>
      <c r="T1088" s="8" t="inlineStr">
        <is>
          <t>61 ↑ +0.60%</t>
        </is>
      </c>
      <c r="U1088" s="8" t="inlineStr">
        <is>
          <t>157 ↑ +1.18%</t>
        </is>
      </c>
      <c r="V1088" s="8" t="inlineStr">
        <is>
          <t>70 ↑ +1.98%</t>
        </is>
      </c>
      <c r="W1088" s="8" t="inlineStr">
        <is>
          <t>94 ↑ +3.12%</t>
        </is>
      </c>
    </row>
    <row r="1089" ht="28" customHeight="1" s="386">
      <c r="A1089" s="308" t="n">
        <v>44635</v>
      </c>
      <c r="B1089" s="472" t="n">
        <v>1858.18</v>
      </c>
      <c r="C1089" s="8" t="n">
        <v>-36.723</v>
      </c>
      <c r="D1089" s="268" t="n">
        <v>-0.0194</v>
      </c>
      <c r="E1089" s="8" t="n">
        <v>53.39</v>
      </c>
      <c r="F1089" s="8" t="n">
        <v>129.409</v>
      </c>
      <c r="G1089" s="8" t="n">
        <v>115.686</v>
      </c>
      <c r="H1089" s="8" t="n">
        <v>87.15000000000001</v>
      </c>
      <c r="I1089" s="8" t="n">
        <v>175.41</v>
      </c>
      <c r="J1089" s="8" t="n">
        <v>85.67</v>
      </c>
      <c r="K1089" s="268" t="n">
        <v>0.46</v>
      </c>
      <c r="L1089" s="268" t="n">
        <v>0.339</v>
      </c>
      <c r="M1089" s="268" t="n">
        <v>-0.024</v>
      </c>
      <c r="N1089" s="8" t="n">
        <v>873.76</v>
      </c>
      <c r="O1089" s="8" t="n">
        <v>6681.47</v>
      </c>
      <c r="P1089" s="268" t="n">
        <v>0.1308</v>
      </c>
      <c r="Q1089" s="8" t="n">
        <v>382</v>
      </c>
      <c r="R1089" s="8" t="n">
        <v>0</v>
      </c>
      <c r="S1089" s="8" t="inlineStr">
        <is>
          <t>4 ↓ -0.70%</t>
        </is>
      </c>
      <c r="T1089" s="8" t="inlineStr">
        <is>
          <t>71 ↓ -1.45%</t>
        </is>
      </c>
      <c r="U1089" s="8" t="inlineStr">
        <is>
          <t>157 ↓ -1.91%</t>
        </is>
      </c>
      <c r="V1089" s="8" t="inlineStr">
        <is>
          <t>67 ↓ -2.21%</t>
        </is>
      </c>
      <c r="W1089" s="8" t="inlineStr">
        <is>
          <t>83 ↓ -2.25%</t>
        </is>
      </c>
    </row>
    <row r="1090" ht="28" customHeight="1" s="386">
      <c r="A1090" s="308" t="n">
        <v>44634</v>
      </c>
      <c r="B1090" s="472" t="n">
        <v>1894.903</v>
      </c>
      <c r="C1090" s="8" t="n">
        <v>-14.146</v>
      </c>
      <c r="D1090" s="268" t="n">
        <v>-0.0074</v>
      </c>
      <c r="E1090" s="8" t="n">
        <v>60.27</v>
      </c>
      <c r="F1090" s="8" t="n">
        <v>131.99</v>
      </c>
      <c r="G1090" s="8" t="n">
        <v>118.125</v>
      </c>
      <c r="H1090" s="8" t="n">
        <v>91.45999999999999</v>
      </c>
      <c r="I1090" s="8" t="n">
        <v>173.11</v>
      </c>
      <c r="J1090" s="8" t="n">
        <v>72.58</v>
      </c>
      <c r="K1090" s="268" t="n">
        <v>0.4112</v>
      </c>
      <c r="L1090" s="268" t="n">
        <v>0.2996</v>
      </c>
      <c r="M1090" s="268" t="n">
        <v>-0.0298</v>
      </c>
      <c r="N1090" s="8" t="n">
        <v>769.21</v>
      </c>
      <c r="O1090" s="8" t="n">
        <v>6682.02</v>
      </c>
      <c r="P1090" s="268" t="n">
        <v>0.1151</v>
      </c>
      <c r="Q1090" s="8" t="n">
        <v>382</v>
      </c>
      <c r="R1090" s="8" t="n">
        <v>0</v>
      </c>
      <c r="S1090" s="8" t="inlineStr">
        <is>
          <t>1 ↓ -0.24%</t>
        </is>
      </c>
      <c r="T1090" s="8" t="inlineStr">
        <is>
          <t>49 ↓ -0.16%</t>
        </is>
      </c>
      <c r="U1090" s="8" t="inlineStr">
        <is>
          <t>163 ↓ -0.29%</t>
        </is>
      </c>
      <c r="V1090" s="8" t="inlineStr">
        <is>
          <t>78 ↓ -0.85%</t>
        </is>
      </c>
      <c r="W1090" s="8" t="inlineStr">
        <is>
          <t>91 ↓ -1.76%</t>
        </is>
      </c>
    </row>
    <row r="1091" ht="28" customHeight="1" s="386">
      <c r="A1091" s="308" t="n">
        <v>44631</v>
      </c>
      <c r="B1091" s="472" t="n">
        <v>1909.049</v>
      </c>
      <c r="C1091" s="8" t="n">
        <v>-1.184</v>
      </c>
      <c r="D1091" s="268" t="n">
        <v>-0.0005999999999999999</v>
      </c>
      <c r="E1091" s="8" t="n">
        <v>61.87</v>
      </c>
      <c r="F1091" s="8" t="n">
        <v>133.094</v>
      </c>
      <c r="G1091" s="8" t="n">
        <v>118.477</v>
      </c>
      <c r="H1091" s="8" t="n">
        <v>94.06999999999999</v>
      </c>
      <c r="I1091" s="8" t="n">
        <v>171.42</v>
      </c>
      <c r="J1091" s="8" t="n">
        <v>62.16</v>
      </c>
      <c r="K1091" s="268" t="n">
        <v>0.3833</v>
      </c>
      <c r="L1091" s="268" t="n">
        <v>0.2658</v>
      </c>
      <c r="M1091" s="268" t="n">
        <v>-0.0316</v>
      </c>
      <c r="N1091" s="8" t="n">
        <v>898.65</v>
      </c>
      <c r="O1091" s="8" t="n">
        <v>6676.17</v>
      </c>
      <c r="P1091" s="268" t="n">
        <v>0.1346</v>
      </c>
      <c r="Q1091" s="8" t="n">
        <v>381</v>
      </c>
      <c r="R1091" s="8" t="n">
        <v>0</v>
      </c>
      <c r="S1091" s="8" t="inlineStr">
        <is>
          <t>1 ↓ -0.62%</t>
        </is>
      </c>
      <c r="T1091" s="8" t="inlineStr">
        <is>
          <t>45 ↓ -0.15%</t>
        </is>
      </c>
      <c r="U1091" s="8" t="inlineStr">
        <is>
          <t>163 ↓ -0.10%</t>
        </is>
      </c>
      <c r="V1091" s="8" t="inlineStr">
        <is>
          <t>70 ↑ +0.25%</t>
        </is>
      </c>
      <c r="W1091" s="8" t="inlineStr">
        <is>
          <t>102 ↓ -0.17%</t>
        </is>
      </c>
    </row>
    <row r="1092">
      <c r="A1092" s="308" t="n">
        <v>44630</v>
      </c>
      <c r="B1092" s="472" t="n">
        <v>1910.233</v>
      </c>
      <c r="C1092" s="8" t="n">
        <v>37.547</v>
      </c>
      <c r="D1092" s="268" t="n">
        <v>0.02</v>
      </c>
      <c r="E1092" s="8" t="n">
        <v>62.21</v>
      </c>
      <c r="F1092" s="8" t="n">
        <v>133.333</v>
      </c>
      <c r="G1092" s="8" t="n">
        <v>118.99</v>
      </c>
      <c r="H1092" s="8" t="n">
        <v>93.26000000000001</v>
      </c>
      <c r="I1092" s="8" t="n">
        <v>172.97</v>
      </c>
      <c r="J1092" s="8" t="n">
        <v>66.04000000000001</v>
      </c>
      <c r="K1092" s="268" t="n">
        <v>0.3963</v>
      </c>
      <c r="L1092" s="268" t="n">
        <v>0.2741</v>
      </c>
      <c r="M1092" s="268" t="n">
        <v>-0.0317</v>
      </c>
      <c r="N1092" s="8" t="n">
        <v>971.51</v>
      </c>
      <c r="O1092" s="8" t="n">
        <v>6669.71</v>
      </c>
      <c r="P1092" s="268" t="n">
        <v>0.1457</v>
      </c>
      <c r="Q1092" s="8" t="n">
        <v>380</v>
      </c>
      <c r="R1092" s="8" t="n">
        <v>0</v>
      </c>
      <c r="S1092" s="8" t="inlineStr">
        <is>
          <t>1 ↑ +2.55%</t>
        </is>
      </c>
      <c r="T1092" s="8" t="inlineStr">
        <is>
          <t>50 ↑ +0.73%</t>
        </is>
      </c>
      <c r="U1092" s="8" t="inlineStr">
        <is>
          <t>153 ↑ +1.67%</t>
        </is>
      </c>
      <c r="V1092" s="8" t="inlineStr">
        <is>
          <t>76 ↑ +2.60%</t>
        </is>
      </c>
      <c r="W1092" s="8" t="inlineStr">
        <is>
          <t>100 ↑ +2.69%</t>
        </is>
      </c>
    </row>
    <row r="1093">
      <c r="A1093" s="308" t="n">
        <v>44629</v>
      </c>
      <c r="B1093" s="472" t="n">
        <v>1872.686</v>
      </c>
      <c r="C1093" s="8" t="n">
        <v>-16.188</v>
      </c>
      <c r="D1093" s="268" t="n">
        <v>-0.0086</v>
      </c>
      <c r="E1093" s="8" t="n">
        <v>55.23</v>
      </c>
      <c r="F1093" s="8" t="n">
        <v>130.653</v>
      </c>
      <c r="G1093" s="8" t="n">
        <v>116.018</v>
      </c>
      <c r="H1093" s="8" t="n">
        <v>91.09999999999999</v>
      </c>
      <c r="I1093" s="8" t="n">
        <v>170.31</v>
      </c>
      <c r="J1093" s="8" t="n">
        <v>63.09</v>
      </c>
      <c r="K1093" s="268" t="n">
        <v>0.3966</v>
      </c>
      <c r="L1093" s="268" t="n">
        <v>0.2721</v>
      </c>
      <c r="M1093" s="268" t="n">
        <v>-0.0262</v>
      </c>
      <c r="N1093" s="8" t="n">
        <v>1029.72</v>
      </c>
      <c r="O1093" s="8" t="n">
        <v>6653.19</v>
      </c>
      <c r="P1093" s="268" t="n">
        <v>0.1548</v>
      </c>
      <c r="Q1093" s="8" t="n">
        <v>379</v>
      </c>
      <c r="R1093" s="8" t="n">
        <v>0</v>
      </c>
      <c r="S1093" s="8" t="inlineStr">
        <is>
          <t>2 ↓ -2.02%</t>
        </is>
      </c>
      <c r="T1093" s="8" t="inlineStr">
        <is>
          <t>61 ↓ -0.96%</t>
        </is>
      </c>
      <c r="U1093" s="8" t="inlineStr">
        <is>
          <t>167 ↓ -1.00%</t>
        </is>
      </c>
      <c r="V1093" s="8" t="inlineStr">
        <is>
          <t>62 ↓ -0.68%</t>
        </is>
      </c>
      <c r="W1093" s="8" t="inlineStr">
        <is>
          <t>87 ↓ -0.59%</t>
        </is>
      </c>
    </row>
    <row r="1094">
      <c r="A1094" s="308" t="n">
        <v>44628</v>
      </c>
      <c r="B1094" s="472" t="n">
        <v>1888.874</v>
      </c>
      <c r="C1094" s="8" t="n">
        <v>-51.039</v>
      </c>
      <c r="D1094" s="268" t="n">
        <v>-0.0263</v>
      </c>
      <c r="E1094" s="8" t="n">
        <v>59.25</v>
      </c>
      <c r="F1094" s="8" t="n">
        <v>131.832</v>
      </c>
      <c r="G1094" s="8" t="n">
        <v>117.9</v>
      </c>
      <c r="H1094" s="8" t="n">
        <v>92.95999999999999</v>
      </c>
      <c r="I1094" s="8" t="n">
        <v>170.68</v>
      </c>
      <c r="J1094" s="8" t="n">
        <v>61.1</v>
      </c>
      <c r="K1094" s="268" t="n">
        <v>0.3885</v>
      </c>
      <c r="L1094" s="268" t="n">
        <v>0.2657</v>
      </c>
      <c r="M1094" s="268" t="n">
        <v>-0.0276</v>
      </c>
      <c r="N1094" s="8" t="n">
        <v>1071.71</v>
      </c>
      <c r="O1094" s="8" t="n">
        <v>6676.29</v>
      </c>
      <c r="P1094" s="268" t="n">
        <v>0.1605</v>
      </c>
      <c r="Q1094" s="8" t="n">
        <v>381</v>
      </c>
      <c r="R1094" s="8" t="n">
        <v>0</v>
      </c>
      <c r="S1094" s="8" t="n">
        <v>0</v>
      </c>
      <c r="T1094" s="8" t="inlineStr">
        <is>
          <t>48 ↓ -1.68%</t>
        </is>
      </c>
      <c r="U1094" s="8" t="inlineStr">
        <is>
          <t>180 ↓ -2.27%</t>
        </is>
      </c>
      <c r="V1094" s="8" t="inlineStr">
        <is>
          <t>66 ↓ -2.82%</t>
        </is>
      </c>
      <c r="W1094" s="8" t="inlineStr">
        <is>
          <t>87 ↓ -3.76%</t>
        </is>
      </c>
    </row>
    <row r="1095">
      <c r="A1095" s="308" t="n">
        <v>44627</v>
      </c>
      <c r="B1095" s="472" t="n">
        <v>1939.913</v>
      </c>
      <c r="C1095" s="8" t="n">
        <v>-47.723</v>
      </c>
      <c r="D1095" s="268" t="n">
        <v>-0.024</v>
      </c>
      <c r="E1095" s="8" t="n">
        <v>66.81</v>
      </c>
      <c r="F1095" s="8" t="n">
        <v>135.934</v>
      </c>
      <c r="G1095" s="8" t="n">
        <v>120.565</v>
      </c>
      <c r="H1095" s="8" t="n">
        <v>95.27</v>
      </c>
      <c r="I1095" s="8" t="n">
        <v>173.91</v>
      </c>
      <c r="J1095" s="8" t="n">
        <v>59.3</v>
      </c>
      <c r="K1095" s="268" t="n">
        <v>0.3798</v>
      </c>
      <c r="L1095" s="268" t="n">
        <v>0.2522</v>
      </c>
      <c r="M1095" s="268" t="n">
        <v>-0.0353</v>
      </c>
      <c r="N1095" s="8" t="n">
        <v>853.53</v>
      </c>
      <c r="O1095" s="8" t="n">
        <v>6687.99</v>
      </c>
      <c r="P1095" s="268" t="n">
        <v>0.1276</v>
      </c>
      <c r="Q1095" s="8" t="n">
        <v>382</v>
      </c>
      <c r="R1095" s="8" t="n">
        <v>0</v>
      </c>
      <c r="S1095" s="8" t="n">
        <v>0</v>
      </c>
      <c r="T1095" s="8" t="inlineStr">
        <is>
          <t>27 ↓ -1.24%</t>
        </is>
      </c>
      <c r="U1095" s="8" t="inlineStr">
        <is>
          <t>155 ↓ -2.10%</t>
        </is>
      </c>
      <c r="V1095" s="8" t="inlineStr">
        <is>
          <t>91 ↓ -2.75%</t>
        </is>
      </c>
      <c r="W1095" s="8" t="inlineStr">
        <is>
          <t>109 ↓ -2.82%</t>
        </is>
      </c>
    </row>
    <row r="1096">
      <c r="A1096" s="308" t="n">
        <v>44624</v>
      </c>
      <c r="B1096" s="472" t="n">
        <v>1987.636</v>
      </c>
      <c r="C1096" s="8" t="n">
        <v>-31.252</v>
      </c>
      <c r="D1096" s="268" t="n">
        <v>-0.0155</v>
      </c>
      <c r="E1096" s="8" t="n">
        <v>72.84</v>
      </c>
      <c r="F1096" s="8" t="n">
        <v>139.508</v>
      </c>
      <c r="G1096" s="8" t="n">
        <v>124.2</v>
      </c>
      <c r="H1096" s="8" t="n">
        <v>96.54000000000001</v>
      </c>
      <c r="I1096" s="8" t="n">
        <v>177.72</v>
      </c>
      <c r="J1096" s="8" t="n">
        <v>64.16</v>
      </c>
      <c r="K1096" s="268" t="n">
        <v>0.3821</v>
      </c>
      <c r="L1096" s="268" t="n">
        <v>0.2674</v>
      </c>
      <c r="M1096" s="268" t="n">
        <v>-0.0416</v>
      </c>
      <c r="N1096" s="8" t="n">
        <v>974.26</v>
      </c>
      <c r="O1096" s="8" t="n">
        <v>6686.79</v>
      </c>
      <c r="P1096" s="268" t="n">
        <v>0.1457</v>
      </c>
      <c r="Q1096" s="8" t="n">
        <v>381</v>
      </c>
      <c r="R1096" s="8" t="n">
        <v>0</v>
      </c>
      <c r="S1096" s="8" t="n">
        <v>0</v>
      </c>
      <c r="T1096" s="8" t="inlineStr">
        <is>
          <t>20 ↓ -0.52%</t>
        </is>
      </c>
      <c r="U1096" s="8" t="inlineStr">
        <is>
          <t>123 ↓ -1.07%</t>
        </is>
      </c>
      <c r="V1096" s="8" t="inlineStr">
        <is>
          <t>107 ↓ -1.48%</t>
        </is>
      </c>
      <c r="W1096" s="8" t="inlineStr">
        <is>
          <t>131 ↓ -2.21%</t>
        </is>
      </c>
    </row>
    <row r="1097">
      <c r="A1097" s="308" t="n">
        <v>44623</v>
      </c>
      <c r="B1097" s="472" t="n">
        <v>2018.888</v>
      </c>
      <c r="C1097" s="8" t="n">
        <v>-21.032</v>
      </c>
      <c r="D1097" s="268" t="n">
        <v>-0.0103</v>
      </c>
      <c r="E1097" s="8" t="n">
        <v>77.86</v>
      </c>
      <c r="F1097" s="8" t="n">
        <v>141.995</v>
      </c>
      <c r="G1097" s="8" t="n">
        <v>125.8</v>
      </c>
      <c r="H1097" s="8" t="n">
        <v>97.52</v>
      </c>
      <c r="I1097" s="8" t="n">
        <v>180.46</v>
      </c>
      <c r="J1097" s="8" t="n">
        <v>65.59999999999999</v>
      </c>
      <c r="K1097" s="268" t="n">
        <v>0.3846</v>
      </c>
      <c r="L1097" s="268" t="n">
        <v>0.2668</v>
      </c>
      <c r="M1097" s="268" t="n">
        <v>-0.0457</v>
      </c>
      <c r="N1097" s="8" t="n">
        <v>1010.28</v>
      </c>
      <c r="O1097" s="8" t="n">
        <v>6694.37</v>
      </c>
      <c r="P1097" s="268" t="n">
        <v>0.1509</v>
      </c>
      <c r="Q1097" s="8" t="n">
        <v>381</v>
      </c>
      <c r="R1097" s="8" t="n">
        <v>0</v>
      </c>
      <c r="S1097" s="8" t="n">
        <v>0</v>
      </c>
      <c r="T1097" s="8" t="inlineStr">
        <is>
          <t>14 ↑ +0.01%</t>
        </is>
      </c>
      <c r="U1097" s="8" t="inlineStr">
        <is>
          <t>109 ↓ -0.51%</t>
        </is>
      </c>
      <c r="V1097" s="8" t="inlineStr">
        <is>
          <t>108 ↓ -0.90%</t>
        </is>
      </c>
      <c r="W1097" s="8" t="inlineStr">
        <is>
          <t>150 ↓ -1.60%</t>
        </is>
      </c>
    </row>
    <row r="1098">
      <c r="A1098" s="308" t="n">
        <v>44622</v>
      </c>
      <c r="B1098" s="472" t="n">
        <v>2039.92</v>
      </c>
      <c r="C1098" s="8" t="n">
        <v>-3.535</v>
      </c>
      <c r="D1098" s="268" t="n">
        <v>-0.0017</v>
      </c>
      <c r="E1098" s="8" t="n">
        <v>80.29000000000001</v>
      </c>
      <c r="F1098" s="8" t="n">
        <v>143.763</v>
      </c>
      <c r="G1098" s="8" t="n">
        <v>126.71</v>
      </c>
      <c r="H1098" s="8" t="n">
        <v>97.93000000000001</v>
      </c>
      <c r="I1098" s="8" t="n">
        <v>182.84</v>
      </c>
      <c r="J1098" s="8" t="n">
        <v>68.70999999999999</v>
      </c>
      <c r="K1098" s="268" t="n">
        <v>0.3908</v>
      </c>
      <c r="L1098" s="268" t="n">
        <v>0.2791</v>
      </c>
      <c r="M1098" s="268" t="n">
        <v>-0.0483</v>
      </c>
      <c r="N1098" s="8" t="n">
        <v>1026.02</v>
      </c>
      <c r="O1098" s="8" t="n">
        <v>6691.39</v>
      </c>
      <c r="P1098" s="268" t="n">
        <v>0.1533</v>
      </c>
      <c r="Q1098" s="8" t="n">
        <v>380</v>
      </c>
      <c r="R1098" s="8" t="n">
        <v>0</v>
      </c>
      <c r="S1098" s="8" t="n">
        <v>0</v>
      </c>
      <c r="T1098" s="8" t="inlineStr">
        <is>
          <t>13 ↑ +0.45%</t>
        </is>
      </c>
      <c r="U1098" s="8" t="inlineStr">
        <is>
          <t>102 ↑ +0.12%</t>
        </is>
      </c>
      <c r="V1098" s="8" t="inlineStr">
        <is>
          <t>111 ↑ +0.03%</t>
        </is>
      </c>
      <c r="W1098" s="8" t="inlineStr">
        <is>
          <t>154 ↓ -0.56%</t>
        </is>
      </c>
    </row>
    <row r="1099">
      <c r="A1099" s="308" t="n">
        <v>44621</v>
      </c>
      <c r="B1099" s="472" t="n">
        <v>2043.455</v>
      </c>
      <c r="C1099" s="8" t="n">
        <v>6.904</v>
      </c>
      <c r="D1099" s="268" t="n">
        <v>0.0034</v>
      </c>
      <c r="E1099" s="8" t="n">
        <v>80.98</v>
      </c>
      <c r="F1099" s="8" t="n">
        <v>144.371</v>
      </c>
      <c r="G1099" s="8" t="n">
        <v>127.3</v>
      </c>
      <c r="H1099" s="8" t="n">
        <v>98.42</v>
      </c>
      <c r="I1099" s="8" t="n">
        <v>183.65</v>
      </c>
      <c r="J1099" s="8" t="n">
        <v>69.44</v>
      </c>
      <c r="K1099" s="268" t="n">
        <v>0.3928</v>
      </c>
      <c r="L1099" s="268" t="n">
        <v>0.2798</v>
      </c>
      <c r="M1099" s="268" t="n">
        <v>-0.0489</v>
      </c>
      <c r="N1099" s="8" t="n">
        <v>1078.03</v>
      </c>
      <c r="O1099" s="8" t="n">
        <v>6686.28</v>
      </c>
      <c r="P1099" s="268" t="n">
        <v>0.1612</v>
      </c>
      <c r="Q1099" s="8" t="n">
        <v>381</v>
      </c>
      <c r="R1099" s="8" t="n">
        <v>0</v>
      </c>
      <c r="S1099" s="8" t="n">
        <v>0</v>
      </c>
      <c r="T1099" s="8" t="inlineStr">
        <is>
          <t>16 ↑ +0.25%</t>
        </is>
      </c>
      <c r="U1099" s="8" t="inlineStr">
        <is>
          <t>95 ↑ +0.15%</t>
        </is>
      </c>
      <c r="V1099" s="8" t="inlineStr">
        <is>
          <t>110 ↑ +0.24%</t>
        </is>
      </c>
      <c r="W1099" s="8" t="inlineStr">
        <is>
          <t>160 ↑ +0.53%</t>
        </is>
      </c>
    </row>
    <row r="1100">
      <c r="A1100" s="308" t="n">
        <v>44620</v>
      </c>
      <c r="B1100" s="472" t="n">
        <v>2036.551</v>
      </c>
      <c r="C1100" s="8" t="n">
        <v>10.253</v>
      </c>
      <c r="D1100" s="268" t="n">
        <v>0.0051</v>
      </c>
      <c r="E1100" s="8" t="n">
        <v>80.31</v>
      </c>
      <c r="F1100" s="8" t="n">
        <v>144.074</v>
      </c>
      <c r="G1100" s="8" t="n">
        <v>126.395</v>
      </c>
      <c r="H1100" s="8" t="n">
        <v>97.23999999999999</v>
      </c>
      <c r="I1100" s="8" t="n">
        <v>183.67</v>
      </c>
      <c r="J1100" s="8" t="n">
        <v>72.23999999999999</v>
      </c>
      <c r="K1100" s="268" t="n">
        <v>0.3959</v>
      </c>
      <c r="L1100" s="268" t="n">
        <v>0.284</v>
      </c>
      <c r="M1100" s="268" t="n">
        <v>-0.0477</v>
      </c>
      <c r="N1100" s="8" t="n">
        <v>891</v>
      </c>
      <c r="O1100" s="8" t="n">
        <v>6701.23</v>
      </c>
      <c r="P1100" s="268" t="n">
        <v>0.133</v>
      </c>
      <c r="Q1100" s="8" t="n">
        <v>383</v>
      </c>
      <c r="R1100" s="8" t="n">
        <v>0</v>
      </c>
      <c r="S1100" s="8" t="n">
        <v>0</v>
      </c>
      <c r="T1100" s="8" t="inlineStr">
        <is>
          <t>17 ↓ -0.14%</t>
        </is>
      </c>
      <c r="U1100" s="8" t="inlineStr">
        <is>
          <t>101 ↓ -0.08%</t>
        </is>
      </c>
      <c r="V1100" s="8" t="inlineStr">
        <is>
          <t>106 ↑ +0.37%</t>
        </is>
      </c>
      <c r="W1100" s="8" t="inlineStr">
        <is>
          <t>159 ↑ +1.04%</t>
        </is>
      </c>
    </row>
    <row r="1101">
      <c r="A1101" s="308" t="n">
        <v>44617</v>
      </c>
      <c r="B1101" s="472" t="n">
        <v>2026.298</v>
      </c>
      <c r="C1101" s="8" t="n">
        <v>19.248</v>
      </c>
      <c r="D1101" s="268" t="n">
        <v>0.009599999999999999</v>
      </c>
      <c r="E1101" s="8" t="n">
        <v>78.22</v>
      </c>
      <c r="F1101" s="8" t="n">
        <v>143.134</v>
      </c>
      <c r="G1101" s="8" t="n">
        <v>126.199</v>
      </c>
      <c r="H1101" s="8" t="n">
        <v>97.09999999999999</v>
      </c>
      <c r="I1101" s="8" t="n">
        <v>181.9</v>
      </c>
      <c r="J1101" s="8" t="n">
        <v>68.88</v>
      </c>
      <c r="K1101" s="268" t="n">
        <v>0.3876</v>
      </c>
      <c r="L1101" s="268" t="n">
        <v>0.2842</v>
      </c>
      <c r="M1101" s="268" t="n">
        <v>-0.0466</v>
      </c>
      <c r="N1101" s="8" t="n">
        <v>1061.93</v>
      </c>
      <c r="O1101" s="8" t="n">
        <v>6731.31</v>
      </c>
      <c r="P1101" s="268" t="n">
        <v>0.1578</v>
      </c>
      <c r="Q1101" s="8" t="n">
        <v>383</v>
      </c>
      <c r="R1101" s="8" t="n">
        <v>0</v>
      </c>
      <c r="S1101" s="8" t="n">
        <v>0</v>
      </c>
      <c r="T1101" s="8" t="inlineStr">
        <is>
          <t>17 ↑ +0.23%</t>
        </is>
      </c>
      <c r="U1101" s="8" t="inlineStr">
        <is>
          <t>96 ↑ +0.59%</t>
        </is>
      </c>
      <c r="V1101" s="8" t="inlineStr">
        <is>
          <t>115 ↑ +0.61%</t>
        </is>
      </c>
      <c r="W1101" s="8" t="inlineStr">
        <is>
          <t>155 ↑ +1.52%</t>
        </is>
      </c>
    </row>
    <row r="1102">
      <c r="A1102" s="308" t="n">
        <v>44616</v>
      </c>
      <c r="B1102" s="472" t="n">
        <v>2007.05</v>
      </c>
      <c r="C1102" s="8" t="n">
        <v>-17.901</v>
      </c>
      <c r="D1102" s="268" t="n">
        <v>-0.008800000000000001</v>
      </c>
      <c r="E1102" s="8" t="n">
        <v>76.25</v>
      </c>
      <c r="F1102" s="8" t="n">
        <v>141.933</v>
      </c>
      <c r="G1102" s="8" t="n">
        <v>125.6</v>
      </c>
      <c r="H1102" s="8" t="n">
        <v>96.93000000000001</v>
      </c>
      <c r="I1102" s="8" t="n">
        <v>180.45</v>
      </c>
      <c r="J1102" s="8" t="n">
        <v>70.25</v>
      </c>
      <c r="K1102" s="268" t="n">
        <v>0.3852</v>
      </c>
      <c r="L1102" s="268" t="n">
        <v>0.2789</v>
      </c>
      <c r="M1102" s="268" t="n">
        <v>-0.045</v>
      </c>
      <c r="N1102" s="8" t="n">
        <v>1172.01</v>
      </c>
      <c r="O1102" s="8" t="n">
        <v>6756.15</v>
      </c>
      <c r="P1102" s="268" t="n">
        <v>0.1735</v>
      </c>
      <c r="Q1102" s="8" t="n">
        <v>385</v>
      </c>
      <c r="R1102" s="8" t="n">
        <v>0</v>
      </c>
      <c r="S1102" s="8" t="n">
        <v>0</v>
      </c>
      <c r="T1102" s="8" t="inlineStr">
        <is>
          <t>18 ↓ -0.57%</t>
        </is>
      </c>
      <c r="U1102" s="8" t="inlineStr">
        <is>
          <t>111 ↓ -0.53%</t>
        </is>
      </c>
      <c r="V1102" s="8" t="inlineStr">
        <is>
          <t>108 ↓ -0.66%</t>
        </is>
      </c>
      <c r="W1102" s="8" t="inlineStr">
        <is>
          <t>148 ↓ -1.35%</t>
        </is>
      </c>
    </row>
    <row r="1103">
      <c r="A1103" s="308" t="n">
        <v>44615</v>
      </c>
      <c r="B1103" s="472" t="n">
        <v>2024.951</v>
      </c>
      <c r="C1103" s="8" t="n">
        <v>34.768</v>
      </c>
      <c r="D1103" s="268" t="n">
        <v>0.0175</v>
      </c>
      <c r="E1103" s="8" t="n">
        <v>79.56999999999999</v>
      </c>
      <c r="F1103" s="8" t="n">
        <v>143.459</v>
      </c>
      <c r="G1103" s="8" t="n">
        <v>126.35</v>
      </c>
      <c r="H1103" s="8" t="n">
        <v>99.34999999999999</v>
      </c>
      <c r="I1103" s="8" t="n">
        <v>179.99</v>
      </c>
      <c r="J1103" s="8" t="n">
        <v>61.53</v>
      </c>
      <c r="K1103" s="268" t="n">
        <v>0.3653</v>
      </c>
      <c r="L1103" s="268" t="n">
        <v>0.2617</v>
      </c>
      <c r="M1103" s="268" t="n">
        <v>-0.0489</v>
      </c>
      <c r="N1103" s="8" t="n">
        <v>994.58</v>
      </c>
      <c r="O1103" s="8" t="n">
        <v>6770.9</v>
      </c>
      <c r="P1103" s="268" t="n">
        <v>0.1469</v>
      </c>
      <c r="Q1103" s="8" t="n">
        <v>386</v>
      </c>
      <c r="R1103" s="8" t="n">
        <v>0</v>
      </c>
      <c r="S1103" s="8" t="n">
        <v>0</v>
      </c>
      <c r="T1103" s="8" t="inlineStr">
        <is>
          <t>17 ↑ +0.24%</t>
        </is>
      </c>
      <c r="U1103" s="8" t="inlineStr">
        <is>
          <t>102 ↑ +0.60%</t>
        </is>
      </c>
      <c r="V1103" s="8" t="inlineStr">
        <is>
          <t>111 ↑ +1.25%</t>
        </is>
      </c>
      <c r="W1103" s="8" t="inlineStr">
        <is>
          <t>156 ↑ +3.01%</t>
        </is>
      </c>
    </row>
    <row r="1104">
      <c r="A1104" s="308" t="n">
        <v>44614</v>
      </c>
      <c r="B1104" s="472" t="n">
        <v>1990.183</v>
      </c>
      <c r="C1104" s="8" t="n">
        <v>-11.973</v>
      </c>
      <c r="D1104" s="268" t="n">
        <v>-0.006</v>
      </c>
      <c r="E1104" s="8" t="n">
        <v>75.06</v>
      </c>
      <c r="F1104" s="8" t="n">
        <v>140.893</v>
      </c>
      <c r="G1104" s="8" t="n">
        <v>124.765</v>
      </c>
      <c r="H1104" s="8" t="n">
        <v>98.23</v>
      </c>
      <c r="I1104" s="8" t="n">
        <v>177.63</v>
      </c>
      <c r="J1104" s="8" t="n">
        <v>61.06</v>
      </c>
      <c r="K1104" s="268" t="n">
        <v>0.3674</v>
      </c>
      <c r="L1104" s="268" t="n">
        <v>0.2629</v>
      </c>
      <c r="M1104" s="268" t="n">
        <v>-0.0442</v>
      </c>
      <c r="N1104" s="8" t="n">
        <v>1123.86</v>
      </c>
      <c r="O1104" s="8" t="n">
        <v>6783.05</v>
      </c>
      <c r="P1104" s="268" t="n">
        <v>0.1657</v>
      </c>
      <c r="Q1104" s="8" t="n">
        <v>386</v>
      </c>
      <c r="R1104" s="8" t="n">
        <v>0</v>
      </c>
      <c r="S1104" s="8" t="n">
        <v>0</v>
      </c>
      <c r="T1104" s="8" t="inlineStr">
        <is>
          <t>19 ↓ -0.68%</t>
        </is>
      </c>
      <c r="U1104" s="8" t="inlineStr">
        <is>
          <t>126 ↓ -0.60%</t>
        </is>
      </c>
      <c r="V1104" s="8" t="inlineStr">
        <is>
          <t>97 ↓ -0.70%</t>
        </is>
      </c>
      <c r="W1104" s="8" t="inlineStr">
        <is>
          <t>144 ↓ -0.52%</t>
        </is>
      </c>
    </row>
    <row r="1105">
      <c r="A1105" s="308" t="n">
        <v>44613</v>
      </c>
      <c r="B1105" s="472" t="n">
        <v>2002.156</v>
      </c>
      <c r="C1105" s="8" t="n">
        <v>23.35</v>
      </c>
      <c r="D1105" s="268" t="n">
        <v>0.0118</v>
      </c>
      <c r="E1105" s="8" t="n">
        <v>76.72</v>
      </c>
      <c r="F1105" s="8" t="n">
        <v>141.518</v>
      </c>
      <c r="G1105" s="8" t="n">
        <v>125.22</v>
      </c>
      <c r="H1105" s="8" t="n">
        <v>99.40000000000001</v>
      </c>
      <c r="I1105" s="8" t="n">
        <v>177.24</v>
      </c>
      <c r="J1105" s="8" t="n">
        <v>58.93</v>
      </c>
      <c r="K1105" s="268" t="n">
        <v>0.3572</v>
      </c>
      <c r="L1105" s="268" t="n">
        <v>0.2577</v>
      </c>
      <c r="M1105" s="268" t="n">
        <v>-0.0456</v>
      </c>
      <c r="N1105" s="8" t="n">
        <v>739.9</v>
      </c>
      <c r="O1105" s="8" t="n">
        <v>6800.25</v>
      </c>
      <c r="P1105" s="268" t="n">
        <v>0.1088</v>
      </c>
      <c r="Q1105" s="8" t="n">
        <v>386</v>
      </c>
      <c r="R1105" s="8" t="n">
        <v>0</v>
      </c>
      <c r="S1105" s="8" t="n">
        <v>0</v>
      </c>
      <c r="T1105" s="8" t="inlineStr">
        <is>
          <t>17 ↑ +0.95%</t>
        </is>
      </c>
      <c r="U1105" s="8" t="inlineStr">
        <is>
          <t>108 ↑ +0.77%</t>
        </is>
      </c>
      <c r="V1105" s="8" t="inlineStr">
        <is>
          <t>112 ↑ +0.65%</t>
        </is>
      </c>
      <c r="W1105" s="8" t="inlineStr">
        <is>
          <t>149 ↑ +1.90%</t>
        </is>
      </c>
    </row>
    <row r="1106">
      <c r="A1106" s="308" t="n">
        <v>44610</v>
      </c>
      <c r="B1106" s="472" t="n">
        <v>1978.806</v>
      </c>
      <c r="C1106" s="8" t="n">
        <v>15.763</v>
      </c>
      <c r="D1106" s="268" t="n">
        <v>0.008</v>
      </c>
      <c r="E1106" s="8" t="n">
        <v>74.88</v>
      </c>
      <c r="F1106" s="8" t="n">
        <v>139.805</v>
      </c>
      <c r="G1106" s="8" t="n">
        <v>124.945</v>
      </c>
      <c r="H1106" s="8" t="n">
        <v>98.22</v>
      </c>
      <c r="I1106" s="8" t="n">
        <v>175.74</v>
      </c>
      <c r="J1106" s="8" t="n">
        <v>60.25</v>
      </c>
      <c r="K1106" s="268" t="n">
        <v>0.3593</v>
      </c>
      <c r="L1106" s="268" t="n">
        <v>0.2591</v>
      </c>
      <c r="M1106" s="268" t="n">
        <v>-0.0424</v>
      </c>
      <c r="N1106" s="8" t="n">
        <v>585.8200000000001</v>
      </c>
      <c r="O1106" s="8" t="n">
        <v>6807.36</v>
      </c>
      <c r="P1106" s="268" t="n">
        <v>0.0861</v>
      </c>
      <c r="Q1106" s="8" t="n">
        <v>386</v>
      </c>
      <c r="R1106" s="8" t="n">
        <v>0</v>
      </c>
      <c r="S1106" s="8" t="n">
        <v>0</v>
      </c>
      <c r="T1106" s="8" t="inlineStr">
        <is>
          <t>22 ↑ +0.42%</t>
        </is>
      </c>
      <c r="U1106" s="8" t="inlineStr">
        <is>
          <t>120 ↑ +0.66%</t>
        </is>
      </c>
      <c r="V1106" s="8" t="inlineStr">
        <is>
          <t>104 ↑ +0.93%</t>
        </is>
      </c>
      <c r="W1106" s="8" t="inlineStr">
        <is>
          <t>140 ↑ +0.90%</t>
        </is>
      </c>
    </row>
    <row r="1107">
      <c r="A1107" s="308" t="n">
        <v>44609</v>
      </c>
      <c r="B1107" s="472" t="n">
        <v>1963.043</v>
      </c>
      <c r="C1107" s="8" t="n">
        <v>3.605</v>
      </c>
      <c r="D1107" s="268" t="n">
        <v>0.0018</v>
      </c>
      <c r="E1107" s="8" t="n">
        <v>71.89</v>
      </c>
      <c r="F1107" s="8" t="n">
        <v>138.968</v>
      </c>
      <c r="G1107" s="8" t="n">
        <v>123.555</v>
      </c>
      <c r="H1107" s="8" t="n">
        <v>97.67</v>
      </c>
      <c r="I1107" s="8" t="n">
        <v>174.98</v>
      </c>
      <c r="J1107" s="8" t="n">
        <v>60.07</v>
      </c>
      <c r="K1107" s="268" t="n">
        <v>0.3602</v>
      </c>
      <c r="L1107" s="268" t="n">
        <v>0.2547</v>
      </c>
      <c r="M1107" s="268" t="n">
        <v>-0.0402</v>
      </c>
      <c r="N1107" s="8" t="n">
        <v>557.98</v>
      </c>
      <c r="O1107" s="8" t="n">
        <v>6748.94</v>
      </c>
      <c r="P1107" s="268" t="n">
        <v>0.0827</v>
      </c>
      <c r="Q1107" s="8" t="n">
        <v>386</v>
      </c>
      <c r="R1107" s="8" t="n">
        <v>0</v>
      </c>
      <c r="S1107" s="8" t="n">
        <v>0</v>
      </c>
      <c r="T1107" s="8" t="inlineStr">
        <is>
          <t>24 ↓ -0.04%</t>
        </is>
      </c>
      <c r="U1107" s="8" t="inlineStr">
        <is>
          <t>133 ↓ -0.20%</t>
        </is>
      </c>
      <c r="V1107" s="8" t="inlineStr">
        <is>
          <t>98 ↓ -0.15%</t>
        </is>
      </c>
      <c r="W1107" s="8" t="inlineStr">
        <is>
          <t>131 ↑ +0.87%</t>
        </is>
      </c>
    </row>
    <row r="1108">
      <c r="A1108" s="308" t="n">
        <v>44608</v>
      </c>
      <c r="B1108" s="472" t="n">
        <v>1959.438</v>
      </c>
      <c r="C1108" s="8" t="n">
        <v>12.77</v>
      </c>
      <c r="D1108" s="268" t="n">
        <v>0.0066</v>
      </c>
      <c r="E1108" s="8" t="n">
        <v>72.12</v>
      </c>
      <c r="F1108" s="8" t="n">
        <v>138.356</v>
      </c>
      <c r="G1108" s="8" t="n">
        <v>123.57</v>
      </c>
      <c r="H1108" s="8" t="n">
        <v>97.45</v>
      </c>
      <c r="I1108" s="8" t="n">
        <v>173.93</v>
      </c>
      <c r="J1108" s="8" t="n">
        <v>57.31</v>
      </c>
      <c r="K1108" s="268" t="n">
        <v>0.3557</v>
      </c>
      <c r="L1108" s="268" t="n">
        <v>0.2573</v>
      </c>
      <c r="M1108" s="268" t="n">
        <v>-0.04</v>
      </c>
      <c r="N1108" s="8" t="n">
        <v>523.1900000000001</v>
      </c>
      <c r="O1108" s="8" t="n">
        <v>6764.28</v>
      </c>
      <c r="P1108" s="268" t="n">
        <v>0.07729999999999999</v>
      </c>
      <c r="Q1108" s="8" t="n">
        <v>386</v>
      </c>
      <c r="R1108" s="8" t="n">
        <v>0</v>
      </c>
      <c r="S1108" s="8" t="n">
        <v>0</v>
      </c>
      <c r="T1108" s="8" t="inlineStr">
        <is>
          <t>26 ↑ +0.43%</t>
        </is>
      </c>
      <c r="U1108" s="8" t="inlineStr">
        <is>
          <t>120 ↑ +0.60%</t>
        </is>
      </c>
      <c r="V1108" s="8" t="inlineStr">
        <is>
          <t>109 ↑ +0.64%</t>
        </is>
      </c>
      <c r="W1108" s="8" t="inlineStr">
        <is>
          <t>131 ↑ +0.76%</t>
        </is>
      </c>
    </row>
    <row r="1109">
      <c r="A1109" s="308" t="n">
        <v>44607</v>
      </c>
      <c r="B1109" s="472" t="n">
        <v>1946.668</v>
      </c>
      <c r="C1109" s="8" t="n">
        <v>-31.271</v>
      </c>
      <c r="D1109" s="268" t="n">
        <v>-0.0158</v>
      </c>
      <c r="E1109" s="8" t="n">
        <v>69.77</v>
      </c>
      <c r="F1109" s="8" t="n">
        <v>137.553</v>
      </c>
      <c r="G1109" s="8" t="n">
        <v>122.374</v>
      </c>
      <c r="H1109" s="8" t="n">
        <v>96.29000000000001</v>
      </c>
      <c r="I1109" s="8" t="n">
        <v>173.88</v>
      </c>
      <c r="J1109" s="8" t="n">
        <v>60.8</v>
      </c>
      <c r="K1109" s="268" t="n">
        <v>0.3633</v>
      </c>
      <c r="L1109" s="268" t="n">
        <v>0.2616</v>
      </c>
      <c r="M1109" s="268" t="n">
        <v>-0.038</v>
      </c>
      <c r="N1109" s="8" t="n">
        <v>618.71</v>
      </c>
      <c r="O1109" s="8" t="n">
        <v>6774.14</v>
      </c>
      <c r="P1109" s="268" t="n">
        <v>0.09130000000000001</v>
      </c>
      <c r="Q1109" s="8" t="n">
        <v>385</v>
      </c>
      <c r="R1109" s="8" t="n">
        <v>0</v>
      </c>
      <c r="S1109" s="8" t="n">
        <v>0</v>
      </c>
      <c r="T1109" s="8" t="inlineStr">
        <is>
          <t>31 ↓ -1.80%</t>
        </is>
      </c>
      <c r="U1109" s="8" t="inlineStr">
        <is>
          <t>127 ↓ -1.89%</t>
        </is>
      </c>
      <c r="V1109" s="8" t="inlineStr">
        <is>
          <t>99 ↓ -1.82%</t>
        </is>
      </c>
      <c r="W1109" s="8" t="inlineStr">
        <is>
          <t>128 ↓ -1.03%</t>
        </is>
      </c>
    </row>
    <row r="1110">
      <c r="A1110" s="308" t="n">
        <v>44606</v>
      </c>
      <c r="B1110" s="472" t="n">
        <v>1977.939</v>
      </c>
      <c r="C1110" s="8" t="n">
        <v>-63.32</v>
      </c>
      <c r="D1110" s="268" t="n">
        <v>-0.031</v>
      </c>
      <c r="E1110" s="8" t="n">
        <v>75</v>
      </c>
      <c r="F1110" s="8" t="n">
        <v>139.583</v>
      </c>
      <c r="G1110" s="8" t="n">
        <v>124.93</v>
      </c>
      <c r="H1110" s="8" t="n">
        <v>96.29000000000001</v>
      </c>
      <c r="I1110" s="8" t="n">
        <v>179.19</v>
      </c>
      <c r="J1110" s="8" t="n">
        <v>74.34</v>
      </c>
      <c r="K1110" s="268" t="n">
        <v>0.3961</v>
      </c>
      <c r="L1110" s="268" t="n">
        <v>0.2897</v>
      </c>
      <c r="M1110" s="268" t="n">
        <v>-0.0424</v>
      </c>
      <c r="N1110" s="8" t="n">
        <v>575.1</v>
      </c>
      <c r="O1110" s="8" t="n">
        <v>6786.99</v>
      </c>
      <c r="P1110" s="268" t="n">
        <v>0.0847</v>
      </c>
      <c r="Q1110" s="8" t="n">
        <v>385</v>
      </c>
      <c r="R1110" s="8" t="n">
        <v>0</v>
      </c>
      <c r="S1110" s="8" t="n">
        <v>0</v>
      </c>
      <c r="T1110" s="8" t="inlineStr">
        <is>
          <t>20 ↓ -1.59%</t>
        </is>
      </c>
      <c r="U1110" s="8" t="inlineStr">
        <is>
          <t>113 ↓ -2.50%</t>
        </is>
      </c>
      <c r="V1110" s="8" t="inlineStr">
        <is>
          <t>111 ↓ -3.13%</t>
        </is>
      </c>
      <c r="W1110" s="8" t="inlineStr">
        <is>
          <t>141 ↓ -3.78%</t>
        </is>
      </c>
    </row>
    <row r="1111">
      <c r="A1111" s="308" t="n">
        <v>44603</v>
      </c>
      <c r="B1111" s="472" t="n">
        <v>2041.259</v>
      </c>
      <c r="C1111" s="8" t="n">
        <v>-22.161</v>
      </c>
      <c r="D1111" s="268" t="n">
        <v>-0.0107</v>
      </c>
      <c r="E1111" s="8" t="n">
        <v>84.8</v>
      </c>
      <c r="F1111" s="8" t="n">
        <v>144.242</v>
      </c>
      <c r="G1111" s="8" t="n">
        <v>128.75</v>
      </c>
      <c r="H1111" s="8" t="n">
        <v>96.22</v>
      </c>
      <c r="I1111" s="8" t="n">
        <v>187.83</v>
      </c>
      <c r="J1111" s="8" t="n">
        <v>89.36</v>
      </c>
      <c r="K1111" s="268" t="n">
        <v>0.4358</v>
      </c>
      <c r="L1111" s="268" t="n">
        <v>0.3324</v>
      </c>
      <c r="M1111" s="268" t="n">
        <v>-0.0504</v>
      </c>
      <c r="N1111" s="8" t="n">
        <v>549.66</v>
      </c>
      <c r="O1111" s="8" t="n">
        <v>6789.7</v>
      </c>
      <c r="P1111" s="268" t="n">
        <v>0.081</v>
      </c>
      <c r="Q1111" s="8" t="n">
        <v>385</v>
      </c>
      <c r="R1111" s="8" t="n">
        <v>0</v>
      </c>
      <c r="S1111" s="8" t="n">
        <v>0</v>
      </c>
      <c r="T1111" s="8" t="inlineStr">
        <is>
          <t>12 ↓ -0.56%</t>
        </is>
      </c>
      <c r="U1111" s="8" t="inlineStr">
        <is>
          <t>80 ↓ -0.42%</t>
        </is>
      </c>
      <c r="V1111" s="8" t="inlineStr">
        <is>
          <t>114 ↓ -0.79%</t>
        </is>
      </c>
      <c r="W1111" s="8" t="inlineStr">
        <is>
          <t>179 ↓ -1.58%</t>
        </is>
      </c>
    </row>
    <row r="1112">
      <c r="A1112" s="308" t="n">
        <v>44602</v>
      </c>
      <c r="B1112" s="472" t="n">
        <v>2063.42</v>
      </c>
      <c r="C1112" s="8" t="n">
        <v>3.79</v>
      </c>
      <c r="D1112" s="268" t="n">
        <v>0.0018</v>
      </c>
      <c r="E1112" s="8" t="n">
        <v>87.17</v>
      </c>
      <c r="F1112" s="8" t="n">
        <v>145.807</v>
      </c>
      <c r="G1112" s="8" t="n">
        <v>129.397</v>
      </c>
      <c r="H1112" s="8" t="n">
        <v>98.29000000000001</v>
      </c>
      <c r="I1112" s="8" t="n">
        <v>187.66</v>
      </c>
      <c r="J1112" s="8" t="n">
        <v>84.86</v>
      </c>
      <c r="K1112" s="268" t="n">
        <v>0.4185</v>
      </c>
      <c r="L1112" s="268" t="n">
        <v>0.3213</v>
      </c>
      <c r="M1112" s="268" t="n">
        <v>-0.0531</v>
      </c>
      <c r="N1112" s="8" t="n">
        <v>626.65</v>
      </c>
      <c r="O1112" s="8" t="n">
        <v>6793.9</v>
      </c>
      <c r="P1112" s="268" t="n">
        <v>0.0922</v>
      </c>
      <c r="Q1112" s="8" t="n">
        <v>385</v>
      </c>
      <c r="R1112" s="8" t="n">
        <v>0</v>
      </c>
      <c r="S1112" s="8" t="n">
        <v>0</v>
      </c>
      <c r="T1112" s="8" t="inlineStr">
        <is>
          <t>13 ↑ +0.56%</t>
        </is>
      </c>
      <c r="U1112" s="8" t="inlineStr">
        <is>
          <t>65 ↑ +0.29%</t>
        </is>
      </c>
      <c r="V1112" s="8" t="inlineStr">
        <is>
          <t>121 ↑ +0.22%</t>
        </is>
      </c>
      <c r="W1112" s="8" t="inlineStr">
        <is>
          <t>186 ↑ +0.09%</t>
        </is>
      </c>
    </row>
    <row r="1113" ht="28" customHeight="1" s="386">
      <c r="A1113" s="308" t="n">
        <v>44601</v>
      </c>
      <c r="B1113" s="472" t="n">
        <v>2059.63</v>
      </c>
      <c r="C1113" s="8" t="n">
        <v>27.254</v>
      </c>
      <c r="D1113" s="268" t="n">
        <v>0.0134</v>
      </c>
      <c r="E1113" s="8" t="n">
        <v>87.5</v>
      </c>
      <c r="F1113" s="8" t="n">
        <v>145.614</v>
      </c>
      <c r="G1113" s="8" t="n">
        <v>129.69</v>
      </c>
      <c r="H1113" s="8" t="n">
        <v>98.22</v>
      </c>
      <c r="I1113" s="8" t="n">
        <v>187</v>
      </c>
      <c r="J1113" s="8" t="n">
        <v>82.65000000000001</v>
      </c>
      <c r="K1113" s="268" t="n">
        <v>0.4138</v>
      </c>
      <c r="L1113" s="268" t="n">
        <v>0.3179</v>
      </c>
      <c r="M1113" s="268" t="n">
        <v>-0.0524</v>
      </c>
      <c r="N1113" s="8" t="n">
        <v>693.76</v>
      </c>
      <c r="O1113" s="8" t="n">
        <v>6796.79</v>
      </c>
      <c r="P1113" s="268" t="n">
        <v>0.1021</v>
      </c>
      <c r="Q1113" s="8" t="n">
        <v>385</v>
      </c>
      <c r="R1113" s="8" t="n">
        <v>0</v>
      </c>
      <c r="S1113" s="8" t="n">
        <v>0</v>
      </c>
      <c r="T1113" s="8" t="inlineStr">
        <is>
          <t>14 ↑ +0.83%</t>
        </is>
      </c>
      <c r="U1113" s="8" t="inlineStr">
        <is>
          <t>70 ↑ +0.69%</t>
        </is>
      </c>
      <c r="V1113" s="8" t="inlineStr">
        <is>
          <t>114 ↑ +0.88%</t>
        </is>
      </c>
      <c r="W1113" s="8" t="inlineStr">
        <is>
          <t>187 ↑ +1.90%</t>
        </is>
      </c>
    </row>
    <row r="1114" ht="28" customHeight="1" s="386">
      <c r="A1114" s="308" t="n">
        <v>44600</v>
      </c>
      <c r="B1114" s="472" t="n">
        <v>2032.376</v>
      </c>
      <c r="C1114" s="8" t="n">
        <v>2.395</v>
      </c>
      <c r="D1114" s="268" t="n">
        <v>0.0012</v>
      </c>
      <c r="E1114" s="8" t="n">
        <v>83.95999999999999</v>
      </c>
      <c r="F1114" s="8" t="n">
        <v>143.498</v>
      </c>
      <c r="G1114" s="8" t="n">
        <v>128.4</v>
      </c>
      <c r="H1114" s="8" t="n">
        <v>97.18000000000001</v>
      </c>
      <c r="I1114" s="8" t="n">
        <v>185.03</v>
      </c>
      <c r="J1114" s="8" t="n">
        <v>82.42</v>
      </c>
      <c r="K1114" s="268" t="n">
        <v>0.4153</v>
      </c>
      <c r="L1114" s="268" t="n">
        <v>0.3151</v>
      </c>
      <c r="M1114" s="268" t="n">
        <v>-0.0488</v>
      </c>
      <c r="N1114" s="8" t="n">
        <v>596</v>
      </c>
      <c r="O1114" s="8" t="n">
        <v>6802.98</v>
      </c>
      <c r="P1114" s="268" t="n">
        <v>0.0876</v>
      </c>
      <c r="Q1114" s="8" t="n">
        <v>385</v>
      </c>
      <c r="R1114" s="8" t="n">
        <v>0</v>
      </c>
      <c r="S1114" s="8" t="n">
        <v>0</v>
      </c>
      <c r="T1114" s="8" t="inlineStr">
        <is>
          <t>16 ↑ +0.14%</t>
        </is>
      </c>
      <c r="U1114" s="8" t="inlineStr">
        <is>
          <t>79 ↑ +0.62%</t>
        </is>
      </c>
      <c r="V1114" s="8" t="inlineStr">
        <is>
          <t>114 ↑ +0.63%</t>
        </is>
      </c>
      <c r="W1114" s="8" t="inlineStr">
        <is>
          <t>176 ↓ -0.44%</t>
        </is>
      </c>
    </row>
    <row r="1115" ht="28" customHeight="1" s="386">
      <c r="A1115" s="308" t="n">
        <v>44599</v>
      </c>
      <c r="B1115" s="472" t="n">
        <v>2029.981</v>
      </c>
      <c r="C1115" s="8" t="n">
        <v>22.524</v>
      </c>
      <c r="D1115" s="268" t="n">
        <v>0.0112</v>
      </c>
      <c r="E1115" s="8" t="n">
        <v>82.84</v>
      </c>
      <c r="F1115" s="8" t="n">
        <v>143.751</v>
      </c>
      <c r="G1115" s="8" t="n">
        <v>128.025</v>
      </c>
      <c r="H1115" s="8" t="n">
        <v>95.77</v>
      </c>
      <c r="I1115" s="8" t="n">
        <v>186.78</v>
      </c>
      <c r="J1115" s="8" t="n">
        <v>86.73</v>
      </c>
      <c r="K1115" s="268" t="n">
        <v>0.4303</v>
      </c>
      <c r="L1115" s="268" t="n">
        <v>0.3259</v>
      </c>
      <c r="M1115" s="268" t="n">
        <v>-0.0481</v>
      </c>
      <c r="N1115" s="8" t="n">
        <v>458.18</v>
      </c>
      <c r="O1115" s="8" t="n">
        <v>6808.08</v>
      </c>
      <c r="P1115" s="268" t="n">
        <v>0.0673</v>
      </c>
      <c r="Q1115" s="8" t="n">
        <v>385</v>
      </c>
      <c r="R1115" s="8" t="n">
        <v>0</v>
      </c>
      <c r="S1115" s="8" t="n">
        <v>0</v>
      </c>
      <c r="T1115" s="8" t="inlineStr">
        <is>
          <t>18 ↓ -0.14%</t>
        </is>
      </c>
      <c r="U1115" s="8" t="inlineStr">
        <is>
          <t>86 ↑ +0.55%</t>
        </is>
      </c>
      <c r="V1115" s="8" t="inlineStr">
        <is>
          <t>108 ↑ +0.99%</t>
        </is>
      </c>
      <c r="W1115" s="8" t="inlineStr">
        <is>
          <t>173 ↑ +1.62%</t>
        </is>
      </c>
    </row>
    <row r="1116">
      <c r="A1116" s="308" t="n">
        <v>44589</v>
      </c>
      <c r="B1116" s="472" t="n">
        <v>2007.457</v>
      </c>
      <c r="C1116" s="8" t="n">
        <v>2.166</v>
      </c>
      <c r="D1116" s="268" t="n">
        <v>0.0011</v>
      </c>
      <c r="E1116" s="8" t="n">
        <v>79.73</v>
      </c>
      <c r="F1116" s="8" t="n">
        <v>142.125</v>
      </c>
      <c r="G1116" s="8" t="n">
        <v>126.3</v>
      </c>
      <c r="H1116" s="8" t="n">
        <v>93.83</v>
      </c>
      <c r="I1116" s="8" t="n">
        <v>185.83</v>
      </c>
      <c r="J1116" s="8" t="n">
        <v>89.70999999999999</v>
      </c>
      <c r="K1116" s="268" t="n">
        <v>0.4371</v>
      </c>
      <c r="L1116" s="268" t="n">
        <v>0.3295</v>
      </c>
      <c r="M1116" s="268" t="n">
        <v>-0.0451</v>
      </c>
      <c r="N1116" s="8" t="n">
        <v>597.12</v>
      </c>
      <c r="O1116" s="8" t="n">
        <v>6808.97</v>
      </c>
      <c r="P1116" s="268" t="n">
        <v>0.0877</v>
      </c>
      <c r="Q1116" s="8" t="n">
        <v>385</v>
      </c>
      <c r="R1116" s="8" t="n">
        <v>0</v>
      </c>
      <c r="S1116" s="8" t="inlineStr">
        <is>
          <t>1 ↑ +0.05%</t>
        </is>
      </c>
      <c r="T1116" s="8" t="inlineStr">
        <is>
          <t>18 ↑ +0.23%</t>
        </is>
      </c>
      <c r="U1116" s="8" t="inlineStr">
        <is>
          <t>104 ↑ +0.09%</t>
        </is>
      </c>
      <c r="V1116" s="8" t="inlineStr">
        <is>
          <t>99 ↑ +0.18%</t>
        </is>
      </c>
      <c r="W1116" s="8" t="inlineStr">
        <is>
          <t>163 ↑ +0.06%</t>
        </is>
      </c>
    </row>
    <row r="1117">
      <c r="A1117" s="308" t="n">
        <v>44588</v>
      </c>
      <c r="B1117" s="472" t="n">
        <v>2005.291</v>
      </c>
      <c r="C1117" s="8" t="n">
        <v>-25.527</v>
      </c>
      <c r="D1117" s="268" t="n">
        <v>-0.0126</v>
      </c>
      <c r="E1117" s="8" t="n">
        <v>78.88</v>
      </c>
      <c r="F1117" s="8" t="n">
        <v>142.182</v>
      </c>
      <c r="G1117" s="8" t="n">
        <v>126.169</v>
      </c>
      <c r="H1117" s="8" t="n">
        <v>92.11</v>
      </c>
      <c r="I1117" s="8" t="n">
        <v>187.03</v>
      </c>
      <c r="J1117" s="8" t="n">
        <v>91.03</v>
      </c>
      <c r="K1117" s="268" t="n">
        <v>0.4485</v>
      </c>
      <c r="L1117" s="268" t="n">
        <v>0.3442</v>
      </c>
      <c r="M1117" s="268" t="n">
        <v>-0.0449</v>
      </c>
      <c r="N1117" s="8" t="n">
        <v>679.62</v>
      </c>
      <c r="O1117" s="8" t="n">
        <v>6808.81</v>
      </c>
      <c r="P1117" s="268" t="n">
        <v>0.0998</v>
      </c>
      <c r="Q1117" s="8" t="n">
        <v>384</v>
      </c>
      <c r="R1117" s="8" t="n">
        <v>0</v>
      </c>
      <c r="S1117" s="8" t="inlineStr">
        <is>
          <t>1 ↓ -2.88%</t>
        </is>
      </c>
      <c r="T1117" s="8" t="inlineStr">
        <is>
          <t>19 ↓ -0.49%</t>
        </is>
      </c>
      <c r="U1117" s="8" t="inlineStr">
        <is>
          <t>107 ↓ -0.66%</t>
        </is>
      </c>
      <c r="V1117" s="8" t="inlineStr">
        <is>
          <t>107 ↓ -1.24%</t>
        </is>
      </c>
      <c r="W1117" s="8" t="inlineStr">
        <is>
          <t>150 ↓ -1.78%</t>
        </is>
      </c>
    </row>
    <row r="1118">
      <c r="A1118" s="308" t="n">
        <v>44587</v>
      </c>
      <c r="B1118" s="472" t="n">
        <v>2030.818</v>
      </c>
      <c r="C1118" s="8" t="n">
        <v>8.452999999999999</v>
      </c>
      <c r="D1118" s="268" t="n">
        <v>0.0042</v>
      </c>
      <c r="E1118" s="8" t="n">
        <v>81.56</v>
      </c>
      <c r="F1118" s="8" t="n">
        <v>144.98</v>
      </c>
      <c r="G1118" s="8" t="n">
        <v>127.5</v>
      </c>
      <c r="H1118" s="8" t="n">
        <v>95.15000000000001</v>
      </c>
      <c r="I1118" s="8" t="n">
        <v>187.09</v>
      </c>
      <c r="J1118" s="8" t="n">
        <v>88.56999999999999</v>
      </c>
      <c r="K1118" s="268" t="n">
        <v>0.4211</v>
      </c>
      <c r="L1118" s="268" t="n">
        <v>0.3262</v>
      </c>
      <c r="M1118" s="268" t="n">
        <v>-0.0477</v>
      </c>
      <c r="N1118" s="8" t="n">
        <v>759.76</v>
      </c>
      <c r="O1118" s="8" t="n">
        <v>6814.26</v>
      </c>
      <c r="P1118" s="268" t="n">
        <v>0.1115</v>
      </c>
      <c r="Q1118" s="8" t="n">
        <v>385</v>
      </c>
      <c r="R1118" s="8" t="n">
        <v>0</v>
      </c>
      <c r="S1118" s="8" t="n">
        <v>0</v>
      </c>
      <c r="T1118" s="8" t="inlineStr">
        <is>
          <t>16 ↓ -0.01%</t>
        </is>
      </c>
      <c r="U1118" s="8" t="inlineStr">
        <is>
          <t>97 ↑ +0.03%</t>
        </is>
      </c>
      <c r="V1118" s="8" t="inlineStr">
        <is>
          <t>98 ↑ +0.45%</t>
        </is>
      </c>
      <c r="W1118" s="8" t="inlineStr">
        <is>
          <t>174 ↑ +0.66%</t>
        </is>
      </c>
    </row>
    <row r="1119">
      <c r="A1119" s="308" t="n">
        <v>44586</v>
      </c>
      <c r="B1119" s="472" t="n">
        <v>2022.365</v>
      </c>
      <c r="C1119" s="8" t="n">
        <v>-33.532</v>
      </c>
      <c r="D1119" s="268" t="n">
        <v>-0.0163</v>
      </c>
      <c r="E1119" s="8" t="n">
        <v>81.83</v>
      </c>
      <c r="F1119" s="8" t="n">
        <v>144.315</v>
      </c>
      <c r="G1119" s="8" t="n">
        <v>127.354</v>
      </c>
      <c r="H1119" s="8" t="n">
        <v>94.84999999999999</v>
      </c>
      <c r="I1119" s="8" t="n">
        <v>186.58</v>
      </c>
      <c r="J1119" s="8" t="n">
        <v>89.34999999999999</v>
      </c>
      <c r="K1119" s="268" t="n">
        <v>0.4226</v>
      </c>
      <c r="L1119" s="268" t="n">
        <v>0.3321</v>
      </c>
      <c r="M1119" s="268" t="n">
        <v>-0.0466</v>
      </c>
      <c r="N1119" s="8" t="n">
        <v>697.6</v>
      </c>
      <c r="O1119" s="8" t="n">
        <v>6826.99</v>
      </c>
      <c r="P1119" s="268" t="n">
        <v>0.1022</v>
      </c>
      <c r="Q1119" s="8" t="n">
        <v>385</v>
      </c>
      <c r="R1119" s="8" t="n">
        <v>0</v>
      </c>
      <c r="S1119" s="8" t="n">
        <v>0</v>
      </c>
      <c r="T1119" s="8" t="inlineStr">
        <is>
          <t>17 ↓ -0.91%</t>
        </is>
      </c>
      <c r="U1119" s="8" t="inlineStr">
        <is>
          <t>96 ↓ -1.26%</t>
        </is>
      </c>
      <c r="V1119" s="8" t="inlineStr">
        <is>
          <t>101 ↓ -1.60%</t>
        </is>
      </c>
      <c r="W1119" s="8" t="inlineStr">
        <is>
          <t>171 ↓ -1.93%</t>
        </is>
      </c>
    </row>
    <row r="1120">
      <c r="A1120" s="308" t="n">
        <v>44585</v>
      </c>
      <c r="B1120" s="472" t="n">
        <v>2055.897</v>
      </c>
      <c r="C1120" s="8" t="n">
        <v>7.987</v>
      </c>
      <c r="D1120" s="268" t="n">
        <v>0.0039</v>
      </c>
      <c r="E1120" s="8" t="n">
        <v>86.64</v>
      </c>
      <c r="F1120" s="8" t="n">
        <v>146.798</v>
      </c>
      <c r="G1120" s="8" t="n">
        <v>128.945</v>
      </c>
      <c r="H1120" s="8" t="n">
        <v>98.89</v>
      </c>
      <c r="I1120" s="8" t="n">
        <v>185.52</v>
      </c>
      <c r="J1120" s="8" t="n">
        <v>81.97</v>
      </c>
      <c r="K1120" s="268" t="n">
        <v>0.3872</v>
      </c>
      <c r="L1120" s="268" t="n">
        <v>0.2996</v>
      </c>
      <c r="M1120" s="268" t="n">
        <v>-0.0509</v>
      </c>
      <c r="N1120" s="8" t="n">
        <v>612.36</v>
      </c>
      <c r="O1120" s="8" t="n">
        <v>6818.71</v>
      </c>
      <c r="P1120" s="268" t="n">
        <v>0.0898</v>
      </c>
      <c r="Q1120" s="8" t="n">
        <v>384</v>
      </c>
      <c r="R1120" s="8" t="n">
        <v>0</v>
      </c>
      <c r="S1120" s="8" t="n">
        <v>0</v>
      </c>
      <c r="T1120" s="8" t="inlineStr">
        <is>
          <t>15 ↓ -0.08%</t>
        </is>
      </c>
      <c r="U1120" s="8" t="inlineStr">
        <is>
          <t>76 ↓ -0.02%</t>
        </is>
      </c>
      <c r="V1120" s="8" t="inlineStr">
        <is>
          <t>106 ↓ -0.12%</t>
        </is>
      </c>
      <c r="W1120" s="8" t="inlineStr">
        <is>
          <t>187 ↑ +0.88%</t>
        </is>
      </c>
    </row>
    <row r="1121">
      <c r="A1121" s="308" t="n">
        <v>44582</v>
      </c>
      <c r="B1121" s="472" t="n">
        <v>2047.91</v>
      </c>
      <c r="C1121" s="8" t="n">
        <v>-10.808</v>
      </c>
      <c r="D1121" s="268" t="n">
        <v>-0.0053</v>
      </c>
      <c r="E1121" s="8" t="n">
        <v>85.53</v>
      </c>
      <c r="F1121" s="8" t="n">
        <v>145.885</v>
      </c>
      <c r="G1121" s="8" t="n">
        <v>129.079</v>
      </c>
      <c r="H1121" s="8" t="n">
        <v>98.98</v>
      </c>
      <c r="I1121" s="8" t="n">
        <v>183.79</v>
      </c>
      <c r="J1121" s="8" t="n">
        <v>78.91</v>
      </c>
      <c r="K1121" s="268" t="n">
        <v>0.379</v>
      </c>
      <c r="L1121" s="268" t="n">
        <v>0.2902</v>
      </c>
      <c r="M1121" s="268" t="n">
        <v>-0.0504</v>
      </c>
      <c r="N1121" s="8" t="n">
        <v>598.02</v>
      </c>
      <c r="O1121" s="8" t="n">
        <v>6810.26</v>
      </c>
      <c r="P1121" s="268" t="n">
        <v>0.0878</v>
      </c>
      <c r="Q1121" s="8" t="n">
        <v>382</v>
      </c>
      <c r="R1121" s="8" t="n">
        <v>0</v>
      </c>
      <c r="S1121" s="8" t="n">
        <v>0</v>
      </c>
      <c r="T1121" s="8" t="inlineStr">
        <is>
          <t>14 ↓ -0.46%</t>
        </is>
      </c>
      <c r="U1121" s="8" t="inlineStr">
        <is>
          <t>79 ↓ -0.37%</t>
        </is>
      </c>
      <c r="V1121" s="8" t="inlineStr">
        <is>
          <t>102 ↓ -0.64%</t>
        </is>
      </c>
      <c r="W1121" s="8" t="inlineStr">
        <is>
          <t>187 ↓ -0.53%</t>
        </is>
      </c>
    </row>
    <row r="1122">
      <c r="A1122" s="308" t="n">
        <v>44581</v>
      </c>
      <c r="B1122" s="472" t="n">
        <v>2058.718</v>
      </c>
      <c r="C1122" s="8" t="n">
        <v>-13.782</v>
      </c>
      <c r="D1122" s="268" t="n">
        <v>-0.0067</v>
      </c>
      <c r="E1122" s="8" t="n">
        <v>87.92</v>
      </c>
      <c r="F1122" s="8" t="n">
        <v>146.717</v>
      </c>
      <c r="G1122" s="8" t="n">
        <v>130.42</v>
      </c>
      <c r="H1122" s="8" t="n">
        <v>100.37</v>
      </c>
      <c r="I1122" s="8" t="n">
        <v>183.61</v>
      </c>
      <c r="J1122" s="8" t="n">
        <v>75.69</v>
      </c>
      <c r="K1122" s="268" t="n">
        <v>0.3689</v>
      </c>
      <c r="L1122" s="268" t="n">
        <v>0.2815</v>
      </c>
      <c r="M1122" s="268" t="n">
        <v>-0.0517</v>
      </c>
      <c r="N1122" s="8" t="n">
        <v>744.38</v>
      </c>
      <c r="O1122" s="8" t="n">
        <v>6806.73</v>
      </c>
      <c r="P1122" s="268" t="n">
        <v>0.1094</v>
      </c>
      <c r="Q1122" s="8" t="n">
        <v>381</v>
      </c>
      <c r="R1122" s="8" t="n">
        <v>0</v>
      </c>
      <c r="S1122" s="8" t="n">
        <v>0</v>
      </c>
      <c r="T1122" s="8" t="inlineStr">
        <is>
          <t>12 ↓ -0.03%</t>
        </is>
      </c>
      <c r="U1122" s="8" t="inlineStr">
        <is>
          <t>76 ↓ -0.07%</t>
        </is>
      </c>
      <c r="V1122" s="8" t="inlineStr">
        <is>
          <t>100 ↓ -0.41%</t>
        </is>
      </c>
      <c r="W1122" s="8" t="inlineStr">
        <is>
          <t>193 ↓ -1.07%</t>
        </is>
      </c>
    </row>
    <row r="1123" ht="28" customHeight="1" s="386">
      <c r="A1123" s="308" t="n">
        <v>44580</v>
      </c>
      <c r="B1123" s="472" t="n">
        <v>2072.5</v>
      </c>
      <c r="C1123" s="8" t="n">
        <v>-0.601</v>
      </c>
      <c r="D1123" s="268" t="n">
        <v>-0.0003</v>
      </c>
      <c r="E1123" s="8" t="n">
        <v>88.75</v>
      </c>
      <c r="F1123" s="8" t="n">
        <v>148.006</v>
      </c>
      <c r="G1123" s="8" t="n">
        <v>130.79</v>
      </c>
      <c r="H1123" s="8" t="n">
        <v>102.8</v>
      </c>
      <c r="I1123" s="8" t="n">
        <v>182.92</v>
      </c>
      <c r="J1123" s="8" t="n">
        <v>67.90000000000001</v>
      </c>
      <c r="K1123" s="268" t="n">
        <v>0.3491</v>
      </c>
      <c r="L1123" s="268" t="n">
        <v>0.2633</v>
      </c>
      <c r="M1123" s="268" t="n">
        <v>-0.0534</v>
      </c>
      <c r="N1123" s="8" t="n">
        <v>691.3099999999999</v>
      </c>
      <c r="O1123" s="8" t="n">
        <v>6806.68</v>
      </c>
      <c r="P1123" s="268" t="n">
        <v>0.1016</v>
      </c>
      <c r="Q1123" s="8" t="n">
        <v>380</v>
      </c>
      <c r="R1123" s="8" t="n">
        <v>0</v>
      </c>
      <c r="S1123" s="8" t="n">
        <v>0</v>
      </c>
      <c r="T1123" s="8" t="inlineStr">
        <is>
          <t>14 ↑ +0.77%</t>
        </is>
      </c>
      <c r="U1123" s="8" t="inlineStr">
        <is>
          <t>73 ↑ +0.55%</t>
        </is>
      </c>
      <c r="V1123" s="8" t="inlineStr">
        <is>
          <t>97 ↑ +0.43%</t>
        </is>
      </c>
      <c r="W1123" s="8" t="inlineStr">
        <is>
          <t>196 ↓ -0.53%</t>
        </is>
      </c>
    </row>
    <row r="1124" ht="28" customHeight="1" s="386">
      <c r="A1124" s="308" t="n">
        <v>44579</v>
      </c>
      <c r="B1124" s="472" t="n">
        <v>2073.101</v>
      </c>
      <c r="C1124" s="8" t="n">
        <v>-1.847</v>
      </c>
      <c r="D1124" s="268" t="n">
        <v>-0.0009</v>
      </c>
      <c r="E1124" s="8" t="n">
        <v>88.59</v>
      </c>
      <c r="F1124" s="8" t="n">
        <v>148.615</v>
      </c>
      <c r="G1124" s="8" t="n">
        <v>129.65</v>
      </c>
      <c r="H1124" s="8" t="n">
        <v>102.23</v>
      </c>
      <c r="I1124" s="8" t="n">
        <v>183.61</v>
      </c>
      <c r="J1124" s="8" t="n">
        <v>69.06999999999999</v>
      </c>
      <c r="K1124" s="268" t="n">
        <v>0.3499</v>
      </c>
      <c r="L1124" s="268" t="n">
        <v>0.2593</v>
      </c>
      <c r="M1124" s="268" t="n">
        <v>-0.0533</v>
      </c>
      <c r="N1124" s="8" t="n">
        <v>712.63</v>
      </c>
      <c r="O1124" s="8" t="n">
        <v>6804.94</v>
      </c>
      <c r="P1124" s="268" t="n">
        <v>0.1047</v>
      </c>
      <c r="Q1124" s="8" t="n">
        <v>378</v>
      </c>
      <c r="R1124" s="8" t="n">
        <v>0</v>
      </c>
      <c r="S1124" s="8" t="n">
        <v>0</v>
      </c>
      <c r="T1124" s="8" t="inlineStr">
        <is>
          <t>15 ↓ -0.57%</t>
        </is>
      </c>
      <c r="U1124" s="8" t="inlineStr">
        <is>
          <t>75 ↑ +0.09%</t>
        </is>
      </c>
      <c r="V1124" s="8" t="inlineStr">
        <is>
          <t>102 ↑ +0.06%</t>
        </is>
      </c>
      <c r="W1124" s="8" t="inlineStr">
        <is>
          <t>186 ↓ -0.20%</t>
        </is>
      </c>
    </row>
    <row r="1125">
      <c r="A1125" s="308" t="n">
        <v>44578</v>
      </c>
      <c r="B1125" s="472" t="n">
        <v>2074.948</v>
      </c>
      <c r="C1125" s="8" t="n">
        <v>23.834</v>
      </c>
      <c r="D1125" s="268" t="n">
        <v>0.0116</v>
      </c>
      <c r="E1125" s="8" t="n">
        <v>89.86</v>
      </c>
      <c r="F1125" s="8" t="n">
        <v>148.797</v>
      </c>
      <c r="G1125" s="8" t="n">
        <v>130.635</v>
      </c>
      <c r="H1125" s="8" t="n">
        <v>104.78</v>
      </c>
      <c r="I1125" s="8" t="n">
        <v>182.51</v>
      </c>
      <c r="J1125" s="8" t="n">
        <v>63.29</v>
      </c>
      <c r="K1125" s="268" t="n">
        <v>0.3371</v>
      </c>
      <c r="L1125" s="268" t="n">
        <v>0.2502</v>
      </c>
      <c r="M1125" s="268" t="n">
        <v>-0.0535</v>
      </c>
      <c r="N1125" s="8" t="n">
        <v>657.75</v>
      </c>
      <c r="O1125" s="8" t="n">
        <v>6806.37</v>
      </c>
      <c r="P1125" s="268" t="n">
        <v>0.09660000000000001</v>
      </c>
      <c r="Q1125" s="8" t="n">
        <v>378</v>
      </c>
      <c r="R1125" s="8" t="n">
        <v>0</v>
      </c>
      <c r="S1125" s="8" t="n">
        <v>0</v>
      </c>
      <c r="T1125" s="8" t="inlineStr">
        <is>
          <t>17 ↑ +0.28%</t>
        </is>
      </c>
      <c r="U1125" s="8" t="inlineStr">
        <is>
          <t>76 ↑ +0.67%</t>
        </is>
      </c>
      <c r="V1125" s="8" t="inlineStr">
        <is>
          <t>92 ↑ +0.66%</t>
        </is>
      </c>
      <c r="W1125" s="8" t="inlineStr">
        <is>
          <t>193 ↑ +1.67%</t>
        </is>
      </c>
    </row>
    <row r="1126">
      <c r="A1126" s="308" t="n">
        <v>44575</v>
      </c>
      <c r="B1126" s="472" t="n">
        <v>2051.114</v>
      </c>
      <c r="C1126" s="8" t="n">
        <v>-17.375</v>
      </c>
      <c r="D1126" s="268" t="n">
        <v>-0.008399999999999999</v>
      </c>
      <c r="E1126" s="8" t="n">
        <v>87.48</v>
      </c>
      <c r="F1126" s="8" t="n">
        <v>147.008</v>
      </c>
      <c r="G1126" s="8" t="n">
        <v>129.602</v>
      </c>
      <c r="H1126" s="8" t="n">
        <v>103.22</v>
      </c>
      <c r="I1126" s="8" t="n">
        <v>181.33</v>
      </c>
      <c r="J1126" s="8" t="n">
        <v>65.70999999999999</v>
      </c>
      <c r="K1126" s="268" t="n">
        <v>0.3432</v>
      </c>
      <c r="L1126" s="268" t="n">
        <v>0.2568</v>
      </c>
      <c r="M1126" s="268" t="n">
        <v>-0.0517</v>
      </c>
      <c r="N1126" s="8" t="n">
        <v>656.74</v>
      </c>
      <c r="O1126" s="8" t="n">
        <v>6306.65</v>
      </c>
      <c r="P1126" s="268" t="n">
        <v>0.1041</v>
      </c>
      <c r="Q1126" s="8" t="n">
        <v>377</v>
      </c>
      <c r="R1126" s="8" t="n">
        <v>0</v>
      </c>
      <c r="S1126" s="8" t="inlineStr">
        <is>
          <t>1 ↓ -2.20%</t>
        </is>
      </c>
      <c r="T1126" s="8" t="inlineStr">
        <is>
          <t>17 ↓ -1.57%</t>
        </is>
      </c>
      <c r="U1126" s="8" t="inlineStr">
        <is>
          <t>80 ↓ -1.54%</t>
        </is>
      </c>
      <c r="V1126" s="8" t="inlineStr">
        <is>
          <t>96 ↓ -1.12%</t>
        </is>
      </c>
      <c r="W1126" s="8" t="inlineStr">
        <is>
          <t>183 ↓ -0.31%</t>
        </is>
      </c>
    </row>
    <row r="1127">
      <c r="A1127" s="308" t="n">
        <v>44574</v>
      </c>
      <c r="B1127" s="472" t="n">
        <v>2068.489</v>
      </c>
      <c r="C1127" s="8" t="n">
        <v>-14.707</v>
      </c>
      <c r="D1127" s="268" t="n">
        <v>-0.0071</v>
      </c>
      <c r="E1127" s="8" t="n">
        <v>91.09999999999999</v>
      </c>
      <c r="F1127" s="8" t="n">
        <v>148.064</v>
      </c>
      <c r="G1127" s="8" t="n">
        <v>130.669</v>
      </c>
      <c r="H1127" s="8" t="n">
        <v>103.72</v>
      </c>
      <c r="I1127" s="8" t="n">
        <v>183.13</v>
      </c>
      <c r="J1127" s="8" t="n">
        <v>68.23999999999999</v>
      </c>
      <c r="K1127" s="268" t="n">
        <v>0.3507</v>
      </c>
      <c r="L1127" s="268" t="n">
        <v>0.2628</v>
      </c>
      <c r="M1127" s="268" t="n">
        <v>-0.0531</v>
      </c>
      <c r="N1127" s="8" t="n">
        <v>621.62</v>
      </c>
      <c r="O1127" s="8" t="n">
        <v>6308.08</v>
      </c>
      <c r="P1127" s="268" t="n">
        <v>0.0985</v>
      </c>
      <c r="Q1127" s="8" t="n">
        <v>377</v>
      </c>
      <c r="R1127" s="8" t="n">
        <v>0</v>
      </c>
      <c r="S1127" s="8" t="n">
        <v>0</v>
      </c>
      <c r="T1127" s="8" t="inlineStr">
        <is>
          <t>10 ↓ -0.58%</t>
        </is>
      </c>
      <c r="U1127" s="8" t="inlineStr">
        <is>
          <t>72 ↓ -0.50%</t>
        </is>
      </c>
      <c r="V1127" s="8" t="inlineStr">
        <is>
          <t>106 ↓ -0.51%</t>
        </is>
      </c>
      <c r="W1127" s="8" t="inlineStr">
        <is>
          <t>189 ↓ -0.90%</t>
        </is>
      </c>
    </row>
    <row r="1128">
      <c r="A1128" s="308" t="n">
        <v>44573</v>
      </c>
      <c r="B1128" s="472" t="n">
        <v>2083.196</v>
      </c>
      <c r="C1128" s="8" t="n">
        <v>19.665</v>
      </c>
      <c r="D1128" s="268" t="n">
        <v>0.0095</v>
      </c>
      <c r="E1128" s="8" t="n">
        <v>92.73999999999999</v>
      </c>
      <c r="F1128" s="8" t="n">
        <v>149.253</v>
      </c>
      <c r="G1128" s="8" t="n">
        <v>131.501</v>
      </c>
      <c r="H1128" s="8" t="n">
        <v>104.82</v>
      </c>
      <c r="I1128" s="8" t="n">
        <v>183.64</v>
      </c>
      <c r="J1128" s="8" t="n">
        <v>66.53</v>
      </c>
      <c r="K1128" s="268" t="n">
        <v>0.3439</v>
      </c>
      <c r="L1128" s="268" t="n">
        <v>0.2593</v>
      </c>
      <c r="M1128" s="268" t="n">
        <v>-0.0547</v>
      </c>
      <c r="N1128" s="8" t="n">
        <v>594.1900000000001</v>
      </c>
      <c r="O1128" s="8" t="n">
        <v>6308.28</v>
      </c>
      <c r="P1128" s="268" t="n">
        <v>0.09420000000000001</v>
      </c>
      <c r="Q1128" s="8" t="n">
        <v>377</v>
      </c>
      <c r="R1128" s="8" t="n">
        <v>0</v>
      </c>
      <c r="S1128" s="8" t="n">
        <v>0</v>
      </c>
      <c r="T1128" s="8" t="inlineStr">
        <is>
          <t>9 ↓ -0.02%</t>
        </is>
      </c>
      <c r="U1128" s="8" t="inlineStr">
        <is>
          <t>70 ↑ +0.16%</t>
        </is>
      </c>
      <c r="V1128" s="8" t="inlineStr">
        <is>
          <t>102 ↑ +0.25%</t>
        </is>
      </c>
      <c r="W1128" s="8" t="inlineStr">
        <is>
          <t>196 ↑ +1.65%</t>
        </is>
      </c>
    </row>
    <row r="1129">
      <c r="A1129" s="308" t="n">
        <v>44572</v>
      </c>
      <c r="B1129" s="472" t="n">
        <v>2063.531</v>
      </c>
      <c r="C1129" s="8" t="n">
        <v>-15.049</v>
      </c>
      <c r="D1129" s="268" t="n">
        <v>-0.0072</v>
      </c>
      <c r="E1129" s="8" t="n">
        <v>90.98</v>
      </c>
      <c r="F1129" s="8" t="n">
        <v>147.52</v>
      </c>
      <c r="G1129" s="8" t="n">
        <v>130.268</v>
      </c>
      <c r="H1129" s="8" t="n">
        <v>104.61</v>
      </c>
      <c r="I1129" s="8" t="n">
        <v>182.56</v>
      </c>
      <c r="J1129" s="8" t="n">
        <v>68.78</v>
      </c>
      <c r="K1129" s="268" t="n">
        <v>0.3505</v>
      </c>
      <c r="L1129" s="268" t="n">
        <v>0.2638</v>
      </c>
      <c r="M1129" s="268" t="n">
        <v>-0.0525</v>
      </c>
      <c r="N1129" s="8" t="n">
        <v>528.58</v>
      </c>
      <c r="O1129" s="8" t="n">
        <v>6311.52</v>
      </c>
      <c r="P1129" s="268" t="n">
        <v>0.0837</v>
      </c>
      <c r="Q1129" s="8" t="n">
        <v>377</v>
      </c>
      <c r="R1129" s="8" t="n">
        <v>0</v>
      </c>
      <c r="S1129" s="8" t="n">
        <v>0</v>
      </c>
      <c r="T1129" s="8" t="inlineStr">
        <is>
          <t>10 ↑ +0.76%</t>
        </is>
      </c>
      <c r="U1129" s="8" t="inlineStr">
        <is>
          <t>69 ↑ +0.06%</t>
        </is>
      </c>
      <c r="V1129" s="8" t="inlineStr">
        <is>
          <t>108 ↓ -0.15%</t>
        </is>
      </c>
      <c r="W1129" s="8" t="inlineStr">
        <is>
          <t>190 ↓ -1.41%</t>
        </is>
      </c>
    </row>
    <row r="1130" ht="28" customHeight="1" s="386">
      <c r="A1130" s="308" t="n">
        <v>44571</v>
      </c>
      <c r="B1130" s="472" t="n">
        <v>2078.58</v>
      </c>
      <c r="C1130" s="8" t="n">
        <v>10.238</v>
      </c>
      <c r="D1130" s="268" t="n">
        <v>0.0049</v>
      </c>
      <c r="E1130" s="8" t="n">
        <v>92.45</v>
      </c>
      <c r="F1130" s="8" t="n">
        <v>149.013</v>
      </c>
      <c r="G1130" s="8" t="n">
        <v>130.76</v>
      </c>
      <c r="H1130" s="8" t="n">
        <v>103.97</v>
      </c>
      <c r="I1130" s="8" t="n">
        <v>184.11</v>
      </c>
      <c r="J1130" s="8" t="n">
        <v>70.20999999999999</v>
      </c>
      <c r="K1130" s="268" t="n">
        <v>0.351</v>
      </c>
      <c r="L1130" s="268" t="n">
        <v>0.265</v>
      </c>
      <c r="M1130" s="268" t="n">
        <v>-0.0542</v>
      </c>
      <c r="N1130" s="8" t="n">
        <v>535.26</v>
      </c>
      <c r="O1130" s="8" t="n">
        <v>6313.66</v>
      </c>
      <c r="P1130" s="268" t="n">
        <v>0.0848</v>
      </c>
      <c r="Q1130" s="8" t="n">
        <v>378</v>
      </c>
      <c r="R1130" s="8" t="n">
        <v>0</v>
      </c>
      <c r="S1130" s="8" t="n">
        <v>0</v>
      </c>
      <c r="T1130" s="8" t="inlineStr">
        <is>
          <t>12 ↓ -0.18%</t>
        </is>
      </c>
      <c r="U1130" s="8" t="inlineStr">
        <is>
          <t>64 ↑ +0.29%</t>
        </is>
      </c>
      <c r="V1130" s="8" t="inlineStr">
        <is>
          <t>104 ↑ +0.53%</t>
        </is>
      </c>
      <c r="W1130" s="8" t="inlineStr">
        <is>
          <t>198 ↑ +0.58%</t>
        </is>
      </c>
    </row>
    <row r="1131" ht="28" customHeight="1" s="386">
      <c r="A1131" s="308" t="n">
        <v>44568</v>
      </c>
      <c r="B1131" s="472" t="n">
        <v>2068.342</v>
      </c>
      <c r="C1131" s="8" t="n">
        <v>-13.071</v>
      </c>
      <c r="D1131" s="268" t="n">
        <v>-0.0063</v>
      </c>
      <c r="E1131" s="8" t="n">
        <v>91.51000000000001</v>
      </c>
      <c r="F1131" s="8" t="n">
        <v>148.135</v>
      </c>
      <c r="G1131" s="8" t="n">
        <v>130.18</v>
      </c>
      <c r="H1131" s="8" t="n">
        <v>102.44</v>
      </c>
      <c r="I1131" s="8" t="n">
        <v>184.23</v>
      </c>
      <c r="J1131" s="8" t="n">
        <v>74.64</v>
      </c>
      <c r="K1131" s="268" t="n">
        <v>0.3609</v>
      </c>
      <c r="L1131" s="268" t="n">
        <v>0.2675</v>
      </c>
      <c r="M1131" s="268" t="n">
        <v>-0.053</v>
      </c>
      <c r="N1131" s="8" t="n">
        <v>508.81</v>
      </c>
      <c r="O1131" s="8" t="n">
        <v>6328.98</v>
      </c>
      <c r="P1131" s="268" t="n">
        <v>0.0804</v>
      </c>
      <c r="Q1131" s="8" t="n">
        <v>378</v>
      </c>
      <c r="R1131" s="8" t="n">
        <v>0</v>
      </c>
      <c r="S1131" s="8" t="n">
        <v>0</v>
      </c>
      <c r="T1131" s="8" t="inlineStr">
        <is>
          <t>12 ↑ +0.23%</t>
        </is>
      </c>
      <c r="U1131" s="8" t="inlineStr">
        <is>
          <t>69 ↑ +0.23%</t>
        </is>
      </c>
      <c r="V1131" s="8" t="inlineStr">
        <is>
          <t>107 ↓ -0.17%</t>
        </is>
      </c>
      <c r="W1131" s="8" t="inlineStr">
        <is>
          <t>190 ↓ -1.25%</t>
        </is>
      </c>
    </row>
    <row r="1132" ht="28" customHeight="1" s="386">
      <c r="A1132" s="308" t="n">
        <v>44567</v>
      </c>
      <c r="B1132" s="472" t="n">
        <v>2081.413</v>
      </c>
      <c r="C1132" s="8" t="n">
        <v>11.488</v>
      </c>
      <c r="D1132" s="268" t="n">
        <v>0.0056</v>
      </c>
      <c r="E1132" s="8" t="n">
        <v>92.27</v>
      </c>
      <c r="F1132" s="8" t="n">
        <v>149.627</v>
      </c>
      <c r="G1132" s="8" t="n">
        <v>130.85</v>
      </c>
      <c r="H1132" s="8" t="n">
        <v>103.55</v>
      </c>
      <c r="I1132" s="8" t="n">
        <v>184.3</v>
      </c>
      <c r="J1132" s="8" t="n">
        <v>69.02</v>
      </c>
      <c r="K1132" s="268" t="n">
        <v>0.3468</v>
      </c>
      <c r="L1132" s="268" t="n">
        <v>0.2566</v>
      </c>
      <c r="M1132" s="268" t="n">
        <v>-0.0543</v>
      </c>
      <c r="N1132" s="8" t="n">
        <v>581.67</v>
      </c>
      <c r="O1132" s="8" t="n">
        <v>6330.14</v>
      </c>
      <c r="P1132" s="268" t="n">
        <v>0.0919</v>
      </c>
      <c r="Q1132" s="8" t="n">
        <v>378</v>
      </c>
      <c r="R1132" s="8" t="n">
        <v>0</v>
      </c>
      <c r="S1132" s="8" t="n">
        <v>0</v>
      </c>
      <c r="T1132" s="8" t="inlineStr">
        <is>
          <t>12 ↑ +0.80%</t>
        </is>
      </c>
      <c r="U1132" s="8" t="inlineStr">
        <is>
          <t>71 ↑ +0.47%</t>
        </is>
      </c>
      <c r="V1132" s="8" t="inlineStr">
        <is>
          <t>99 ↑ +0.66%</t>
        </is>
      </c>
      <c r="W1132" s="8" t="inlineStr">
        <is>
          <t>196 ↑ +0.52%</t>
        </is>
      </c>
    </row>
    <row r="1133" ht="28" customHeight="1" s="386">
      <c r="A1133" s="308" t="n">
        <v>44566</v>
      </c>
      <c r="B1133" s="472" t="n">
        <v>2069.925</v>
      </c>
      <c r="C1133" s="8" t="n">
        <v>-19.473</v>
      </c>
      <c r="D1133" s="268" t="n">
        <v>-0.009299999999999999</v>
      </c>
      <c r="E1133" s="8" t="n">
        <v>90.97</v>
      </c>
      <c r="F1133" s="8" t="n">
        <v>148.994</v>
      </c>
      <c r="G1133" s="8" t="n">
        <v>130.184</v>
      </c>
      <c r="H1133" s="8" t="n">
        <v>103.18</v>
      </c>
      <c r="I1133" s="8" t="n">
        <v>184.13</v>
      </c>
      <c r="J1133" s="8" t="n">
        <v>70.22</v>
      </c>
      <c r="K1133" s="268" t="n">
        <v>0.3514</v>
      </c>
      <c r="L1133" s="268" t="n">
        <v>0.2635</v>
      </c>
      <c r="M1133" s="268" t="n">
        <v>-0.0539</v>
      </c>
      <c r="N1133" s="8" t="n">
        <v>560.17</v>
      </c>
      <c r="O1133" s="8" t="n">
        <v>6331.56</v>
      </c>
      <c r="P1133" s="268" t="n">
        <v>0.0885</v>
      </c>
      <c r="Q1133" s="8" t="n">
        <v>378</v>
      </c>
      <c r="R1133" s="8" t="n">
        <v>0</v>
      </c>
      <c r="S1133" s="8" t="inlineStr">
        <is>
          <t>2 ↓ -0.20%</t>
        </is>
      </c>
      <c r="T1133" s="8" t="inlineStr">
        <is>
          <t>16 ↑ +0.08%</t>
        </is>
      </c>
      <c r="U1133" s="8" t="inlineStr">
        <is>
          <t>78 ↑ +0.01%</t>
        </is>
      </c>
      <c r="V1133" s="8" t="inlineStr">
        <is>
          <t>91 ↓ -0.46%</t>
        </is>
      </c>
      <c r="W1133" s="8" t="inlineStr">
        <is>
          <t>191 ↓ -1.63%</t>
        </is>
      </c>
    </row>
    <row r="1134" ht="28" customHeight="1" s="386">
      <c r="A1134" s="308" t="n">
        <v>44565</v>
      </c>
      <c r="B1134" s="472" t="n">
        <v>2089.398</v>
      </c>
      <c r="C1134" s="8" t="n">
        <v>16.13</v>
      </c>
      <c r="D1134" s="268" t="n">
        <v>0.0078</v>
      </c>
      <c r="E1134" s="8" t="n">
        <v>92.81</v>
      </c>
      <c r="F1134" s="8" t="n">
        <v>151.029</v>
      </c>
      <c r="G1134" s="8" t="n">
        <v>130.261</v>
      </c>
      <c r="H1134" s="8" t="n">
        <v>103.96</v>
      </c>
      <c r="I1134" s="8" t="n">
        <v>185.28</v>
      </c>
      <c r="J1134" s="8" t="n">
        <v>65.88</v>
      </c>
      <c r="K1134" s="268" t="n">
        <v>0.3425</v>
      </c>
      <c r="L1134" s="268" t="n">
        <v>0.2541</v>
      </c>
      <c r="M1134" s="268" t="n">
        <v>-0.0567</v>
      </c>
      <c r="N1134" s="8" t="n">
        <v>549.48</v>
      </c>
      <c r="O1134" s="8" t="n">
        <v>6323.93</v>
      </c>
      <c r="P1134" s="268" t="n">
        <v>0.08690000000000001</v>
      </c>
      <c r="Q1134" s="8" t="n">
        <v>376</v>
      </c>
      <c r="R1134" s="8" t="n">
        <v>0</v>
      </c>
      <c r="S1134" s="8" t="inlineStr">
        <is>
          <t>2 ↑ +1.38%</t>
        </is>
      </c>
      <c r="T1134" s="8" t="inlineStr">
        <is>
          <t>17 ↑ +0.70%</t>
        </is>
      </c>
      <c r="U1134" s="8" t="inlineStr">
        <is>
          <t>72 ↑ +0.89%</t>
        </is>
      </c>
      <c r="V1134" s="8" t="inlineStr">
        <is>
          <t>91 ↑ +1.17%</t>
        </is>
      </c>
      <c r="W1134" s="8" t="inlineStr">
        <is>
          <t>194 ↑ +0.55%</t>
        </is>
      </c>
    </row>
    <row r="1135" ht="28" customHeight="1" s="386">
      <c r="A1135" s="308" t="n">
        <v>44561</v>
      </c>
      <c r="B1135" s="472" t="n">
        <v>2073.268</v>
      </c>
      <c r="C1135" s="8" t="n">
        <v>18.126</v>
      </c>
      <c r="D1135" s="268" t="n">
        <v>0.008800000000000001</v>
      </c>
      <c r="E1135" s="8" t="n">
        <v>91.81</v>
      </c>
      <c r="F1135" s="8" t="n">
        <v>150.155</v>
      </c>
      <c r="G1135" s="8" t="n">
        <v>128.615</v>
      </c>
      <c r="H1135" s="8" t="n">
        <v>102.34</v>
      </c>
      <c r="I1135" s="8" t="n">
        <v>185.04</v>
      </c>
      <c r="J1135" s="8" t="n">
        <v>67.79000000000001</v>
      </c>
      <c r="K1135" s="268" t="n">
        <v>0.3489</v>
      </c>
      <c r="L1135" s="268" t="n">
        <v>0.2577</v>
      </c>
      <c r="M1135" s="268" t="n">
        <v>-0.0537</v>
      </c>
      <c r="N1135" s="8" t="n">
        <v>543.52</v>
      </c>
      <c r="O1135" s="8" t="n">
        <v>6317.13</v>
      </c>
      <c r="P1135" s="268" t="n">
        <v>0.08599999999999999</v>
      </c>
      <c r="Q1135" s="8" t="n">
        <v>376</v>
      </c>
      <c r="R1135" s="8" t="n">
        <v>0</v>
      </c>
      <c r="S1135" s="8" t="inlineStr">
        <is>
          <t>2 ↑ +0.55%</t>
        </is>
      </c>
      <c r="T1135" s="8" t="inlineStr">
        <is>
          <t>22 ↑ +0.40%</t>
        </is>
      </c>
      <c r="U1135" s="8" t="inlineStr">
        <is>
          <t>84 ↑ +0.53%</t>
        </is>
      </c>
      <c r="V1135" s="8" t="inlineStr">
        <is>
          <t>90 ↑ +0.64%</t>
        </is>
      </c>
      <c r="W1135" s="8" t="inlineStr">
        <is>
          <t>178 ↑ +1.23%</t>
        </is>
      </c>
    </row>
    <row r="1136" ht="28" customHeight="1" s="386">
      <c r="A1136" s="308" t="n">
        <v>44560</v>
      </c>
      <c r="B1136" s="472" t="n">
        <v>2055.142</v>
      </c>
      <c r="C1136" s="8" t="n">
        <v>8.616</v>
      </c>
      <c r="D1136" s="268" t="n">
        <v>0.0042</v>
      </c>
      <c r="E1136" s="8" t="n">
        <v>88.09999999999999</v>
      </c>
      <c r="F1136" s="8" t="n">
        <v>148.539</v>
      </c>
      <c r="G1136" s="8" t="n">
        <v>127.91</v>
      </c>
      <c r="H1136" s="8" t="n">
        <v>101.96</v>
      </c>
      <c r="I1136" s="8" t="n">
        <v>183.37</v>
      </c>
      <c r="J1136" s="8" t="n">
        <v>65.59</v>
      </c>
      <c r="K1136" s="268" t="n">
        <v>0.3483</v>
      </c>
      <c r="L1136" s="268" t="n">
        <v>0.2567</v>
      </c>
      <c r="M1136" s="268" t="n">
        <v>-0.0513</v>
      </c>
      <c r="N1136" s="8" t="n">
        <v>466.94</v>
      </c>
      <c r="O1136" s="8" t="n">
        <v>6314.45</v>
      </c>
      <c r="P1136" s="268" t="n">
        <v>0.07389999999999999</v>
      </c>
      <c r="Q1136" s="8" t="n">
        <v>377</v>
      </c>
      <c r="R1136" s="8" t="n">
        <v>0</v>
      </c>
      <c r="S1136" s="8" t="inlineStr">
        <is>
          <t>2 ↑ +0.20%</t>
        </is>
      </c>
      <c r="T1136" s="8" t="inlineStr">
        <is>
          <t>26 ↑ +0.14%</t>
        </is>
      </c>
      <c r="U1136" s="8" t="inlineStr">
        <is>
          <t>89 ↑ +0.17%</t>
        </is>
      </c>
      <c r="V1136" s="8" t="inlineStr">
        <is>
          <t>86 ↑ +0.34%</t>
        </is>
      </c>
      <c r="W1136" s="8" t="inlineStr">
        <is>
          <t>174 ↑ +0.63%</t>
        </is>
      </c>
    </row>
    <row r="1137" ht="28" customHeight="1" s="386">
      <c r="A1137" s="308" t="n">
        <v>44559</v>
      </c>
      <c r="B1137" s="472" t="n">
        <v>2046.526</v>
      </c>
      <c r="C1137" s="8" t="n">
        <v>-4.718</v>
      </c>
      <c r="D1137" s="268" t="n">
        <v>-0.0023</v>
      </c>
      <c r="E1137" s="8" t="n">
        <v>87.95</v>
      </c>
      <c r="F1137" s="8" t="n">
        <v>148.032</v>
      </c>
      <c r="G1137" s="8" t="n">
        <v>127.508</v>
      </c>
      <c r="H1137" s="8" t="n">
        <v>100.9</v>
      </c>
      <c r="I1137" s="8" t="n">
        <v>183.58</v>
      </c>
      <c r="J1137" s="8" t="n">
        <v>69.34</v>
      </c>
      <c r="K1137" s="268" t="n">
        <v>0.3555</v>
      </c>
      <c r="L1137" s="268" t="n">
        <v>0.2613</v>
      </c>
      <c r="M1137" s="268" t="n">
        <v>-0.0498</v>
      </c>
      <c r="N1137" s="8" t="n">
        <v>442.21</v>
      </c>
      <c r="O1137" s="8" t="n">
        <v>6304.82</v>
      </c>
      <c r="P1137" s="268" t="n">
        <v>0.0701</v>
      </c>
      <c r="Q1137" s="8" t="n">
        <v>376</v>
      </c>
      <c r="R1137" s="8" t="n">
        <v>0</v>
      </c>
      <c r="S1137" s="8" t="inlineStr">
        <is>
          <t>2 ↓ -0.29%</t>
        </is>
      </c>
      <c r="T1137" s="8" t="inlineStr">
        <is>
          <t>27 ↓ -0.21%</t>
        </is>
      </c>
      <c r="U1137" s="8" t="inlineStr">
        <is>
          <t>88 ↑ +0.02%</t>
        </is>
      </c>
      <c r="V1137" s="8" t="inlineStr">
        <is>
          <t>91 ↓ -0.08%</t>
        </is>
      </c>
      <c r="W1137" s="8" t="inlineStr">
        <is>
          <t>168 ↓ -0.44%</t>
        </is>
      </c>
    </row>
    <row r="1138" ht="28" customHeight="1" s="386">
      <c r="A1138" s="308" t="n">
        <v>44558</v>
      </c>
      <c r="B1138" s="472" t="n">
        <v>2051.244</v>
      </c>
      <c r="C1138" s="8" t="n">
        <v>2.192</v>
      </c>
      <c r="D1138" s="268" t="n">
        <v>0.0011</v>
      </c>
      <c r="E1138" s="8" t="n">
        <v>88.17</v>
      </c>
      <c r="F1138" s="8" t="n">
        <v>148.479</v>
      </c>
      <c r="G1138" s="8" t="n">
        <v>128.07</v>
      </c>
      <c r="H1138" s="8" t="n">
        <v>100.92</v>
      </c>
      <c r="I1138" s="8" t="n">
        <v>183.98</v>
      </c>
      <c r="J1138" s="8" t="n">
        <v>69.76000000000001</v>
      </c>
      <c r="K1138" s="268" t="n">
        <v>0.3551</v>
      </c>
      <c r="L1138" s="268" t="n">
        <v>0.2604</v>
      </c>
      <c r="M1138" s="268" t="n">
        <v>-0.0503</v>
      </c>
      <c r="N1138" s="8" t="n">
        <v>481.72</v>
      </c>
      <c r="O1138" s="8" t="n">
        <v>6307.19</v>
      </c>
      <c r="P1138" s="268" t="n">
        <v>0.0764</v>
      </c>
      <c r="Q1138" s="8" t="n">
        <v>377</v>
      </c>
      <c r="R1138" s="8" t="n">
        <v>0</v>
      </c>
      <c r="S1138" s="8" t="inlineStr">
        <is>
          <t>2 ↑ +0.08%</t>
        </is>
      </c>
      <c r="T1138" s="8" t="inlineStr">
        <is>
          <t>28 ↓ -0.23%</t>
        </is>
      </c>
      <c r="U1138" s="8" t="inlineStr">
        <is>
          <t>86 ↑ +0.00%</t>
        </is>
      </c>
      <c r="V1138" s="8" t="inlineStr">
        <is>
          <t>87 ↓ -0.01%</t>
        </is>
      </c>
      <c r="W1138" s="8" t="inlineStr">
        <is>
          <t>174 ↑ +0.27%</t>
        </is>
      </c>
    </row>
    <row r="1139" ht="28" customHeight="1" s="386">
      <c r="A1139" s="308" t="n">
        <v>44557</v>
      </c>
      <c r="B1139" s="472" t="n">
        <v>2049.052</v>
      </c>
      <c r="C1139" s="8" t="n">
        <v>-4.477</v>
      </c>
      <c r="D1139" s="268" t="n">
        <v>-0.0022</v>
      </c>
      <c r="E1139" s="8" t="n">
        <v>87.92</v>
      </c>
      <c r="F1139" s="8" t="n">
        <v>148.218</v>
      </c>
      <c r="G1139" s="8" t="n">
        <v>127.59</v>
      </c>
      <c r="H1139" s="8" t="n">
        <v>100.31</v>
      </c>
      <c r="I1139" s="8" t="n">
        <v>184.27</v>
      </c>
      <c r="J1139" s="8" t="n">
        <v>72.41</v>
      </c>
      <c r="K1139" s="268" t="n">
        <v>0.3605</v>
      </c>
      <c r="L1139" s="268" t="n">
        <v>0.2733</v>
      </c>
      <c r="M1139" s="268" t="n">
        <v>-0.0502</v>
      </c>
      <c r="N1139" s="8" t="n">
        <v>541.59</v>
      </c>
      <c r="O1139" s="8" t="n">
        <v>6308.02</v>
      </c>
      <c r="P1139" s="268" t="n">
        <v>0.0859</v>
      </c>
      <c r="Q1139" s="8" t="n">
        <v>377</v>
      </c>
      <c r="R1139" s="8" t="n">
        <v>0</v>
      </c>
      <c r="S1139" s="8" t="inlineStr">
        <is>
          <t>2 ↑ +0.67%</t>
        </is>
      </c>
      <c r="T1139" s="8" t="inlineStr">
        <is>
          <t>25 ↑ +0.16%</t>
        </is>
      </c>
      <c r="U1139" s="8" t="inlineStr">
        <is>
          <t>93 ↑ +0.18%</t>
        </is>
      </c>
      <c r="V1139" s="8" t="inlineStr">
        <is>
          <t>87 ↓ -0.09%</t>
        </is>
      </c>
      <c r="W1139" s="8" t="inlineStr">
        <is>
          <t>170 ↓ -0.57%</t>
        </is>
      </c>
    </row>
    <row r="1140" ht="28" customHeight="1" s="386">
      <c r="A1140" s="308" t="n">
        <v>44554</v>
      </c>
      <c r="B1140" s="472" t="n">
        <v>2053.529</v>
      </c>
      <c r="C1140" s="8" t="n">
        <v>-11.814</v>
      </c>
      <c r="D1140" s="268" t="n">
        <v>-0.0057</v>
      </c>
      <c r="E1140" s="8" t="n">
        <v>88.76000000000001</v>
      </c>
      <c r="F1140" s="8" t="n">
        <v>148.863</v>
      </c>
      <c r="G1140" s="8" t="n">
        <v>127.65</v>
      </c>
      <c r="H1140" s="8" t="n">
        <v>100.28</v>
      </c>
      <c r="I1140" s="8" t="n">
        <v>185.79</v>
      </c>
      <c r="J1140" s="8" t="n">
        <v>75.76000000000001</v>
      </c>
      <c r="K1140" s="268" t="n">
        <v>0.3692</v>
      </c>
      <c r="L1140" s="268" t="n">
        <v>0.2776</v>
      </c>
      <c r="M1140" s="268" t="n">
        <v>-0.0506</v>
      </c>
      <c r="N1140" s="8" t="n">
        <v>577.03</v>
      </c>
      <c r="O1140" s="8" t="n">
        <v>6309.74</v>
      </c>
      <c r="P1140" s="268" t="n">
        <v>0.0915</v>
      </c>
      <c r="Q1140" s="8" t="n">
        <v>377</v>
      </c>
      <c r="R1140" s="8" t="n">
        <v>0</v>
      </c>
      <c r="S1140" s="8" t="inlineStr">
        <is>
          <t>2 ↓ -0.03%</t>
        </is>
      </c>
      <c r="T1140" s="8" t="inlineStr">
        <is>
          <t>30 ↓ -0.16%</t>
        </is>
      </c>
      <c r="U1140" s="8" t="inlineStr">
        <is>
          <t>89 ↓ -0.21%</t>
        </is>
      </c>
      <c r="V1140" s="8" t="inlineStr">
        <is>
          <t>83 ↓ -0.35%</t>
        </is>
      </c>
      <c r="W1140" s="8" t="inlineStr">
        <is>
          <t>173 ↓ -0.94%</t>
        </is>
      </c>
    </row>
    <row r="1141" ht="28" customHeight="1" s="386">
      <c r="A1141" s="308" t="n">
        <v>44553</v>
      </c>
      <c r="B1141" s="472" t="n">
        <v>2065.343</v>
      </c>
      <c r="C1141" s="8" t="n">
        <v>12.645</v>
      </c>
      <c r="D1141" s="268" t="n">
        <v>0.0062</v>
      </c>
      <c r="E1141" s="8" t="n">
        <v>90.56</v>
      </c>
      <c r="F1141" s="8" t="n">
        <v>150.443</v>
      </c>
      <c r="G1141" s="8" t="n">
        <v>127.669</v>
      </c>
      <c r="H1141" s="8" t="n">
        <v>101.16</v>
      </c>
      <c r="I1141" s="8" t="n">
        <v>185.99</v>
      </c>
      <c r="J1141" s="8" t="n">
        <v>71.03</v>
      </c>
      <c r="K1141" s="268" t="n">
        <v>0.3554</v>
      </c>
      <c r="L1141" s="268" t="n">
        <v>0.2676</v>
      </c>
      <c r="M1141" s="268" t="n">
        <v>-0.0528</v>
      </c>
      <c r="N1141" s="8" t="n">
        <v>612.77</v>
      </c>
      <c r="O1141" s="8" t="n">
        <v>6311.37</v>
      </c>
      <c r="P1141" s="268" t="n">
        <v>0.09710000000000001</v>
      </c>
      <c r="Q1141" s="8" t="n">
        <v>378</v>
      </c>
      <c r="R1141" s="8" t="n">
        <v>0</v>
      </c>
      <c r="S1141" s="8" t="inlineStr">
        <is>
          <t>2 ↑ +0.62%</t>
        </is>
      </c>
      <c r="T1141" s="8" t="inlineStr">
        <is>
          <t>26 ↑ +0.26%</t>
        </is>
      </c>
      <c r="U1141" s="8" t="inlineStr">
        <is>
          <t>89 ↑ +0.36%</t>
        </is>
      </c>
      <c r="V1141" s="8" t="inlineStr">
        <is>
          <t>88 ↑ +0.13%</t>
        </is>
      </c>
      <c r="W1141" s="8" t="inlineStr">
        <is>
          <t>173 ↑ +1.05%</t>
        </is>
      </c>
    </row>
    <row r="1142" ht="28" customHeight="1" s="386">
      <c r="A1142" s="308" t="n">
        <v>44552</v>
      </c>
      <c r="B1142" s="472" t="n">
        <v>2052.698</v>
      </c>
      <c r="C1142" s="8" t="n">
        <v>13.337</v>
      </c>
      <c r="D1142" s="268" t="n">
        <v>0.0065</v>
      </c>
      <c r="E1142" s="8" t="n">
        <v>89.31999999999999</v>
      </c>
      <c r="F1142" s="8" t="n">
        <v>149.363</v>
      </c>
      <c r="G1142" s="8" t="n">
        <v>127.85</v>
      </c>
      <c r="H1142" s="8" t="n">
        <v>101.71</v>
      </c>
      <c r="I1142" s="8" t="n">
        <v>184.3</v>
      </c>
      <c r="J1142" s="8" t="n">
        <v>67.09</v>
      </c>
      <c r="K1142" s="268" t="n">
        <v>0.3494</v>
      </c>
      <c r="L1142" s="268" t="n">
        <v>0.2592</v>
      </c>
      <c r="M1142" s="268" t="n">
        <v>-0.0513</v>
      </c>
      <c r="N1142" s="8" t="n">
        <v>520.21</v>
      </c>
      <c r="O1142" s="8" t="n">
        <v>6247.35</v>
      </c>
      <c r="P1142" s="268" t="n">
        <v>0.0833</v>
      </c>
      <c r="Q1142" s="8" t="n">
        <v>375</v>
      </c>
      <c r="R1142" s="8" t="n">
        <v>0</v>
      </c>
      <c r="S1142" s="8" t="inlineStr">
        <is>
          <t>2 ↑ +0.15%</t>
        </is>
      </c>
      <c r="T1142" s="8" t="inlineStr">
        <is>
          <t>29 ↑ +0.08%</t>
        </is>
      </c>
      <c r="U1142" s="8" t="inlineStr">
        <is>
          <t>90 ↑ +0.28%</t>
        </is>
      </c>
      <c r="V1142" s="8" t="inlineStr">
        <is>
          <t>83 ↑ +0.32%</t>
        </is>
      </c>
      <c r="W1142" s="8" t="inlineStr">
        <is>
          <t>171 ↑ +1.11%</t>
        </is>
      </c>
    </row>
    <row r="1143" ht="28" customHeight="1" s="386">
      <c r="A1143" s="308" t="n">
        <v>44551</v>
      </c>
      <c r="B1143" s="472" t="n">
        <v>2039.361</v>
      </c>
      <c r="C1143" s="8" t="n">
        <v>15.764</v>
      </c>
      <c r="D1143" s="268" t="n">
        <v>0.0078</v>
      </c>
      <c r="E1143" s="8" t="n">
        <v>87.91</v>
      </c>
      <c r="F1143" s="8" t="n">
        <v>148.32</v>
      </c>
      <c r="G1143" s="8" t="n">
        <v>127.15</v>
      </c>
      <c r="H1143" s="8" t="n">
        <v>100.98</v>
      </c>
      <c r="I1143" s="8" t="n">
        <v>183.43</v>
      </c>
      <c r="J1143" s="8" t="n">
        <v>66.90000000000001</v>
      </c>
      <c r="K1143" s="268" t="n">
        <v>0.3511</v>
      </c>
      <c r="L1143" s="268" t="n">
        <v>0.2601</v>
      </c>
      <c r="M1143" s="268" t="n">
        <v>-0.0498</v>
      </c>
      <c r="N1143" s="8" t="n">
        <v>513.6900000000001</v>
      </c>
      <c r="O1143" s="8" t="n">
        <v>6301.03</v>
      </c>
      <c r="P1143" s="268" t="n">
        <v>0.0815</v>
      </c>
      <c r="Q1143" s="8" t="n">
        <v>376</v>
      </c>
      <c r="R1143" s="8" t="n">
        <v>0</v>
      </c>
      <c r="S1143" s="8" t="inlineStr">
        <is>
          <t>2 ↑ +0.20%</t>
        </is>
      </c>
      <c r="T1143" s="8" t="inlineStr">
        <is>
          <t>29 ↑ +0.51%</t>
        </is>
      </c>
      <c r="U1143" s="8" t="inlineStr">
        <is>
          <t>92 ↑ +0.59%</t>
        </is>
      </c>
      <c r="V1143" s="8" t="inlineStr">
        <is>
          <t>89 ↑ +0.67%</t>
        </is>
      </c>
      <c r="W1143" s="8" t="inlineStr">
        <is>
          <t>164 ↑ +1.00%</t>
        </is>
      </c>
    </row>
    <row r="1144" ht="28" customHeight="1" s="386">
      <c r="A1144" s="308" t="n">
        <v>44550</v>
      </c>
      <c r="B1144" s="472" t="n">
        <v>2023.597</v>
      </c>
      <c r="C1144" s="8" t="n">
        <v>-16.114</v>
      </c>
      <c r="D1144" s="268" t="n">
        <v>-0.007900000000000001</v>
      </c>
      <c r="E1144" s="8" t="n">
        <v>86.23999999999999</v>
      </c>
      <c r="F1144" s="8" t="n">
        <v>147.17</v>
      </c>
      <c r="G1144" s="8" t="n">
        <v>126.14</v>
      </c>
      <c r="H1144" s="8" t="n">
        <v>99.58</v>
      </c>
      <c r="I1144" s="8" t="n">
        <v>183.37</v>
      </c>
      <c r="J1144" s="8" t="n">
        <v>70.48</v>
      </c>
      <c r="K1144" s="268" t="n">
        <v>0.362</v>
      </c>
      <c r="L1144" s="268" t="n">
        <v>0.2697</v>
      </c>
      <c r="M1144" s="268" t="n">
        <v>-0.0479</v>
      </c>
      <c r="N1144" s="8" t="n">
        <v>455.1</v>
      </c>
      <c r="O1144" s="8" t="n">
        <v>6294.77</v>
      </c>
      <c r="P1144" s="268" t="n">
        <v>0.0723</v>
      </c>
      <c r="Q1144" s="8" t="n">
        <v>375</v>
      </c>
      <c r="R1144" s="8" t="n">
        <v>0</v>
      </c>
      <c r="S1144" s="8" t="inlineStr">
        <is>
          <t>3 ↓ -0.19%</t>
        </is>
      </c>
      <c r="T1144" s="8" t="inlineStr">
        <is>
          <t>33 ↓ -0.18%</t>
        </is>
      </c>
      <c r="U1144" s="8" t="inlineStr">
        <is>
          <t>99 ↓ -0.36%</t>
        </is>
      </c>
      <c r="V1144" s="8" t="inlineStr">
        <is>
          <t>85 ↓ -0.57%</t>
        </is>
      </c>
      <c r="W1144" s="8" t="inlineStr">
        <is>
          <t>155 ↓ -1.32%</t>
        </is>
      </c>
    </row>
    <row r="1145" ht="28" customHeight="1" s="386">
      <c r="A1145" s="308" t="n">
        <v>44547</v>
      </c>
      <c r="B1145" s="472" t="n">
        <v>2039.711</v>
      </c>
      <c r="C1145" s="8" t="n">
        <v>-3.617</v>
      </c>
      <c r="D1145" s="268" t="n">
        <v>-0.0018</v>
      </c>
      <c r="E1145" s="8" t="n">
        <v>87.69</v>
      </c>
      <c r="F1145" s="8" t="n">
        <v>148.642</v>
      </c>
      <c r="G1145" s="8" t="n">
        <v>127.41</v>
      </c>
      <c r="H1145" s="8" t="n">
        <v>100.58</v>
      </c>
      <c r="I1145" s="8" t="n">
        <v>184.39</v>
      </c>
      <c r="J1145" s="8" t="n">
        <v>68.86</v>
      </c>
      <c r="K1145" s="268" t="n">
        <v>0.3574</v>
      </c>
      <c r="L1145" s="268" t="n">
        <v>0.2672</v>
      </c>
      <c r="M1145" s="268" t="n">
        <v>-0.0509</v>
      </c>
      <c r="N1145" s="8" t="n">
        <v>484.41</v>
      </c>
      <c r="O1145" s="8" t="n">
        <v>6291.7</v>
      </c>
      <c r="P1145" s="268" t="n">
        <v>0.077</v>
      </c>
      <c r="Q1145" s="8" t="n">
        <v>375</v>
      </c>
      <c r="R1145" s="8" t="n">
        <v>0</v>
      </c>
      <c r="S1145" s="8" t="inlineStr">
        <is>
          <t>3 ↑ +0.05%</t>
        </is>
      </c>
      <c r="T1145" s="8" t="inlineStr">
        <is>
          <t>34 ↑ +0.09%</t>
        </is>
      </c>
      <c r="U1145" s="8" t="inlineStr">
        <is>
          <t>87 ↑ +0.00%</t>
        </is>
      </c>
      <c r="V1145" s="8" t="inlineStr">
        <is>
          <t>90 ↓ -0.14%</t>
        </is>
      </c>
      <c r="W1145" s="8" t="inlineStr">
        <is>
          <t>161 ↓ -0.35%</t>
        </is>
      </c>
    </row>
    <row r="1146" ht="28" customHeight="1" s="386">
      <c r="A1146" s="308" t="n">
        <v>44546</v>
      </c>
      <c r="B1146" s="472" t="n">
        <v>2043.328</v>
      </c>
      <c r="C1146" s="8" t="n">
        <v>8.323</v>
      </c>
      <c r="D1146" s="268" t="n">
        <v>0.0041</v>
      </c>
      <c r="E1146" s="8" t="n">
        <v>89</v>
      </c>
      <c r="F1146" s="8" t="n">
        <v>149.181</v>
      </c>
      <c r="G1146" s="8" t="n">
        <v>127.399</v>
      </c>
      <c r="H1146" s="8" t="n">
        <v>100.87</v>
      </c>
      <c r="I1146" s="8" t="n">
        <v>184.09</v>
      </c>
      <c r="J1146" s="8" t="n">
        <v>66.63</v>
      </c>
      <c r="K1146" s="268" t="n">
        <v>0.3491</v>
      </c>
      <c r="L1146" s="268" t="n">
        <v>0.2521</v>
      </c>
      <c r="M1146" s="268" t="n">
        <v>-0.0517</v>
      </c>
      <c r="N1146" s="8" t="n">
        <v>529.29</v>
      </c>
      <c r="O1146" s="8" t="n">
        <v>6294.56</v>
      </c>
      <c r="P1146" s="268" t="n">
        <v>0.08409999999999999</v>
      </c>
      <c r="Q1146" s="8" t="n">
        <v>376</v>
      </c>
      <c r="R1146" s="8" t="n">
        <v>0</v>
      </c>
      <c r="S1146" s="8" t="inlineStr">
        <is>
          <t>3 ↑ +0.45%</t>
        </is>
      </c>
      <c r="T1146" s="8" t="inlineStr">
        <is>
          <t>35 ↑ +0.37%</t>
        </is>
      </c>
      <c r="U1146" s="8" t="inlineStr">
        <is>
          <t>85 ↑ +0.38%</t>
        </is>
      </c>
      <c r="V1146" s="8" t="inlineStr">
        <is>
          <t>83 ↑ +0.57%</t>
        </is>
      </c>
      <c r="W1146" s="8" t="inlineStr">
        <is>
          <t>170 ↑ +0.35%</t>
        </is>
      </c>
    </row>
    <row r="1147" ht="28" customHeight="1" s="386">
      <c r="A1147" s="308" t="n">
        <v>44545</v>
      </c>
      <c r="B1147" s="472" t="n">
        <v>2035.005</v>
      </c>
      <c r="C1147" s="8" t="n">
        <v>0.57</v>
      </c>
      <c r="D1147" s="268" t="n">
        <v>0.0003</v>
      </c>
      <c r="E1147" s="8" t="n">
        <v>86.3</v>
      </c>
      <c r="F1147" s="8" t="n">
        <v>148.646</v>
      </c>
      <c r="G1147" s="8" t="n">
        <v>126.495</v>
      </c>
      <c r="H1147" s="8" t="n">
        <v>99.87</v>
      </c>
      <c r="I1147" s="8" t="n">
        <v>184.03</v>
      </c>
      <c r="J1147" s="8" t="n">
        <v>68.84999999999999</v>
      </c>
      <c r="K1147" s="268" t="n">
        <v>0.3539</v>
      </c>
      <c r="L1147" s="268" t="n">
        <v>0.2611</v>
      </c>
      <c r="M1147" s="268" t="n">
        <v>-0.0506</v>
      </c>
      <c r="N1147" s="8" t="n">
        <v>528.46</v>
      </c>
      <c r="O1147" s="8" t="n">
        <v>6308.04</v>
      </c>
      <c r="P1147" s="268" t="n">
        <v>0.0838</v>
      </c>
      <c r="Q1147" s="8" t="n">
        <v>378</v>
      </c>
      <c r="R1147" s="8" t="n">
        <v>0</v>
      </c>
      <c r="S1147" s="8" t="inlineStr">
        <is>
          <t>3 ↑ +0.24%</t>
        </is>
      </c>
      <c r="T1147" s="8" t="inlineStr">
        <is>
          <t>40 ↑ +0.20%</t>
        </is>
      </c>
      <c r="U1147" s="8" t="inlineStr">
        <is>
          <t>87 ↑ +0.13%</t>
        </is>
      </c>
      <c r="V1147" s="8" t="inlineStr">
        <is>
          <t>81 ↓ -0.01%</t>
        </is>
      </c>
      <c r="W1147" s="8" t="inlineStr">
        <is>
          <t>167 ↓ -0.05%</t>
        </is>
      </c>
    </row>
    <row r="1148" ht="28" customHeight="1" s="386">
      <c r="A1148" s="308" t="n">
        <v>44544</v>
      </c>
      <c r="B1148" s="472" t="n">
        <v>2034.435</v>
      </c>
      <c r="C1148" s="8" t="n">
        <v>-8.375999999999999</v>
      </c>
      <c r="D1148" s="268" t="n">
        <v>-0.0041</v>
      </c>
      <c r="E1148" s="8" t="n">
        <v>87.05</v>
      </c>
      <c r="F1148" s="8" t="n">
        <v>148.636</v>
      </c>
      <c r="G1148" s="8" t="n">
        <v>127</v>
      </c>
      <c r="H1148" s="8" t="n">
        <v>100.14</v>
      </c>
      <c r="I1148" s="8" t="n">
        <v>183.72</v>
      </c>
      <c r="J1148" s="8" t="n">
        <v>66.59999999999999</v>
      </c>
      <c r="K1148" s="268" t="n">
        <v>0.3508</v>
      </c>
      <c r="L1148" s="268" t="n">
        <v>0.2621</v>
      </c>
      <c r="M1148" s="268" t="n">
        <v>-0.0505</v>
      </c>
      <c r="N1148" s="8" t="n">
        <v>583.38</v>
      </c>
      <c r="O1148" s="8" t="n">
        <v>6310.61</v>
      </c>
      <c r="P1148" s="268" t="n">
        <v>0.0924</v>
      </c>
      <c r="Q1148" s="8" t="n">
        <v>379</v>
      </c>
      <c r="R1148" s="8" t="n">
        <v>0</v>
      </c>
      <c r="S1148" s="8" t="inlineStr">
        <is>
          <t>4 ↓ -0.33%</t>
        </is>
      </c>
      <c r="T1148" s="8" t="inlineStr">
        <is>
          <t>40 ↓ -0.18%</t>
        </is>
      </c>
      <c r="U1148" s="8" t="inlineStr">
        <is>
          <t>88 ↓ -0.35%</t>
        </is>
      </c>
      <c r="V1148" s="8" t="inlineStr">
        <is>
          <t>80 ↓ -0.42%</t>
        </is>
      </c>
      <c r="W1148" s="8" t="inlineStr">
        <is>
          <t>167 ↓ -0.49%</t>
        </is>
      </c>
    </row>
    <row r="1149" ht="28" customHeight="1" s="386">
      <c r="A1149" s="308" t="n">
        <v>44543</v>
      </c>
      <c r="B1149" s="472" t="n">
        <v>2042.811</v>
      </c>
      <c r="C1149" s="8" t="n">
        <v>8.077999999999999</v>
      </c>
      <c r="D1149" s="268" t="n">
        <v>0.004</v>
      </c>
      <c r="E1149" s="8" t="n">
        <v>89.87</v>
      </c>
      <c r="F1149" s="8" t="n">
        <v>149.453</v>
      </c>
      <c r="G1149" s="8" t="n">
        <v>127.14</v>
      </c>
      <c r="H1149" s="8" t="n">
        <v>101.02</v>
      </c>
      <c r="I1149" s="8" t="n">
        <v>185.41</v>
      </c>
      <c r="J1149" s="8" t="n">
        <v>72.04000000000001</v>
      </c>
      <c r="K1149" s="268" t="n">
        <v>0.3595</v>
      </c>
      <c r="L1149" s="268" t="n">
        <v>0.2629</v>
      </c>
      <c r="M1149" s="268" t="n">
        <v>-0.0522</v>
      </c>
      <c r="N1149" s="8" t="n">
        <v>634.17</v>
      </c>
      <c r="O1149" s="8" t="n">
        <v>6316.71</v>
      </c>
      <c r="P1149" s="268" t="n">
        <v>0.1004</v>
      </c>
      <c r="Q1149" s="8" t="n">
        <v>379</v>
      </c>
      <c r="R1149" s="8" t="n">
        <v>0</v>
      </c>
      <c r="S1149" s="8" t="inlineStr">
        <is>
          <t>3 ↓ -0.10%</t>
        </is>
      </c>
      <c r="T1149" s="8" t="inlineStr">
        <is>
          <t>41 ↑ +0.30%</t>
        </is>
      </c>
      <c r="U1149" s="8" t="inlineStr">
        <is>
          <t>86 ↑ +0.17%</t>
        </is>
      </c>
      <c r="V1149" s="8" t="inlineStr">
        <is>
          <t>82 ↑ +0.17%</t>
        </is>
      </c>
      <c r="W1149" s="8" t="inlineStr">
        <is>
          <t>167 ↑ +0.66%</t>
        </is>
      </c>
    </row>
    <row r="1150" ht="28" customHeight="1" s="386">
      <c r="A1150" s="308" t="n">
        <v>44540</v>
      </c>
      <c r="B1150" s="472" t="n">
        <v>2034.733</v>
      </c>
      <c r="C1150" s="8" t="n">
        <v>13.703</v>
      </c>
      <c r="D1150" s="268" t="n">
        <v>0.0068</v>
      </c>
      <c r="E1150" s="8" t="n">
        <v>88.81</v>
      </c>
      <c r="F1150" s="8" t="n">
        <v>149.019</v>
      </c>
      <c r="G1150" s="8" t="n">
        <v>126.755</v>
      </c>
      <c r="H1150" s="8" t="n">
        <v>100.19</v>
      </c>
      <c r="I1150" s="8" t="n">
        <v>185.04</v>
      </c>
      <c r="J1150" s="8" t="n">
        <v>71.73999999999999</v>
      </c>
      <c r="K1150" s="268" t="n">
        <v>0.3602</v>
      </c>
      <c r="L1150" s="268" t="n">
        <v>0.265</v>
      </c>
      <c r="M1150" s="268" t="n">
        <v>-0.0513</v>
      </c>
      <c r="N1150" s="8" t="n">
        <v>632.26</v>
      </c>
      <c r="O1150" s="8" t="n">
        <v>6242.88</v>
      </c>
      <c r="P1150" s="268" t="n">
        <v>0.1013</v>
      </c>
      <c r="Q1150" s="8" t="n">
        <v>376</v>
      </c>
      <c r="R1150" s="8" t="n">
        <v>0</v>
      </c>
      <c r="S1150" s="8" t="inlineStr">
        <is>
          <t>3 ↑ +0.05%</t>
        </is>
      </c>
      <c r="T1150" s="8" t="inlineStr">
        <is>
          <t>43 ↑ +0.17%</t>
        </is>
      </c>
      <c r="U1150" s="8" t="inlineStr">
        <is>
          <t>85 ↑ +0.25%</t>
        </is>
      </c>
      <c r="V1150" s="8" t="inlineStr">
        <is>
          <t>78 ↑ +0.66%</t>
        </is>
      </c>
      <c r="W1150" s="8" t="inlineStr">
        <is>
          <t>167 ↑ +1.05%</t>
        </is>
      </c>
    </row>
    <row r="1151" ht="28" customHeight="1" s="386">
      <c r="A1151" s="308" t="n">
        <v>44539</v>
      </c>
      <c r="B1151" s="472" t="n">
        <v>2021.03</v>
      </c>
      <c r="C1151" s="8" t="n">
        <v>13.511</v>
      </c>
      <c r="D1151" s="268" t="n">
        <v>0.0067</v>
      </c>
      <c r="E1151" s="8" t="n">
        <v>87.89</v>
      </c>
      <c r="F1151" s="8" t="n">
        <v>147.997</v>
      </c>
      <c r="G1151" s="8" t="n">
        <v>126.142</v>
      </c>
      <c r="H1151" s="8" t="n">
        <v>100.14</v>
      </c>
      <c r="I1151" s="8" t="n">
        <v>183.76</v>
      </c>
      <c r="J1151" s="8" t="n">
        <v>69.27</v>
      </c>
      <c r="K1151" s="268" t="n">
        <v>0.3576</v>
      </c>
      <c r="L1151" s="268" t="n">
        <v>0.2564</v>
      </c>
      <c r="M1151" s="268" t="n">
        <v>-0.0496</v>
      </c>
      <c r="N1151" s="8" t="n">
        <v>681.3200000000001</v>
      </c>
      <c r="O1151" s="8" t="n">
        <v>6225</v>
      </c>
      <c r="P1151" s="268" t="n">
        <v>0.1094</v>
      </c>
      <c r="Q1151" s="8" t="n">
        <v>375</v>
      </c>
      <c r="R1151" s="8" t="n">
        <v>0</v>
      </c>
      <c r="S1151" s="8" t="inlineStr">
        <is>
          <t>4 ↑ +0.57%</t>
        </is>
      </c>
      <c r="T1151" s="8" t="inlineStr">
        <is>
          <t>41 ↑ +0.47%</t>
        </is>
      </c>
      <c r="U1151" s="8" t="inlineStr">
        <is>
          <t>90 ↑ +0.73%</t>
        </is>
      </c>
      <c r="V1151" s="8" t="inlineStr">
        <is>
          <t>81 ↑ +0.86%</t>
        </is>
      </c>
      <c r="W1151" s="8" t="inlineStr">
        <is>
          <t>159 ↑ +0.60%</t>
        </is>
      </c>
    </row>
    <row r="1152" ht="28" customHeight="1" s="386">
      <c r="A1152" s="308" t="n">
        <v>44538</v>
      </c>
      <c r="B1152" s="472" t="n">
        <v>2007.519</v>
      </c>
      <c r="C1152" s="8" t="n">
        <v>23.412</v>
      </c>
      <c r="D1152" s="268" t="n">
        <v>0.0118</v>
      </c>
      <c r="E1152" s="8" t="n">
        <v>85.05</v>
      </c>
      <c r="F1152" s="8" t="n">
        <v>147.114</v>
      </c>
      <c r="G1152" s="8" t="n">
        <v>124.3</v>
      </c>
      <c r="H1152" s="8" t="n">
        <v>100.28</v>
      </c>
      <c r="I1152" s="8" t="n">
        <v>182.51</v>
      </c>
      <c r="J1152" s="8" t="n">
        <v>66.67</v>
      </c>
      <c r="K1152" s="268" t="n">
        <v>0.354</v>
      </c>
      <c r="L1152" s="268" t="n">
        <v>0.2482</v>
      </c>
      <c r="M1152" s="268" t="n">
        <v>-0.0475</v>
      </c>
      <c r="N1152" s="8" t="n">
        <v>712.41</v>
      </c>
      <c r="O1152" s="8" t="n">
        <v>6228.01</v>
      </c>
      <c r="P1152" s="268" t="n">
        <v>0.1144</v>
      </c>
      <c r="Q1152" s="8" t="n">
        <v>375</v>
      </c>
      <c r="R1152" s="8" t="n">
        <v>0</v>
      </c>
      <c r="S1152" s="8" t="inlineStr">
        <is>
          <t>4 ↑ +0.31%</t>
        </is>
      </c>
      <c r="T1152" s="8" t="inlineStr">
        <is>
          <t>46 ↑ +0.39%</t>
        </is>
      </c>
      <c r="U1152" s="8" t="inlineStr">
        <is>
          <t>93 ↑ +0.69%</t>
        </is>
      </c>
      <c r="V1152" s="8" t="inlineStr">
        <is>
          <t>75 ↑ +1.11%</t>
        </is>
      </c>
      <c r="W1152" s="8" t="inlineStr">
        <is>
          <t>157 ↑ +1.76%</t>
        </is>
      </c>
    </row>
    <row r="1153" ht="28" customHeight="1" s="386">
      <c r="A1153" s="308" t="n">
        <v>44537</v>
      </c>
      <c r="B1153" s="472" t="n">
        <v>1984.107</v>
      </c>
      <c r="C1153" s="8" t="n">
        <v>-50.958</v>
      </c>
      <c r="D1153" s="268" t="n">
        <v>-0.025</v>
      </c>
      <c r="E1153" s="8" t="n">
        <v>82.86</v>
      </c>
      <c r="F1153" s="8" t="n">
        <v>145.191</v>
      </c>
      <c r="G1153" s="8" t="n">
        <v>122.98</v>
      </c>
      <c r="H1153" s="8" t="n">
        <v>99.36</v>
      </c>
      <c r="I1153" s="8" t="n">
        <v>181</v>
      </c>
      <c r="J1153" s="8" t="n">
        <v>69.56999999999999</v>
      </c>
      <c r="K1153" s="268" t="n">
        <v>0.3581</v>
      </c>
      <c r="L1153" s="268" t="n">
        <v>0.2535</v>
      </c>
      <c r="M1153" s="268" t="n">
        <v>-0.0438</v>
      </c>
      <c r="N1153" s="8" t="n">
        <v>825.13</v>
      </c>
      <c r="O1153" s="8" t="n">
        <v>6231.91</v>
      </c>
      <c r="P1153" s="268" t="n">
        <v>0.1324</v>
      </c>
      <c r="Q1153" s="8" t="n">
        <v>375</v>
      </c>
      <c r="R1153" s="8" t="n">
        <v>0</v>
      </c>
      <c r="S1153" s="8" t="inlineStr">
        <is>
          <t>5 ↓ -0.83%</t>
        </is>
      </c>
      <c r="T1153" s="8" t="inlineStr">
        <is>
          <t>50 ↓ -1.19%</t>
        </is>
      </c>
      <c r="U1153" s="8" t="inlineStr">
        <is>
          <t>102 ↓ -1.73%</t>
        </is>
      </c>
      <c r="V1153" s="8" t="inlineStr">
        <is>
          <t>69 ↓ -2.42%</t>
        </is>
      </c>
      <c r="W1153" s="8" t="inlineStr">
        <is>
          <t>149 ↓ -3.57%</t>
        </is>
      </c>
    </row>
    <row r="1154" ht="28" customHeight="1" s="386">
      <c r="A1154" s="308" t="n">
        <v>44536</v>
      </c>
      <c r="B1154" s="472" t="n">
        <v>2035.065</v>
      </c>
      <c r="C1154" s="8" t="n">
        <v>-32.187</v>
      </c>
      <c r="D1154" s="268" t="n">
        <v>-0.0156</v>
      </c>
      <c r="E1154" s="8" t="n">
        <v>88.79000000000001</v>
      </c>
      <c r="F1154" s="8" t="n">
        <v>149.643</v>
      </c>
      <c r="G1154" s="8" t="n">
        <v>126</v>
      </c>
      <c r="H1154" s="8" t="n">
        <v>99.13</v>
      </c>
      <c r="I1154" s="8" t="n">
        <v>187.65</v>
      </c>
      <c r="J1154" s="8" t="n">
        <v>78.11</v>
      </c>
      <c r="K1154" s="268" t="n">
        <v>0.38</v>
      </c>
      <c r="L1154" s="268" t="n">
        <v>0.2762</v>
      </c>
      <c r="M1154" s="268" t="n">
        <v>-0.0507</v>
      </c>
      <c r="N1154" s="8" t="n">
        <v>751.26</v>
      </c>
      <c r="O1154" s="8" t="n">
        <v>6206.05</v>
      </c>
      <c r="P1154" s="268" t="n">
        <v>0.1211</v>
      </c>
      <c r="Q1154" s="8" t="n">
        <v>373</v>
      </c>
      <c r="R1154" s="8" t="n">
        <v>0</v>
      </c>
      <c r="S1154" s="8" t="inlineStr">
        <is>
          <t>4 ↓ -0.73%</t>
        </is>
      </c>
      <c r="T1154" s="8" t="inlineStr">
        <is>
          <t>41 ↓ -0.89%</t>
        </is>
      </c>
      <c r="U1154" s="8" t="inlineStr">
        <is>
          <t>86 ↓ -1.23%</t>
        </is>
      </c>
      <c r="V1154" s="8" t="inlineStr">
        <is>
          <t>83 ↓ -1.50%</t>
        </is>
      </c>
      <c r="W1154" s="8" t="inlineStr">
        <is>
          <t>159 ↓ -1.96%</t>
        </is>
      </c>
    </row>
    <row r="1155" ht="28" customHeight="1" s="386">
      <c r="A1155" s="308" t="n">
        <v>44533</v>
      </c>
      <c r="B1155" s="472" t="n">
        <v>2067.252</v>
      </c>
      <c r="C1155" s="8" t="n">
        <v>7.6</v>
      </c>
      <c r="D1155" s="268" t="n">
        <v>0.0037</v>
      </c>
      <c r="E1155" s="8" t="n">
        <v>92.70999999999999</v>
      </c>
      <c r="F1155" s="8" t="n">
        <v>152.232</v>
      </c>
      <c r="G1155" s="8" t="n">
        <v>127.8</v>
      </c>
      <c r="H1155" s="8" t="n">
        <v>100.89</v>
      </c>
      <c r="I1155" s="8" t="n">
        <v>190.09</v>
      </c>
      <c r="J1155" s="8" t="n">
        <v>75.69</v>
      </c>
      <c r="K1155" s="268" t="n">
        <v>0.3785</v>
      </c>
      <c r="L1155" s="268" t="n">
        <v>0.2707</v>
      </c>
      <c r="M1155" s="268" t="n">
        <v>-0.0547</v>
      </c>
      <c r="N1155" s="8" t="n">
        <v>884.38</v>
      </c>
      <c r="O1155" s="8" t="n">
        <v>6208.97</v>
      </c>
      <c r="P1155" s="268" t="n">
        <v>0.1424</v>
      </c>
      <c r="Q1155" s="8" t="n">
        <v>373</v>
      </c>
      <c r="R1155" s="8" t="n">
        <v>0</v>
      </c>
      <c r="S1155" s="8" t="inlineStr">
        <is>
          <t>3 ↓ -0.07%</t>
        </is>
      </c>
      <c r="T1155" s="8" t="inlineStr">
        <is>
          <t>36 ↑ +0.12%</t>
        </is>
      </c>
      <c r="U1155" s="8" t="inlineStr">
        <is>
          <t>75 ↑ +0.15%</t>
        </is>
      </c>
      <c r="V1155" s="8" t="inlineStr">
        <is>
          <t>86 ↑ +0.32%</t>
        </is>
      </c>
      <c r="W1155" s="8" t="inlineStr">
        <is>
          <t>173 ↑ +0.55%</t>
        </is>
      </c>
    </row>
    <row r="1156" ht="28" customHeight="1" s="386">
      <c r="A1156" s="308" t="n">
        <v>44532</v>
      </c>
      <c r="B1156" s="472" t="n">
        <v>2059.652</v>
      </c>
      <c r="C1156" s="8" t="n">
        <v>0.288</v>
      </c>
      <c r="D1156" s="268" t="n">
        <v>0.0001</v>
      </c>
      <c r="E1156" s="8" t="n">
        <v>91.09999999999999</v>
      </c>
      <c r="F1156" s="8" t="n">
        <v>151.7</v>
      </c>
      <c r="G1156" s="8" t="n">
        <v>126.949</v>
      </c>
      <c r="H1156" s="8" t="n">
        <v>100.67</v>
      </c>
      <c r="I1156" s="8" t="n">
        <v>189.81</v>
      </c>
      <c r="J1156" s="8" t="n">
        <v>76.86</v>
      </c>
      <c r="K1156" s="268" t="n">
        <v>0.3811</v>
      </c>
      <c r="L1156" s="268" t="n">
        <v>0.2725</v>
      </c>
      <c r="M1156" s="268" t="n">
        <v>-0.0542</v>
      </c>
      <c r="N1156" s="8" t="n">
        <v>823.55</v>
      </c>
      <c r="O1156" s="8" t="n">
        <v>6207.53</v>
      </c>
      <c r="P1156" s="268" t="n">
        <v>0.1327</v>
      </c>
      <c r="Q1156" s="8" t="n">
        <v>372</v>
      </c>
      <c r="R1156" s="8" t="n">
        <v>0</v>
      </c>
      <c r="S1156" s="8" t="inlineStr">
        <is>
          <t>3 ↑ +0.03%</t>
        </is>
      </c>
      <c r="T1156" s="8" t="inlineStr">
        <is>
          <t>38 ↑ +0.01%</t>
        </is>
      </c>
      <c r="U1156" s="8" t="inlineStr">
        <is>
          <t>76 ↓ -0.02%</t>
        </is>
      </c>
      <c r="V1156" s="8" t="inlineStr">
        <is>
          <t>83 ↓ -0.03%</t>
        </is>
      </c>
      <c r="W1156" s="8" t="inlineStr">
        <is>
          <t>172 ↑ +0.05%</t>
        </is>
      </c>
    </row>
    <row r="1157" ht="28" customHeight="1" s="386">
      <c r="A1157" s="308" t="n">
        <v>44531</v>
      </c>
      <c r="B1157" s="472" t="n">
        <v>2059.364</v>
      </c>
      <c r="C1157" s="8" t="n">
        <v>13.198</v>
      </c>
      <c r="D1157" s="268" t="n">
        <v>0.0065</v>
      </c>
      <c r="E1157" s="8" t="n">
        <v>91.69</v>
      </c>
      <c r="F1157" s="8" t="n">
        <v>151.728</v>
      </c>
      <c r="G1157" s="8" t="n">
        <v>128.124</v>
      </c>
      <c r="H1157" s="8" t="n">
        <v>101.46</v>
      </c>
      <c r="I1157" s="8" t="n">
        <v>188.64</v>
      </c>
      <c r="J1157" s="8" t="n">
        <v>73.56</v>
      </c>
      <c r="K1157" s="268" t="n">
        <v>0.3691</v>
      </c>
      <c r="L1157" s="268" t="n">
        <v>0.2567</v>
      </c>
      <c r="M1157" s="268" t="n">
        <v>-0.054</v>
      </c>
      <c r="N1157" s="8" t="n">
        <v>870.61</v>
      </c>
      <c r="O1157" s="8" t="n">
        <v>6210.21</v>
      </c>
      <c r="P1157" s="268" t="n">
        <v>0.1402</v>
      </c>
      <c r="Q1157" s="8" t="n">
        <v>372</v>
      </c>
      <c r="R1157" s="8" t="n">
        <v>0</v>
      </c>
      <c r="S1157" s="8" t="inlineStr">
        <is>
          <t>3 ↑ +0.15%</t>
        </is>
      </c>
      <c r="T1157" s="8" t="inlineStr">
        <is>
          <t>38 ↑ +0.36%</t>
        </is>
      </c>
      <c r="U1157" s="8" t="inlineStr">
        <is>
          <t>81 ↑ +0.46%</t>
        </is>
      </c>
      <c r="V1157" s="8" t="inlineStr">
        <is>
          <t>76 ↑ +0.75%</t>
        </is>
      </c>
      <c r="W1157" s="8" t="inlineStr">
        <is>
          <t>174 ↑ +0.76%</t>
        </is>
      </c>
    </row>
    <row r="1158" ht="28" customHeight="1" s="386">
      <c r="A1158" s="308" t="n">
        <v>44530</v>
      </c>
      <c r="B1158" s="472" t="n">
        <v>2046.166</v>
      </c>
      <c r="C1158" s="8" t="n">
        <v>10.18</v>
      </c>
      <c r="D1158" s="268" t="n">
        <v>0.005</v>
      </c>
      <c r="E1158" s="8" t="n">
        <v>90.84999999999999</v>
      </c>
      <c r="F1158" s="8" t="n">
        <v>150.729</v>
      </c>
      <c r="G1158" s="8" t="n">
        <v>127.452</v>
      </c>
      <c r="H1158" s="8" t="n">
        <v>99.86</v>
      </c>
      <c r="I1158" s="8" t="n">
        <v>188.33</v>
      </c>
      <c r="J1158" s="8" t="n">
        <v>74.78</v>
      </c>
      <c r="K1158" s="268" t="n">
        <v>0.376</v>
      </c>
      <c r="L1158" s="268" t="n">
        <v>0.2641</v>
      </c>
      <c r="M1158" s="268" t="n">
        <v>-0.0523</v>
      </c>
      <c r="N1158" s="8" t="n">
        <v>952.35</v>
      </c>
      <c r="O1158" s="8" t="n">
        <v>6211.6</v>
      </c>
      <c r="P1158" s="268" t="n">
        <v>0.1533</v>
      </c>
      <c r="Q1158" s="8" t="n">
        <v>372</v>
      </c>
      <c r="R1158" s="8" t="n">
        <v>0</v>
      </c>
      <c r="S1158" s="8" t="inlineStr">
        <is>
          <t>4 ↑ +0.19%</t>
        </is>
      </c>
      <c r="T1158" s="8" t="inlineStr">
        <is>
          <t>38 ↑ +0.30%</t>
        </is>
      </c>
      <c r="U1158" s="8" t="inlineStr">
        <is>
          <t>88 ↑ +0.41%</t>
        </is>
      </c>
      <c r="V1158" s="8" t="inlineStr">
        <is>
          <t>73 ↑ +0.46%</t>
        </is>
      </c>
      <c r="W1158" s="8" t="inlineStr">
        <is>
          <t>169 ↑ +0.62%</t>
        </is>
      </c>
    </row>
    <row r="1159" ht="28" customHeight="1" s="386">
      <c r="A1159" s="308" t="n">
        <v>44529</v>
      </c>
      <c r="B1159" s="472" t="n">
        <v>2035.986</v>
      </c>
      <c r="C1159" s="8" t="n">
        <v>13.41</v>
      </c>
      <c r="D1159" s="268" t="n">
        <v>0.0066</v>
      </c>
      <c r="E1159" s="8" t="n">
        <v>89.48999999999999</v>
      </c>
      <c r="F1159" s="8" t="n">
        <v>150.728</v>
      </c>
      <c r="G1159" s="8" t="n">
        <v>126.805</v>
      </c>
      <c r="H1159" s="8" t="n">
        <v>99.2</v>
      </c>
      <c r="I1159" s="8" t="n">
        <v>188.69</v>
      </c>
      <c r="J1159" s="8" t="n">
        <v>76.2</v>
      </c>
      <c r="K1159" s="268" t="n">
        <v>0.3797</v>
      </c>
      <c r="L1159" s="268" t="n">
        <v>0.2699</v>
      </c>
      <c r="M1159" s="268" t="n">
        <v>-0.0516</v>
      </c>
      <c r="N1159" s="8" t="n">
        <v>877.88</v>
      </c>
      <c r="O1159" s="8" t="n">
        <v>6132.43</v>
      </c>
      <c r="P1159" s="268" t="n">
        <v>0.1432</v>
      </c>
      <c r="Q1159" s="8" t="n">
        <v>374</v>
      </c>
      <c r="R1159" s="8" t="n">
        <v>0</v>
      </c>
      <c r="S1159" s="8" t="inlineStr">
        <is>
          <t>4 ↓ -0.29%</t>
        </is>
      </c>
      <c r="T1159" s="8" t="inlineStr">
        <is>
          <t>42 ↓ -0.11%</t>
        </is>
      </c>
      <c r="U1159" s="8" t="inlineStr">
        <is>
          <t>84 ↓ -0.15%</t>
        </is>
      </c>
      <c r="V1159" s="8" t="inlineStr">
        <is>
          <t>74 ↓ -0.03%</t>
        </is>
      </c>
      <c r="W1159" s="8" t="inlineStr">
        <is>
          <t>170 ↑ +1.58%</t>
        </is>
      </c>
    </row>
    <row r="1160" ht="28" customHeight="1" s="386">
      <c r="A1160" s="308" t="n">
        <v>44526</v>
      </c>
      <c r="B1160" s="472" t="n">
        <v>2022.576</v>
      </c>
      <c r="C1160" s="8" t="n">
        <v>3.372</v>
      </c>
      <c r="D1160" s="268" t="n">
        <v>0.0017</v>
      </c>
      <c r="E1160" s="8" t="n">
        <v>90.27</v>
      </c>
      <c r="F1160" s="8" t="n">
        <v>149.393</v>
      </c>
      <c r="G1160" s="8" t="n">
        <v>126.52</v>
      </c>
      <c r="H1160" s="8" t="n">
        <v>99.41</v>
      </c>
      <c r="I1160" s="8" t="n">
        <v>186.69</v>
      </c>
      <c r="J1160" s="8" t="n">
        <v>75.09999999999999</v>
      </c>
      <c r="K1160" s="268" t="n">
        <v>0.373</v>
      </c>
      <c r="L1160" s="268" t="n">
        <v>0.2662</v>
      </c>
      <c r="M1160" s="268" t="n">
        <v>-0.0509</v>
      </c>
      <c r="N1160" s="8" t="n">
        <v>971.92</v>
      </c>
      <c r="O1160" s="8" t="n">
        <v>6122.11</v>
      </c>
      <c r="P1160" s="268" t="n">
        <v>0.1588</v>
      </c>
      <c r="Q1160" s="8" t="n">
        <v>373</v>
      </c>
      <c r="R1160" s="8" t="n">
        <v>0</v>
      </c>
      <c r="S1160" s="8" t="inlineStr">
        <is>
          <t>3 ↓ -0.32%</t>
        </is>
      </c>
      <c r="T1160" s="8" t="inlineStr">
        <is>
          <t>43 ↓ -0.06%</t>
        </is>
      </c>
      <c r="U1160" s="8" t="inlineStr">
        <is>
          <t>85 ↑ +0.01%</t>
        </is>
      </c>
      <c r="V1160" s="8" t="inlineStr">
        <is>
          <t>78 ↑ +0.12%</t>
        </is>
      </c>
      <c r="W1160" s="8" t="inlineStr">
        <is>
          <t>164 ↑ +0.34%</t>
        </is>
      </c>
    </row>
    <row r="1161" ht="28" customHeight="1" s="386">
      <c r="A1161" s="308" t="n">
        <v>44525</v>
      </c>
      <c r="B1161" s="472" t="n">
        <v>2019.204</v>
      </c>
      <c r="C1161" s="8" t="n">
        <v>-2.365</v>
      </c>
      <c r="D1161" s="268" t="n">
        <v>-0.0012</v>
      </c>
      <c r="E1161" s="8" t="n">
        <v>90.12</v>
      </c>
      <c r="F1161" s="8" t="n">
        <v>148.893</v>
      </c>
      <c r="G1161" s="8" t="n">
        <v>126.38</v>
      </c>
      <c r="H1161" s="8" t="n">
        <v>99.16</v>
      </c>
      <c r="I1161" s="8" t="n">
        <v>185.85</v>
      </c>
      <c r="J1161" s="8" t="n">
        <v>75.43000000000001</v>
      </c>
      <c r="K1161" s="268" t="n">
        <v>0.3696</v>
      </c>
      <c r="L1161" s="268" t="n">
        <v>0.2644</v>
      </c>
      <c r="M1161" s="268" t="n">
        <v>-0.0501</v>
      </c>
      <c r="N1161" s="8" t="n">
        <v>824.36</v>
      </c>
      <c r="O1161" s="8" t="n">
        <v>6145.03</v>
      </c>
      <c r="P1161" s="268" t="n">
        <v>0.1342</v>
      </c>
      <c r="Q1161" s="8" t="n">
        <v>374</v>
      </c>
      <c r="R1161" s="8" t="n">
        <v>0</v>
      </c>
      <c r="S1161" s="8" t="inlineStr">
        <is>
          <t>3 ↑ +0.47%</t>
        </is>
      </c>
      <c r="T1161" s="8" t="inlineStr">
        <is>
          <t>43 ↑ +0.20%</t>
        </is>
      </c>
      <c r="U1161" s="8" t="inlineStr">
        <is>
          <t>84 ↑ +0.11%</t>
        </is>
      </c>
      <c r="V1161" s="8" t="inlineStr">
        <is>
          <t>80 ↑ +0.15%</t>
        </is>
      </c>
      <c r="W1161" s="8" t="inlineStr">
        <is>
          <t>164 ↓ -0.46%</t>
        </is>
      </c>
    </row>
    <row r="1162" ht="28" customHeight="1" s="386">
      <c r="A1162" s="308" t="n">
        <v>44524</v>
      </c>
      <c r="B1162" s="472" t="n">
        <v>2021.569</v>
      </c>
      <c r="C1162" s="8" t="n">
        <v>3.149</v>
      </c>
      <c r="D1162" s="268" t="n">
        <v>0.0016</v>
      </c>
      <c r="E1162" s="8" t="n">
        <v>89.44</v>
      </c>
      <c r="F1162" s="8" t="n">
        <v>149.524</v>
      </c>
      <c r="G1162" s="8" t="n">
        <v>126.2</v>
      </c>
      <c r="H1162" s="8" t="n">
        <v>99.39</v>
      </c>
      <c r="I1162" s="8" t="n">
        <v>186.54</v>
      </c>
      <c r="J1162" s="8" t="n">
        <v>72.79000000000001</v>
      </c>
      <c r="K1162" s="268" t="n">
        <v>0.3701</v>
      </c>
      <c r="L1162" s="268" t="n">
        <v>0.2654</v>
      </c>
      <c r="M1162" s="268" t="n">
        <v>-0.0506</v>
      </c>
      <c r="N1162" s="8" t="n">
        <v>955.96</v>
      </c>
      <c r="O1162" s="8" t="n">
        <v>6136.3</v>
      </c>
      <c r="P1162" s="268" t="n">
        <v>0.1558</v>
      </c>
      <c r="Q1162" s="8" t="n">
        <v>371</v>
      </c>
      <c r="R1162" s="8" t="n">
        <v>0</v>
      </c>
      <c r="S1162" s="8" t="inlineStr">
        <is>
          <t>4 ↓ -0.08%</t>
        </is>
      </c>
      <c r="T1162" s="8" t="inlineStr">
        <is>
          <t>42 ↑ +0.13%</t>
        </is>
      </c>
      <c r="U1162" s="8" t="inlineStr">
        <is>
          <t>89 ↑ +0.16%</t>
        </is>
      </c>
      <c r="V1162" s="8" t="inlineStr">
        <is>
          <t>75 ↑ +0.04%</t>
        </is>
      </c>
      <c r="W1162" s="8" t="inlineStr">
        <is>
          <t>161 ↑ +0.22%</t>
        </is>
      </c>
    </row>
    <row r="1163" ht="28" customHeight="1" s="386">
      <c r="A1163" s="308" t="n">
        <v>44523</v>
      </c>
      <c r="B1163" s="472" t="n">
        <v>2018.42</v>
      </c>
      <c r="C1163" s="8" t="n">
        <v>1.553</v>
      </c>
      <c r="D1163" s="268" t="n">
        <v>0.0008</v>
      </c>
      <c r="E1163" s="8" t="n">
        <v>89.88</v>
      </c>
      <c r="F1163" s="8" t="n">
        <v>149.418</v>
      </c>
      <c r="G1163" s="8" t="n">
        <v>125.664</v>
      </c>
      <c r="H1163" s="8" t="n">
        <v>99.25</v>
      </c>
      <c r="I1163" s="8" t="n">
        <v>186.27</v>
      </c>
      <c r="J1163" s="8" t="n">
        <v>73.36</v>
      </c>
      <c r="K1163" s="268" t="n">
        <v>0.3685</v>
      </c>
      <c r="L1163" s="268" t="n">
        <v>0.259</v>
      </c>
      <c r="M1163" s="268" t="n">
        <v>-0.0503</v>
      </c>
      <c r="N1163" s="8" t="n">
        <v>897.9400000000001</v>
      </c>
      <c r="O1163" s="8" t="n">
        <v>6119.4</v>
      </c>
      <c r="P1163" s="268" t="n">
        <v>0.1467</v>
      </c>
      <c r="Q1163" s="8" t="n">
        <v>370</v>
      </c>
      <c r="R1163" s="8" t="n">
        <v>0</v>
      </c>
      <c r="S1163" s="8" t="inlineStr">
        <is>
          <t>4 ↑ +0.02%</t>
        </is>
      </c>
      <c r="T1163" s="8" t="inlineStr">
        <is>
          <t>44 ↑ +0.14%</t>
        </is>
      </c>
      <c r="U1163" s="8" t="inlineStr">
        <is>
          <t>89 ↑ +0.20%</t>
        </is>
      </c>
      <c r="V1163" s="8" t="inlineStr">
        <is>
          <t>73 ↑ +0.25%</t>
        </is>
      </c>
      <c r="W1163" s="8" t="inlineStr">
        <is>
          <t>160 ↓ -0.09%</t>
        </is>
      </c>
    </row>
    <row r="1164" ht="28" customHeight="1" s="386">
      <c r="A1164" s="308" t="n">
        <v>44522</v>
      </c>
      <c r="B1164" s="472" t="n">
        <v>2016.867</v>
      </c>
      <c r="C1164" s="8" t="n">
        <v>24.919</v>
      </c>
      <c r="D1164" s="268" t="n">
        <v>0.0125</v>
      </c>
      <c r="E1164" s="8" t="n">
        <v>90.26000000000001</v>
      </c>
      <c r="F1164" s="8" t="n">
        <v>149.422</v>
      </c>
      <c r="G1164" s="8" t="n">
        <v>125.499</v>
      </c>
      <c r="H1164" s="8" t="n">
        <v>98.04000000000001</v>
      </c>
      <c r="I1164" s="8" t="n">
        <v>186.36</v>
      </c>
      <c r="J1164" s="8" t="n">
        <v>73.69</v>
      </c>
      <c r="K1164" s="268" t="n">
        <v>0.3694</v>
      </c>
      <c r="L1164" s="268" t="n">
        <v>0.2596</v>
      </c>
      <c r="M1164" s="268" t="n">
        <v>-0.0501</v>
      </c>
      <c r="N1164" s="8" t="n">
        <v>946.84</v>
      </c>
      <c r="O1164" s="8" t="n">
        <v>6120.13</v>
      </c>
      <c r="P1164" s="268" t="n">
        <v>0.1547</v>
      </c>
      <c r="Q1164" s="8" t="n">
        <v>370</v>
      </c>
      <c r="R1164" s="8" t="n">
        <v>0</v>
      </c>
      <c r="S1164" s="8" t="inlineStr">
        <is>
          <t>4 ↑ +0.27%</t>
        </is>
      </c>
      <c r="T1164" s="8" t="inlineStr">
        <is>
          <t>46 ↑ +0.23%</t>
        </is>
      </c>
      <c r="U1164" s="8" t="inlineStr">
        <is>
          <t>91 ↑ +0.41%</t>
        </is>
      </c>
      <c r="V1164" s="8" t="inlineStr">
        <is>
          <t>71 ↑ +0.64%</t>
        </is>
      </c>
      <c r="W1164" s="8" t="inlineStr">
        <is>
          <t>158 ↑ +2.33%</t>
        </is>
      </c>
    </row>
    <row r="1165" ht="28" customHeight="1" s="386">
      <c r="A1165" s="308" t="n">
        <v>44519</v>
      </c>
      <c r="B1165" s="472" t="n">
        <v>1991.948</v>
      </c>
      <c r="C1165" s="8" t="n">
        <v>21.829</v>
      </c>
      <c r="D1165" s="268" t="n">
        <v>0.0111</v>
      </c>
      <c r="E1165" s="8" t="n">
        <v>88.02</v>
      </c>
      <c r="F1165" s="8" t="n">
        <v>147.169</v>
      </c>
      <c r="G1165" s="8" t="n">
        <v>125.169</v>
      </c>
      <c r="H1165" s="8" t="n">
        <v>98.73999999999999</v>
      </c>
      <c r="I1165" s="8" t="n">
        <v>183.79</v>
      </c>
      <c r="J1165" s="8" t="n">
        <v>74.33</v>
      </c>
      <c r="K1165" s="268" t="n">
        <v>0.3662</v>
      </c>
      <c r="L1165" s="268" t="n">
        <v>0.2602</v>
      </c>
      <c r="M1165" s="268" t="n">
        <v>-0.0471</v>
      </c>
      <c r="N1165" s="8" t="n">
        <v>1090.71</v>
      </c>
      <c r="O1165" s="8" t="n">
        <v>6117.68</v>
      </c>
      <c r="P1165" s="268" t="n">
        <v>0.1783</v>
      </c>
      <c r="Q1165" s="8" t="n">
        <v>369</v>
      </c>
      <c r="R1165" s="8" t="n">
        <v>0</v>
      </c>
      <c r="S1165" s="8" t="inlineStr">
        <is>
          <t>4 ↑ +0.67%</t>
        </is>
      </c>
      <c r="T1165" s="8" t="inlineStr">
        <is>
          <t>48 ↑ +0.68%</t>
        </is>
      </c>
      <c r="U1165" s="8" t="inlineStr">
        <is>
          <t>96 ↑ +0.85%</t>
        </is>
      </c>
      <c r="V1165" s="8" t="inlineStr">
        <is>
          <t>73 ↑ +0.83%</t>
        </is>
      </c>
      <c r="W1165" s="8" t="inlineStr">
        <is>
          <t>148 ↑ +1.56%</t>
        </is>
      </c>
    </row>
    <row r="1166" ht="28" customHeight="1" s="386">
      <c r="A1166" s="308" t="n">
        <v>44518</v>
      </c>
      <c r="B1166" s="472" t="n">
        <v>1970.119</v>
      </c>
      <c r="C1166" s="8" t="n">
        <v>-2.209</v>
      </c>
      <c r="D1166" s="268" t="n">
        <v>-0.0011</v>
      </c>
      <c r="E1166" s="8" t="n">
        <v>85.23</v>
      </c>
      <c r="F1166" s="8" t="n">
        <v>145.879</v>
      </c>
      <c r="G1166" s="8" t="n">
        <v>124.524</v>
      </c>
      <c r="H1166" s="8" t="n">
        <v>97.40000000000001</v>
      </c>
      <c r="I1166" s="8" t="n">
        <v>182.74</v>
      </c>
      <c r="J1166" s="8" t="n">
        <v>75.90000000000001</v>
      </c>
      <c r="K1166" s="268" t="n">
        <v>0.3686</v>
      </c>
      <c r="L1166" s="268" t="n">
        <v>0.2595</v>
      </c>
      <c r="M1166" s="268" t="n">
        <v>-0.0445</v>
      </c>
      <c r="N1166" s="8" t="n">
        <v>1098.17</v>
      </c>
      <c r="O1166" s="8" t="n">
        <v>6107.31</v>
      </c>
      <c r="P1166" s="268" t="n">
        <v>0.1798</v>
      </c>
      <c r="Q1166" s="8" t="n">
        <v>370</v>
      </c>
      <c r="R1166" s="8" t="n">
        <v>0</v>
      </c>
      <c r="S1166" s="8" t="inlineStr">
        <is>
          <t>5 ↓ -0.35%</t>
        </is>
      </c>
      <c r="T1166" s="8" t="inlineStr">
        <is>
          <t>54 ↓ -0.29%</t>
        </is>
      </c>
      <c r="U1166" s="8" t="inlineStr">
        <is>
          <t>94 ↓ -0.22%</t>
        </is>
      </c>
      <c r="V1166" s="8" t="inlineStr">
        <is>
          <t>74 ↓ -0.55%</t>
        </is>
      </c>
      <c r="W1166" s="8" t="inlineStr">
        <is>
          <t>143 ↑ +0.26%</t>
        </is>
      </c>
    </row>
    <row r="1167" ht="28" customHeight="1" s="386">
      <c r="A1167" s="308" t="n">
        <v>44517</v>
      </c>
      <c r="B1167" s="472" t="n">
        <v>1972.328</v>
      </c>
      <c r="C1167" s="8" t="n">
        <v>14.138</v>
      </c>
      <c r="D1167" s="268" t="n">
        <v>0.0072</v>
      </c>
      <c r="E1167" s="8" t="n">
        <v>86.38</v>
      </c>
      <c r="F1167" s="8" t="n">
        <v>145.85</v>
      </c>
      <c r="G1167" s="8" t="n">
        <v>124.443</v>
      </c>
      <c r="H1167" s="8" t="n">
        <v>97.56</v>
      </c>
      <c r="I1167" s="8" t="n">
        <v>182.09</v>
      </c>
      <c r="J1167" s="8" t="n">
        <v>71.11</v>
      </c>
      <c r="K1167" s="268" t="n">
        <v>0.3624</v>
      </c>
      <c r="L1167" s="268" t="n">
        <v>0.2567</v>
      </c>
      <c r="M1167" s="268" t="n">
        <v>-0.0452</v>
      </c>
      <c r="N1167" s="8" t="n">
        <v>1087.07</v>
      </c>
      <c r="O1167" s="8" t="n">
        <v>6110.14</v>
      </c>
      <c r="P1167" s="268" t="n">
        <v>0.1779</v>
      </c>
      <c r="Q1167" s="8" t="n">
        <v>370</v>
      </c>
      <c r="R1167" s="8" t="n">
        <v>0</v>
      </c>
      <c r="S1167" s="8" t="inlineStr">
        <is>
          <t>5 ↑ +0.65%</t>
        </is>
      </c>
      <c r="T1167" s="8" t="inlineStr">
        <is>
          <t>51 ↑ +0.20%</t>
        </is>
      </c>
      <c r="U1167" s="8" t="inlineStr">
        <is>
          <t>94 ↑ +0.19%</t>
        </is>
      </c>
      <c r="V1167" s="8" t="inlineStr">
        <is>
          <t>67 ↑ +0.36%</t>
        </is>
      </c>
      <c r="W1167" s="8" t="inlineStr">
        <is>
          <t>153 ↑ +1.38%</t>
        </is>
      </c>
    </row>
    <row r="1168" ht="28" customHeight="1" s="386">
      <c r="A1168" s="308" t="n">
        <v>44516</v>
      </c>
      <c r="B1168" s="472" t="n">
        <v>1958.19</v>
      </c>
      <c r="C1168" s="8" t="n">
        <v>-15.414</v>
      </c>
      <c r="D1168" s="268" t="n">
        <v>-0.0078</v>
      </c>
      <c r="E1168" s="8" t="n">
        <v>85.95999999999999</v>
      </c>
      <c r="F1168" s="8" t="n">
        <v>144.469</v>
      </c>
      <c r="G1168" s="8" t="n">
        <v>124.399</v>
      </c>
      <c r="H1168" s="8" t="n">
        <v>97.22</v>
      </c>
      <c r="I1168" s="8" t="n">
        <v>181.54</v>
      </c>
      <c r="J1168" s="8" t="n">
        <v>75.31999999999999</v>
      </c>
      <c r="K1168" s="268" t="n">
        <v>0.3707</v>
      </c>
      <c r="L1168" s="268" t="n">
        <v>0.2657</v>
      </c>
      <c r="M1168" s="268" t="n">
        <v>-0.0436</v>
      </c>
      <c r="N1168" s="8" t="n">
        <v>947.84</v>
      </c>
      <c r="O1168" s="8" t="n">
        <v>6112.1</v>
      </c>
      <c r="P1168" s="268" t="n">
        <v>0.1551</v>
      </c>
      <c r="Q1168" s="8" t="n">
        <v>370</v>
      </c>
      <c r="R1168" s="8" t="n">
        <v>0</v>
      </c>
      <c r="S1168" s="8" t="inlineStr">
        <is>
          <t>5 ↓ -0.78%</t>
        </is>
      </c>
      <c r="T1168" s="8" t="inlineStr">
        <is>
          <t>54 ↓ -0.47%</t>
        </is>
      </c>
      <c r="U1168" s="8" t="inlineStr">
        <is>
          <t>91 ↓ -0.85%</t>
        </is>
      </c>
      <c r="V1168" s="8" t="inlineStr">
        <is>
          <t>74 ↓ -0.87%</t>
        </is>
      </c>
      <c r="W1168" s="8" t="inlineStr">
        <is>
          <t>146 ↓ -0.81%</t>
        </is>
      </c>
    </row>
    <row r="1169" ht="28" customHeight="1" s="386">
      <c r="A1169" s="308" t="n">
        <v>44515</v>
      </c>
      <c r="B1169" s="472" t="n">
        <v>1973.604</v>
      </c>
      <c r="C1169" s="8" t="n">
        <v>10.151</v>
      </c>
      <c r="D1169" s="268" t="n">
        <v>0.0052</v>
      </c>
      <c r="E1169" s="8" t="n">
        <v>88.22</v>
      </c>
      <c r="F1169" s="8" t="n">
        <v>145.73</v>
      </c>
      <c r="G1169" s="8" t="n">
        <v>125.075</v>
      </c>
      <c r="H1169" s="8" t="n">
        <v>97.61</v>
      </c>
      <c r="I1169" s="8" t="n">
        <v>182.89</v>
      </c>
      <c r="J1169" s="8" t="n">
        <v>75.14</v>
      </c>
      <c r="K1169" s="268" t="n">
        <v>0.3716</v>
      </c>
      <c r="L1169" s="268" t="n">
        <v>0.2631</v>
      </c>
      <c r="M1169" s="268" t="n">
        <v>-0.0455</v>
      </c>
      <c r="N1169" s="8" t="n">
        <v>955.16</v>
      </c>
      <c r="O1169" s="8" t="n">
        <v>6112.8</v>
      </c>
      <c r="P1169" s="268" t="n">
        <v>0.1563</v>
      </c>
      <c r="Q1169" s="8" t="n">
        <v>370</v>
      </c>
      <c r="R1169" s="8" t="n">
        <v>0</v>
      </c>
      <c r="S1169" s="8" t="inlineStr">
        <is>
          <t>5 ↑ +0.93%</t>
        </is>
      </c>
      <c r="T1169" s="8" t="inlineStr">
        <is>
          <t>48 ↑ +0.44%</t>
        </is>
      </c>
      <c r="U1169" s="8" t="inlineStr">
        <is>
          <t>91 ↑ +0.83%</t>
        </is>
      </c>
      <c r="V1169" s="8" t="inlineStr">
        <is>
          <t>70 ↑ +0.34%</t>
        </is>
      </c>
      <c r="W1169" s="8" t="inlineStr">
        <is>
          <t>156 ↑ +0.42%</t>
        </is>
      </c>
    </row>
    <row r="1170" ht="28" customHeight="1" s="386">
      <c r="A1170" s="308" t="n">
        <v>44512</v>
      </c>
      <c r="B1170" s="472" t="n">
        <v>1963.453</v>
      </c>
      <c r="C1170" s="8" t="n">
        <v>17.089</v>
      </c>
      <c r="D1170" s="268" t="n">
        <v>0.008800000000000001</v>
      </c>
      <c r="E1170" s="8" t="n">
        <v>86.23999999999999</v>
      </c>
      <c r="F1170" s="8" t="n">
        <v>145.285</v>
      </c>
      <c r="G1170" s="8" t="n">
        <v>124.374</v>
      </c>
      <c r="H1170" s="8" t="n">
        <v>96.51000000000001</v>
      </c>
      <c r="I1170" s="8" t="n">
        <v>182.88</v>
      </c>
      <c r="J1170" s="8" t="n">
        <v>76.3</v>
      </c>
      <c r="K1170" s="268" t="n">
        <v>0.3759</v>
      </c>
      <c r="L1170" s="268" t="n">
        <v>0.2617</v>
      </c>
      <c r="M1170" s="268" t="n">
        <v>-0.0444</v>
      </c>
      <c r="N1170" s="8" t="n">
        <v>1095.64</v>
      </c>
      <c r="O1170" s="8" t="n">
        <v>6114.53</v>
      </c>
      <c r="P1170" s="268" t="n">
        <v>0.1792</v>
      </c>
      <c r="Q1170" s="8" t="n">
        <v>370</v>
      </c>
      <c r="R1170" s="8" t="n">
        <v>0</v>
      </c>
      <c r="S1170" s="8" t="inlineStr">
        <is>
          <t>5 ↑ +0.32%</t>
        </is>
      </c>
      <c r="T1170" s="8" t="inlineStr">
        <is>
          <t>57 ↑ +0.21%</t>
        </is>
      </c>
      <c r="U1170" s="8" t="inlineStr">
        <is>
          <t>90 ↑ +0.33%</t>
        </is>
      </c>
      <c r="V1170" s="8" t="inlineStr">
        <is>
          <t>68 ↑ +0.61%</t>
        </is>
      </c>
      <c r="W1170" s="8" t="inlineStr">
        <is>
          <t>150 ↑ +1.60%</t>
        </is>
      </c>
    </row>
    <row r="1171" ht="28" customHeight="1" s="386">
      <c r="A1171" s="308" t="n">
        <v>44511</v>
      </c>
      <c r="B1171" s="472" t="n">
        <v>1946.364</v>
      </c>
      <c r="C1171" s="8" t="n">
        <v>19.5</v>
      </c>
      <c r="D1171" s="268" t="n">
        <v>0.0101</v>
      </c>
      <c r="E1171" s="8" t="n">
        <v>84.28</v>
      </c>
      <c r="F1171" s="8" t="n">
        <v>143.851</v>
      </c>
      <c r="G1171" s="8" t="n">
        <v>123.87</v>
      </c>
      <c r="H1171" s="8" t="n">
        <v>95.13</v>
      </c>
      <c r="I1171" s="8" t="n">
        <v>181.9</v>
      </c>
      <c r="J1171" s="8" t="n">
        <v>77.12</v>
      </c>
      <c r="K1171" s="268" t="n">
        <v>0.3805</v>
      </c>
      <c r="L1171" s="268" t="n">
        <v>0.2659</v>
      </c>
      <c r="M1171" s="268" t="n">
        <v>-0.0424</v>
      </c>
      <c r="N1171" s="8" t="n">
        <v>1120.5</v>
      </c>
      <c r="O1171" s="8" t="n">
        <v>6115.35</v>
      </c>
      <c r="P1171" s="268" t="n">
        <v>0.1832</v>
      </c>
      <c r="Q1171" s="8" t="n">
        <v>370</v>
      </c>
      <c r="R1171" s="8" t="n">
        <v>0</v>
      </c>
      <c r="S1171" s="8" t="inlineStr">
        <is>
          <t>5 ↑ +0.97%</t>
        </is>
      </c>
      <c r="T1171" s="8" t="inlineStr">
        <is>
          <t>58 ↑ +0.66%</t>
        </is>
      </c>
      <c r="U1171" s="8" t="inlineStr">
        <is>
          <t>96 ↑ +1.01%</t>
        </is>
      </c>
      <c r="V1171" s="8" t="inlineStr">
        <is>
          <t>68 ↑ +0.81%</t>
        </is>
      </c>
      <c r="W1171" s="8" t="inlineStr">
        <is>
          <t>143 ↑ +1.25%</t>
        </is>
      </c>
    </row>
    <row r="1172" ht="28" customHeight="1" s="386">
      <c r="A1172" s="308" t="n">
        <v>44510</v>
      </c>
      <c r="B1172" s="472" t="n">
        <v>1926.864</v>
      </c>
      <c r="C1172" s="8" t="n">
        <v>5.668</v>
      </c>
      <c r="D1172" s="268" t="n">
        <v>0.0029</v>
      </c>
      <c r="E1172" s="8" t="n">
        <v>80.86</v>
      </c>
      <c r="F1172" s="8" t="n">
        <v>142.482</v>
      </c>
      <c r="G1172" s="8" t="n">
        <v>122.245</v>
      </c>
      <c r="H1172" s="8" t="n">
        <v>94.53</v>
      </c>
      <c r="I1172" s="8" t="n">
        <v>180.54</v>
      </c>
      <c r="J1172" s="8" t="n">
        <v>78.25</v>
      </c>
      <c r="K1172" s="268" t="n">
        <v>0.3806</v>
      </c>
      <c r="L1172" s="268" t="n">
        <v>0.2667</v>
      </c>
      <c r="M1172" s="268" t="n">
        <v>-0.0392</v>
      </c>
      <c r="N1172" s="8" t="n">
        <v>1114.9</v>
      </c>
      <c r="O1172" s="8" t="n">
        <v>6116.27</v>
      </c>
      <c r="P1172" s="268" t="n">
        <v>0.1823</v>
      </c>
      <c r="Q1172" s="8" t="n">
        <v>370</v>
      </c>
      <c r="R1172" s="8" t="n">
        <v>0</v>
      </c>
      <c r="S1172" s="8" t="inlineStr">
        <is>
          <t>5 ↑ +0.40%</t>
        </is>
      </c>
      <c r="T1172" s="8" t="inlineStr">
        <is>
          <t>62 ↑ +0.32%</t>
        </is>
      </c>
      <c r="U1172" s="8" t="inlineStr">
        <is>
          <t>101 ↑ +0.28%</t>
        </is>
      </c>
      <c r="V1172" s="8" t="inlineStr">
        <is>
          <t>66 ↑ +0.52%</t>
        </is>
      </c>
      <c r="W1172" s="8" t="inlineStr">
        <is>
          <t>136 ↑ +0.18%</t>
        </is>
      </c>
    </row>
    <row r="1173" ht="28" customHeight="1" s="386">
      <c r="A1173" s="308" t="n">
        <v>44509</v>
      </c>
      <c r="B1173" s="472" t="n">
        <v>1921.196</v>
      </c>
      <c r="C1173" s="8" t="n">
        <v>17.137</v>
      </c>
      <c r="D1173" s="268" t="n">
        <v>0.008999999999999999</v>
      </c>
      <c r="E1173" s="8" t="n">
        <v>80.06999999999999</v>
      </c>
      <c r="F1173" s="8" t="n">
        <v>142.126</v>
      </c>
      <c r="G1173" s="8" t="n">
        <v>122.098</v>
      </c>
      <c r="H1173" s="8" t="n">
        <v>94.92</v>
      </c>
      <c r="I1173" s="8" t="n">
        <v>180.6</v>
      </c>
      <c r="J1173" s="8" t="n">
        <v>78.95</v>
      </c>
      <c r="K1173" s="268" t="n">
        <v>0.3847</v>
      </c>
      <c r="L1173" s="268" t="n">
        <v>0.2676</v>
      </c>
      <c r="M1173" s="268" t="n">
        <v>-0.0385</v>
      </c>
      <c r="N1173" s="8" t="n">
        <v>986.04</v>
      </c>
      <c r="O1173" s="8" t="n">
        <v>6118.23</v>
      </c>
      <c r="P1173" s="268" t="n">
        <v>0.1612</v>
      </c>
      <c r="Q1173" s="8" t="n">
        <v>370</v>
      </c>
      <c r="R1173" s="8" t="n">
        <v>0</v>
      </c>
      <c r="S1173" s="8" t="inlineStr">
        <is>
          <t>6 ↑ +0.47%</t>
        </is>
      </c>
      <c r="T1173" s="8" t="inlineStr">
        <is>
          <t>64 ↑ +0.37%</t>
        </is>
      </c>
      <c r="U1173" s="8" t="inlineStr">
        <is>
          <t>100 ↑ +0.51%</t>
        </is>
      </c>
      <c r="V1173" s="8" t="inlineStr">
        <is>
          <t>61 ↑ +0.43%</t>
        </is>
      </c>
      <c r="W1173" s="8" t="inlineStr">
        <is>
          <t>139 ↑ +1.66%</t>
        </is>
      </c>
    </row>
    <row r="1174" ht="28" customHeight="1" s="386">
      <c r="A1174" s="308" t="n">
        <v>44508</v>
      </c>
      <c r="B1174" s="472" t="n">
        <v>1904.059</v>
      </c>
      <c r="C1174" s="8" t="n">
        <v>11.958</v>
      </c>
      <c r="D1174" s="268" t="n">
        <v>0.0063</v>
      </c>
      <c r="E1174" s="8" t="n">
        <v>77.88</v>
      </c>
      <c r="F1174" s="8" t="n">
        <v>140.738</v>
      </c>
      <c r="G1174" s="8" t="n">
        <v>121.39</v>
      </c>
      <c r="H1174" s="8" t="n">
        <v>94.31999999999999</v>
      </c>
      <c r="I1174" s="8" t="n">
        <v>179.34</v>
      </c>
      <c r="J1174" s="8" t="n">
        <v>80.39</v>
      </c>
      <c r="K1174" s="268" t="n">
        <v>0.386</v>
      </c>
      <c r="L1174" s="268" t="n">
        <v>0.2697</v>
      </c>
      <c r="M1174" s="268" t="n">
        <v>-0.0366</v>
      </c>
      <c r="N1174" s="8" t="n">
        <v>955.55</v>
      </c>
      <c r="O1174" s="8" t="n">
        <v>6119.65</v>
      </c>
      <c r="P1174" s="268" t="n">
        <v>0.1561</v>
      </c>
      <c r="Q1174" s="8" t="n">
        <v>370</v>
      </c>
      <c r="R1174" s="8" t="n">
        <v>0</v>
      </c>
      <c r="S1174" s="8" t="inlineStr">
        <is>
          <t>7 ↑ +0.20%</t>
        </is>
      </c>
      <c r="T1174" s="8" t="inlineStr">
        <is>
          <t>67 ↑ +0.35%</t>
        </is>
      </c>
      <c r="U1174" s="8" t="inlineStr">
        <is>
          <t>102 ↑ +0.39%</t>
        </is>
      </c>
      <c r="V1174" s="8" t="inlineStr">
        <is>
          <t>57 ↑ +0.21%</t>
        </is>
      </c>
      <c r="W1174" s="8" t="inlineStr">
        <is>
          <t>137 ↑ +1.15%</t>
        </is>
      </c>
    </row>
    <row r="1175" ht="28" customHeight="1" s="386">
      <c r="A1175" s="308" t="n">
        <v>44505</v>
      </c>
      <c r="B1175" s="472" t="n">
        <v>1892.101</v>
      </c>
      <c r="C1175" s="8" t="n">
        <v>-9.622999999999999</v>
      </c>
      <c r="D1175" s="268" t="n">
        <v>-0.0051</v>
      </c>
      <c r="E1175" s="8" t="n">
        <v>76.14</v>
      </c>
      <c r="F1175" s="8" t="n">
        <v>139.864</v>
      </c>
      <c r="G1175" s="8" t="n">
        <v>120.859</v>
      </c>
      <c r="H1175" s="8" t="n">
        <v>93.83</v>
      </c>
      <c r="I1175" s="8" t="n">
        <v>178.14</v>
      </c>
      <c r="J1175" s="8" t="n">
        <v>79.37</v>
      </c>
      <c r="K1175" s="268" t="n">
        <v>0.3827</v>
      </c>
      <c r="L1175" s="268" t="n">
        <v>0.2688</v>
      </c>
      <c r="M1175" s="268" t="n">
        <v>-0.035</v>
      </c>
      <c r="N1175" s="8" t="n">
        <v>1083.6</v>
      </c>
      <c r="O1175" s="8" t="n">
        <v>6121.46</v>
      </c>
      <c r="P1175" s="268" t="n">
        <v>0.177</v>
      </c>
      <c r="Q1175" s="8" t="n">
        <v>371</v>
      </c>
      <c r="R1175" s="8" t="n">
        <v>0</v>
      </c>
      <c r="S1175" s="8" t="inlineStr">
        <is>
          <t>9 ↓ -0.21%</t>
        </is>
      </c>
      <c r="T1175" s="8" t="inlineStr">
        <is>
          <t>72 ↓ -0.10%</t>
        </is>
      </c>
      <c r="U1175" s="8" t="inlineStr">
        <is>
          <t>98 ↓ -0.06%</t>
        </is>
      </c>
      <c r="V1175" s="8" t="inlineStr">
        <is>
          <t>57 ↓ -0.01%</t>
        </is>
      </c>
      <c r="W1175" s="8" t="inlineStr">
        <is>
          <t>135 ↓ -1.27%</t>
        </is>
      </c>
    </row>
    <row r="1176" ht="28" customHeight="1" s="386">
      <c r="A1176" s="308" t="n">
        <v>44504</v>
      </c>
      <c r="B1176" s="472" t="n">
        <v>1901.724</v>
      </c>
      <c r="C1176" s="8" t="n">
        <v>24.702</v>
      </c>
      <c r="D1176" s="268" t="n">
        <v>0.0132</v>
      </c>
      <c r="E1176" s="8" t="n">
        <v>76.97</v>
      </c>
      <c r="F1176" s="8" t="n">
        <v>140.794</v>
      </c>
      <c r="G1176" s="8" t="n">
        <v>120.987</v>
      </c>
      <c r="H1176" s="8" t="n">
        <v>94.88</v>
      </c>
      <c r="I1176" s="8" t="n">
        <v>178.65</v>
      </c>
      <c r="J1176" s="8" t="n">
        <v>77.29000000000001</v>
      </c>
      <c r="K1176" s="268" t="n">
        <v>0.3786</v>
      </c>
      <c r="L1176" s="268" t="n">
        <v>0.2614</v>
      </c>
      <c r="M1176" s="268" t="n">
        <v>-0.0351</v>
      </c>
      <c r="N1176" s="8" t="n">
        <v>1000.36</v>
      </c>
      <c r="O1176" s="8" t="n">
        <v>6123.98</v>
      </c>
      <c r="P1176" s="268" t="n">
        <v>0.1634</v>
      </c>
      <c r="Q1176" s="8" t="n">
        <v>373</v>
      </c>
      <c r="R1176" s="8" t="n">
        <v>0</v>
      </c>
      <c r="S1176" s="8" t="inlineStr">
        <is>
          <t>8 ↓ -0.15%</t>
        </is>
      </c>
      <c r="T1176" s="8" t="inlineStr">
        <is>
          <t>76 ↑ +0.26%</t>
        </is>
      </c>
      <c r="U1176" s="8" t="inlineStr">
        <is>
          <t>96 ↑ +0.50%</t>
        </is>
      </c>
      <c r="V1176" s="8" t="inlineStr">
        <is>
          <t>59 ↑ +1.29%</t>
        </is>
      </c>
      <c r="W1176" s="8" t="inlineStr">
        <is>
          <t>134 ↑ +2.59%</t>
        </is>
      </c>
    </row>
    <row r="1177" ht="28" customHeight="1" s="386">
      <c r="A1177" s="308" t="n">
        <v>44503</v>
      </c>
      <c r="B1177" s="472" t="n">
        <v>1877.022</v>
      </c>
      <c r="C1177" s="8" t="n">
        <v>5.054</v>
      </c>
      <c r="D1177" s="268" t="n">
        <v>0.0027</v>
      </c>
      <c r="E1177" s="8" t="n">
        <v>74.34</v>
      </c>
      <c r="F1177" s="8" t="n">
        <v>138.627</v>
      </c>
      <c r="G1177" s="8" t="n">
        <v>119.295</v>
      </c>
      <c r="H1177" s="8" t="n">
        <v>94.47</v>
      </c>
      <c r="I1177" s="8" t="n">
        <v>176.65</v>
      </c>
      <c r="J1177" s="8" t="n">
        <v>77.01000000000001</v>
      </c>
      <c r="K1177" s="268" t="n">
        <v>0.3802</v>
      </c>
      <c r="L1177" s="268" t="n">
        <v>0.2592</v>
      </c>
      <c r="M1177" s="268" t="n">
        <v>-0.0315</v>
      </c>
      <c r="N1177" s="8" t="n">
        <v>932.52</v>
      </c>
      <c r="O1177" s="8" t="n">
        <v>6114.64</v>
      </c>
      <c r="P1177" s="268" t="n">
        <v>0.1525</v>
      </c>
      <c r="Q1177" s="8" t="n">
        <v>372</v>
      </c>
      <c r="R1177" s="8" t="n">
        <v>0</v>
      </c>
      <c r="S1177" s="8" t="inlineStr">
        <is>
          <t>9 ↑ +0.15%</t>
        </is>
      </c>
      <c r="T1177" s="8" t="inlineStr">
        <is>
          <t>80 ↑ +0.41%</t>
        </is>
      </c>
      <c r="U1177" s="8" t="inlineStr">
        <is>
          <t>104 ↑ +0.50%</t>
        </is>
      </c>
      <c r="V1177" s="8" t="inlineStr">
        <is>
          <t>49 ↑ +0.21%</t>
        </is>
      </c>
      <c r="W1177" s="8" t="inlineStr">
        <is>
          <t>130 ↑ +0.03%</t>
        </is>
      </c>
    </row>
    <row r="1178" ht="28" customHeight="1" s="386">
      <c r="A1178" s="308" t="n">
        <v>44502</v>
      </c>
      <c r="B1178" s="472" t="n">
        <v>1871.968</v>
      </c>
      <c r="C1178" s="8" t="n">
        <v>-7.537</v>
      </c>
      <c r="D1178" s="268" t="n">
        <v>-0.004</v>
      </c>
      <c r="E1178" s="8" t="n">
        <v>73.87</v>
      </c>
      <c r="F1178" s="8" t="n">
        <v>138.426</v>
      </c>
      <c r="G1178" s="8" t="n">
        <v>118.875</v>
      </c>
      <c r="H1178" s="8" t="n">
        <v>93.5</v>
      </c>
      <c r="I1178" s="8" t="n">
        <v>177.24</v>
      </c>
      <c r="J1178" s="8" t="n">
        <v>79.94</v>
      </c>
      <c r="K1178" s="268" t="n">
        <v>0.3881</v>
      </c>
      <c r="L1178" s="268" t="n">
        <v>0.2674</v>
      </c>
      <c r="M1178" s="268" t="n">
        <v>-0.0308</v>
      </c>
      <c r="N1178" s="8" t="n">
        <v>866.27</v>
      </c>
      <c r="O1178" s="8" t="n">
        <v>6117.23</v>
      </c>
      <c r="P1178" s="268" t="n">
        <v>0.1416</v>
      </c>
      <c r="Q1178" s="8" t="n">
        <v>372</v>
      </c>
      <c r="R1178" s="8" t="n">
        <v>0</v>
      </c>
      <c r="S1178" s="8" t="inlineStr">
        <is>
          <t>10 ↓ -0.39%</t>
        </is>
      </c>
      <c r="T1178" s="8" t="inlineStr">
        <is>
          <t>89 ↓ -0.15%</t>
        </is>
      </c>
      <c r="U1178" s="8" t="inlineStr">
        <is>
          <t>98 ↓ -0.32%</t>
        </is>
      </c>
      <c r="V1178" s="8" t="inlineStr">
        <is>
          <t>50 ↑ +0.22%</t>
        </is>
      </c>
      <c r="W1178" s="8" t="inlineStr">
        <is>
          <t>125 ↓ -0.89%</t>
        </is>
      </c>
    </row>
    <row r="1179" ht="28" customHeight="1" s="386">
      <c r="A1179" s="308" t="n">
        <v>44501</v>
      </c>
      <c r="B1179" s="472" t="n">
        <v>1879.505</v>
      </c>
      <c r="C1179" s="8" t="n">
        <v>21.644</v>
      </c>
      <c r="D1179" s="268" t="n">
        <v>0.0117</v>
      </c>
      <c r="E1179" s="8" t="n">
        <v>74.31</v>
      </c>
      <c r="F1179" s="8" t="n">
        <v>139.253</v>
      </c>
      <c r="G1179" s="8" t="n">
        <v>119.6</v>
      </c>
      <c r="H1179" s="8" t="n">
        <v>93.72</v>
      </c>
      <c r="I1179" s="8" t="n">
        <v>176.65</v>
      </c>
      <c r="J1179" s="8" t="n">
        <v>73.59999999999999</v>
      </c>
      <c r="K1179" s="268" t="n">
        <v>0.374</v>
      </c>
      <c r="L1179" s="268" t="n">
        <v>0.2566</v>
      </c>
      <c r="M1179" s="268" t="n">
        <v>-0.032</v>
      </c>
      <c r="N1179" s="8" t="n">
        <v>902.78</v>
      </c>
      <c r="O1179" s="8" t="n">
        <v>6121.57</v>
      </c>
      <c r="P1179" s="268" t="n">
        <v>0.1475</v>
      </c>
      <c r="Q1179" s="8" t="n">
        <v>372</v>
      </c>
      <c r="R1179" s="8" t="n">
        <v>0</v>
      </c>
      <c r="S1179" s="8" t="inlineStr">
        <is>
          <t>9 ↑ +0.00%</t>
        </is>
      </c>
      <c r="T1179" s="8" t="inlineStr">
        <is>
          <t>86 ↑ +0.28%</t>
        </is>
      </c>
      <c r="U1179" s="8" t="inlineStr">
        <is>
          <t>97 ↑ +0.74%</t>
        </is>
      </c>
      <c r="V1179" s="8" t="inlineStr">
        <is>
          <t>55 ↑ +1.32%</t>
        </is>
      </c>
      <c r="W1179" s="8" t="inlineStr">
        <is>
          <t>125 ↑ +2.12%</t>
        </is>
      </c>
    </row>
    <row r="1180" ht="28" customHeight="1" s="386">
      <c r="A1180" s="308" t="n">
        <v>44498</v>
      </c>
      <c r="B1180" s="472" t="n">
        <v>1857.861</v>
      </c>
      <c r="C1180" s="8" t="n">
        <v>10.291</v>
      </c>
      <c r="D1180" s="268" t="n">
        <v>0.0056</v>
      </c>
      <c r="E1180" s="8" t="n">
        <v>70.91</v>
      </c>
      <c r="F1180" s="8" t="n">
        <v>137.565</v>
      </c>
      <c r="G1180" s="8" t="n">
        <v>118.17</v>
      </c>
      <c r="H1180" s="8" t="n">
        <v>92.61</v>
      </c>
      <c r="I1180" s="8" t="n">
        <v>175.64</v>
      </c>
      <c r="J1180" s="8" t="n">
        <v>77.28</v>
      </c>
      <c r="K1180" s="268" t="n">
        <v>0.3808</v>
      </c>
      <c r="L1180" s="268" t="n">
        <v>0.2735</v>
      </c>
      <c r="M1180" s="268" t="n">
        <v>-0.0294</v>
      </c>
      <c r="N1180" s="8" t="n">
        <v>954.4</v>
      </c>
      <c r="O1180" s="8" t="n">
        <v>6133.4</v>
      </c>
      <c r="P1180" s="268" t="n">
        <v>0.1556</v>
      </c>
      <c r="Q1180" s="8" t="n">
        <v>372</v>
      </c>
      <c r="R1180" s="8" t="n">
        <v>0</v>
      </c>
      <c r="S1180" s="8" t="inlineStr">
        <is>
          <t>9 ↓ -1.48%</t>
        </is>
      </c>
      <c r="T1180" s="8" t="inlineStr">
        <is>
          <t>94 ↑ +0.14%</t>
        </is>
      </c>
      <c r="U1180" s="8" t="inlineStr">
        <is>
          <t>102 ↑ +0.29%</t>
        </is>
      </c>
      <c r="V1180" s="8" t="inlineStr">
        <is>
          <t>48 ↓ -0.24%</t>
        </is>
      </c>
      <c r="W1180" s="8" t="inlineStr">
        <is>
          <t>119 ↑ +1.59%</t>
        </is>
      </c>
    </row>
    <row r="1181" ht="28" customHeight="1" s="386">
      <c r="A1181" s="308" t="n">
        <v>44497</v>
      </c>
      <c r="B1181" s="472" t="n">
        <v>1847.57</v>
      </c>
      <c r="C1181" s="8" t="n">
        <v>-15.238</v>
      </c>
      <c r="D1181" s="268" t="n">
        <v>-0.008200000000000001</v>
      </c>
      <c r="E1181" s="8" t="n">
        <v>66.65000000000001</v>
      </c>
      <c r="F1181" s="8" t="n">
        <v>136.673</v>
      </c>
      <c r="G1181" s="8" t="n">
        <v>118.269</v>
      </c>
      <c r="H1181" s="8" t="n">
        <v>90.05</v>
      </c>
      <c r="I1181" s="8" t="n">
        <v>176.35</v>
      </c>
      <c r="J1181" s="8" t="n">
        <v>79.06</v>
      </c>
      <c r="K1181" s="268" t="n">
        <v>0.3968</v>
      </c>
      <c r="L1181" s="268" t="n">
        <v>0.284</v>
      </c>
      <c r="M1181" s="268" t="n">
        <v>-0.0288</v>
      </c>
      <c r="N1181" s="8" t="n">
        <v>946.6900000000001</v>
      </c>
      <c r="O1181" s="8" t="n">
        <v>6137.24</v>
      </c>
      <c r="P1181" s="268" t="n">
        <v>0.1543</v>
      </c>
      <c r="Q1181" s="8" t="n">
        <v>372</v>
      </c>
      <c r="R1181" s="8" t="n">
        <v>0</v>
      </c>
      <c r="S1181" s="8" t="inlineStr">
        <is>
          <t>9 ↓ -0.25%</t>
        </is>
      </c>
      <c r="T1181" s="8" t="inlineStr">
        <is>
          <t>96 ↓ -0.44%</t>
        </is>
      </c>
      <c r="U1181" s="8" t="inlineStr">
        <is>
          <t>102 ↓ -0.25%</t>
        </is>
      </c>
      <c r="V1181" s="8" t="inlineStr">
        <is>
          <t>48 ↓ -0.95%</t>
        </is>
      </c>
      <c r="W1181" s="8" t="inlineStr">
        <is>
          <t>117 ↓ -1.61%</t>
        </is>
      </c>
    </row>
    <row r="1182" ht="28" customHeight="1" s="386">
      <c r="A1182" s="308" t="n">
        <v>44496</v>
      </c>
      <c r="B1182" s="472" t="n">
        <v>1862.808</v>
      </c>
      <c r="C1182" s="8" t="n">
        <v>-6.899</v>
      </c>
      <c r="D1182" s="268" t="n">
        <v>-0.0037</v>
      </c>
      <c r="E1182" s="8" t="n">
        <v>68.98999999999999</v>
      </c>
      <c r="F1182" s="8" t="n">
        <v>138.311</v>
      </c>
      <c r="G1182" s="8" t="n">
        <v>118.8</v>
      </c>
      <c r="H1182" s="8" t="n">
        <v>93.19</v>
      </c>
      <c r="I1182" s="8" t="n">
        <v>176.4</v>
      </c>
      <c r="J1182" s="8" t="n">
        <v>76.12</v>
      </c>
      <c r="K1182" s="268" t="n">
        <v>0.3809</v>
      </c>
      <c r="L1182" s="268" t="n">
        <v>0.2583</v>
      </c>
      <c r="M1182" s="268" t="n">
        <v>-0.0308</v>
      </c>
      <c r="N1182" s="8" t="n">
        <v>922.5</v>
      </c>
      <c r="O1182" s="8" t="n">
        <v>6133.41</v>
      </c>
      <c r="P1182" s="268" t="n">
        <v>0.1504</v>
      </c>
      <c r="Q1182" s="8" t="n">
        <v>372</v>
      </c>
      <c r="R1182" s="8" t="inlineStr">
        <is>
          <t>1 ↑ +0.18%</t>
        </is>
      </c>
      <c r="S1182" s="8" t="inlineStr">
        <is>
          <t>10 ↓ -0.36%</t>
        </is>
      </c>
      <c r="T1182" s="8" t="inlineStr">
        <is>
          <t>95 ↓ -0.51%</t>
        </is>
      </c>
      <c r="U1182" s="8" t="inlineStr">
        <is>
          <t>97 ↓ -0.84%</t>
        </is>
      </c>
      <c r="V1182" s="8" t="inlineStr">
        <is>
          <t>49 ↓ -0.69%</t>
        </is>
      </c>
      <c r="W1182" s="8" t="inlineStr">
        <is>
          <t>120 ↑ +0.25%</t>
        </is>
      </c>
    </row>
    <row r="1183" ht="28" customHeight="1" s="386">
      <c r="A1183" s="308" t="n">
        <v>44495</v>
      </c>
      <c r="B1183" s="472" t="n">
        <v>1869.707</v>
      </c>
      <c r="C1183" s="8" t="n">
        <v>7.189</v>
      </c>
      <c r="D1183" s="268" t="n">
        <v>0.0039</v>
      </c>
      <c r="E1183" s="8" t="n">
        <v>73.65000000000001</v>
      </c>
      <c r="F1183" s="8" t="n">
        <v>138.647</v>
      </c>
      <c r="G1183" s="8" t="n">
        <v>119.85</v>
      </c>
      <c r="H1183" s="8" t="n">
        <v>95.51000000000001</v>
      </c>
      <c r="I1183" s="8" t="n">
        <v>175.2</v>
      </c>
      <c r="J1183" s="8" t="n">
        <v>70.09999999999999</v>
      </c>
      <c r="K1183" s="268" t="n">
        <v>0.3655</v>
      </c>
      <c r="L1183" s="268" t="n">
        <v>0.2575</v>
      </c>
      <c r="M1183" s="268" t="n">
        <v>-0.0321</v>
      </c>
      <c r="N1183" s="8" t="n">
        <v>834.5599999999999</v>
      </c>
      <c r="O1183" s="8" t="n">
        <v>6136.09</v>
      </c>
      <c r="P1183" s="268" t="n">
        <v>0.136</v>
      </c>
      <c r="Q1183" s="8" t="n">
        <v>372</v>
      </c>
      <c r="R1183" s="8" t="inlineStr">
        <is>
          <t>1 ↑ +0.34%</t>
        </is>
      </c>
      <c r="S1183" s="8" t="inlineStr">
        <is>
          <t>8 ↑ +0.04%</t>
        </is>
      </c>
      <c r="T1183" s="8" t="inlineStr">
        <is>
          <t>87 ↑ +0.04%</t>
        </is>
      </c>
      <c r="U1183" s="8" t="inlineStr">
        <is>
          <t>93 ↑ +0.09%</t>
        </is>
      </c>
      <c r="V1183" s="8" t="inlineStr">
        <is>
          <t>61 ↑ +0.42%</t>
        </is>
      </c>
      <c r="W1183" s="8" t="inlineStr">
        <is>
          <t>122 ↑ +0.86%</t>
        </is>
      </c>
    </row>
    <row r="1184" ht="28" customHeight="1" s="386">
      <c r="A1184" s="308" t="n">
        <v>44494</v>
      </c>
      <c r="B1184" s="472" t="n">
        <v>1862.518</v>
      </c>
      <c r="C1184" s="8" t="n">
        <v>13.993</v>
      </c>
      <c r="D1184" s="268" t="n">
        <v>0.0076</v>
      </c>
      <c r="E1184" s="8" t="n">
        <v>70.63</v>
      </c>
      <c r="F1184" s="8" t="n">
        <v>138.188</v>
      </c>
      <c r="G1184" s="8" t="n">
        <v>119.23</v>
      </c>
      <c r="H1184" s="8" t="n">
        <v>95.41</v>
      </c>
      <c r="I1184" s="8" t="n">
        <v>174.02</v>
      </c>
      <c r="J1184" s="8" t="n">
        <v>68.38</v>
      </c>
      <c r="K1184" s="268" t="n">
        <v>0.3584</v>
      </c>
      <c r="L1184" s="268" t="n">
        <v>0.2467</v>
      </c>
      <c r="M1184" s="268" t="n">
        <v>-0.0316</v>
      </c>
      <c r="N1184" s="8" t="n">
        <v>770.39</v>
      </c>
      <c r="O1184" s="8" t="n">
        <v>6141.66</v>
      </c>
      <c r="P1184" s="268" t="n">
        <v>0.1254</v>
      </c>
      <c r="Q1184" s="8" t="n">
        <v>372</v>
      </c>
      <c r="R1184" s="8" t="inlineStr">
        <is>
          <t>1 ↑ +0.48%</t>
        </is>
      </c>
      <c r="S1184" s="8" t="inlineStr">
        <is>
          <t>7 ↑ +0.30%</t>
        </is>
      </c>
      <c r="T1184" s="8" t="inlineStr">
        <is>
          <t>90 ↓ -0.04%</t>
        </is>
      </c>
      <c r="U1184" s="8" t="inlineStr">
        <is>
          <t>98 ↑ +0.02%</t>
        </is>
      </c>
      <c r="V1184" s="8" t="inlineStr">
        <is>
          <t>56 ↑ +0.87%</t>
        </is>
      </c>
      <c r="W1184" s="8" t="inlineStr">
        <is>
          <t>120 ↑ +1.93%</t>
        </is>
      </c>
    </row>
    <row r="1185" ht="28" customHeight="1" s="386">
      <c r="A1185" s="308" t="n">
        <v>44491</v>
      </c>
      <c r="B1185" s="472" t="n">
        <v>1848.525</v>
      </c>
      <c r="C1185" s="8" t="n">
        <v>-8.747999999999999</v>
      </c>
      <c r="D1185" s="268" t="n">
        <v>-0.0047</v>
      </c>
      <c r="E1185" s="8" t="n">
        <v>70.61</v>
      </c>
      <c r="F1185" s="8" t="n">
        <v>136.915</v>
      </c>
      <c r="G1185" s="8" t="n">
        <v>118.994</v>
      </c>
      <c r="H1185" s="8" t="n">
        <v>95.56999999999999</v>
      </c>
      <c r="I1185" s="8" t="n">
        <v>172.98</v>
      </c>
      <c r="J1185" s="8" t="n">
        <v>73.22</v>
      </c>
      <c r="K1185" s="268" t="n">
        <v>0.3607</v>
      </c>
      <c r="L1185" s="268" t="n">
        <v>0.2486</v>
      </c>
      <c r="M1185" s="268" t="n">
        <v>-0.0297</v>
      </c>
      <c r="N1185" s="8" t="n">
        <v>708.03</v>
      </c>
      <c r="O1185" s="8" t="n">
        <v>6142.56</v>
      </c>
      <c r="P1185" s="268" t="n">
        <v>0.1153</v>
      </c>
      <c r="Q1185" s="8" t="n">
        <v>372</v>
      </c>
      <c r="R1185" s="8" t="inlineStr">
        <is>
          <t>2 ↓ -0.09%</t>
        </is>
      </c>
      <c r="S1185" s="8" t="inlineStr">
        <is>
          <t>8 ↓ -0.05%</t>
        </is>
      </c>
      <c r="T1185" s="8" t="inlineStr">
        <is>
          <t>88 ↓ -0.13%</t>
        </is>
      </c>
      <c r="U1185" s="8" t="inlineStr">
        <is>
          <t>101 ↓ -0.10%</t>
        </is>
      </c>
      <c r="V1185" s="8" t="inlineStr">
        <is>
          <t>61 ↓ -0.39%</t>
        </is>
      </c>
      <c r="W1185" s="8" t="inlineStr">
        <is>
          <t>112 ↓ -1.15%</t>
        </is>
      </c>
    </row>
    <row r="1186" ht="28" customHeight="1" s="386">
      <c r="A1186" s="308" t="n">
        <v>44490</v>
      </c>
      <c r="B1186" s="472" t="n">
        <v>1857.273</v>
      </c>
      <c r="C1186" s="8" t="n">
        <v>-0.799</v>
      </c>
      <c r="D1186" s="268" t="n">
        <v>-0.0004</v>
      </c>
      <c r="E1186" s="8" t="n">
        <v>71.87</v>
      </c>
      <c r="F1186" s="8" t="n">
        <v>137.894</v>
      </c>
      <c r="G1186" s="8" t="n">
        <v>118.809</v>
      </c>
      <c r="H1186" s="8" t="n">
        <v>95.8</v>
      </c>
      <c r="I1186" s="8" t="n">
        <v>173.76</v>
      </c>
      <c r="J1186" s="8" t="n">
        <v>74.38</v>
      </c>
      <c r="K1186" s="268" t="n">
        <v>0.3587</v>
      </c>
      <c r="L1186" s="268" t="n">
        <v>0.2413</v>
      </c>
      <c r="M1186" s="268" t="n">
        <v>-0.0312</v>
      </c>
      <c r="N1186" s="8" t="n">
        <v>641.02</v>
      </c>
      <c r="O1186" s="8" t="n">
        <v>6145.86</v>
      </c>
      <c r="P1186" s="268" t="n">
        <v>0.1043</v>
      </c>
      <c r="Q1186" s="8" t="n">
        <v>372</v>
      </c>
      <c r="R1186" s="8" t="inlineStr">
        <is>
          <t>2 ↓ -0.13%</t>
        </is>
      </c>
      <c r="S1186" s="8" t="inlineStr">
        <is>
          <t>7 ↑ +0.11%</t>
        </is>
      </c>
      <c r="T1186" s="8" t="inlineStr">
        <is>
          <t>86 ↓ -0.02%</t>
        </is>
      </c>
      <c r="U1186" s="8" t="inlineStr">
        <is>
          <t>106 ↓ -0.13%</t>
        </is>
      </c>
      <c r="V1186" s="8" t="inlineStr">
        <is>
          <t>58 ↓ -0.23%</t>
        </is>
      </c>
      <c r="W1186" s="8" t="inlineStr">
        <is>
          <t>113 ↑ +0.11%</t>
        </is>
      </c>
    </row>
    <row r="1187" ht="28" customHeight="1" s="386">
      <c r="A1187" s="308" t="n">
        <v>44489</v>
      </c>
      <c r="B1187" s="472" t="n">
        <v>1858.072</v>
      </c>
      <c r="C1187" s="8" t="n">
        <v>5.077</v>
      </c>
      <c r="D1187" s="268" t="n">
        <v>0.0027</v>
      </c>
      <c r="E1187" s="8" t="n">
        <v>71.56999999999999</v>
      </c>
      <c r="F1187" s="8" t="n">
        <v>138.246</v>
      </c>
      <c r="G1187" s="8" t="n">
        <v>119.051</v>
      </c>
      <c r="H1187" s="8" t="n">
        <v>96.48999999999999</v>
      </c>
      <c r="I1187" s="8" t="n">
        <v>173.02</v>
      </c>
      <c r="J1187" s="8" t="n">
        <v>71.84</v>
      </c>
      <c r="K1187" s="268" t="n">
        <v>0.3477</v>
      </c>
      <c r="L1187" s="268" t="n">
        <v>0.2354</v>
      </c>
      <c r="M1187" s="268" t="n">
        <v>-0.0316</v>
      </c>
      <c r="N1187" s="8" t="n">
        <v>670.51</v>
      </c>
      <c r="O1187" s="8" t="n">
        <v>6130.86</v>
      </c>
      <c r="P1187" s="268" t="n">
        <v>0.1094</v>
      </c>
      <c r="Q1187" s="8" t="n">
        <v>372</v>
      </c>
      <c r="R1187" s="8" t="inlineStr">
        <is>
          <t>2 ↓ -0.14%</t>
        </is>
      </c>
      <c r="S1187" s="8" t="inlineStr">
        <is>
          <t>8 ↓ -0.01%</t>
        </is>
      </c>
      <c r="T1187" s="8" t="inlineStr">
        <is>
          <t>84 ↑ +0.02%</t>
        </is>
      </c>
      <c r="U1187" s="8" t="inlineStr">
        <is>
          <t>104 ↓ -0.13%</t>
        </is>
      </c>
      <c r="V1187" s="8" t="inlineStr">
        <is>
          <t>59 ↑ +0.22%</t>
        </is>
      </c>
      <c r="W1187" s="8" t="inlineStr">
        <is>
          <t>115 ↑ +0.88%</t>
        </is>
      </c>
    </row>
    <row r="1188" ht="28" customHeight="1" s="386">
      <c r="A1188" s="308" t="n">
        <v>44488</v>
      </c>
      <c r="B1188" s="472" t="n">
        <v>1852.995</v>
      </c>
      <c r="C1188" s="8" t="n">
        <v>15.162</v>
      </c>
      <c r="D1188" s="268" t="n">
        <v>0.008200000000000001</v>
      </c>
      <c r="E1188" s="8" t="n">
        <v>71.18000000000001</v>
      </c>
      <c r="F1188" s="8" t="n">
        <v>137.579</v>
      </c>
      <c r="G1188" s="8" t="n">
        <v>118.84</v>
      </c>
      <c r="H1188" s="8" t="n">
        <v>97.15000000000001</v>
      </c>
      <c r="I1188" s="8" t="n">
        <v>171.69</v>
      </c>
      <c r="J1188" s="8" t="n">
        <v>70.56999999999999</v>
      </c>
      <c r="K1188" s="268" t="n">
        <v>0.3411</v>
      </c>
      <c r="L1188" s="268" t="n">
        <v>0.2291</v>
      </c>
      <c r="M1188" s="268" t="n">
        <v>-0.031</v>
      </c>
      <c r="N1188" s="8" t="n">
        <v>635.01</v>
      </c>
      <c r="O1188" s="8" t="n">
        <v>6151.1</v>
      </c>
      <c r="P1188" s="268" t="n">
        <v>0.1032</v>
      </c>
      <c r="Q1188" s="8" t="n">
        <v>373</v>
      </c>
      <c r="R1188" s="8" t="inlineStr">
        <is>
          <t>2 ↑ +0.29%</t>
        </is>
      </c>
      <c r="S1188" s="8" t="inlineStr">
        <is>
          <t>7 ↑ +0.22%</t>
        </is>
      </c>
      <c r="T1188" s="8" t="inlineStr">
        <is>
          <t>84 ↑ +0.17%</t>
        </is>
      </c>
      <c r="U1188" s="8" t="inlineStr">
        <is>
          <t>106 ↑ +0.42%</t>
        </is>
      </c>
      <c r="V1188" s="8" t="inlineStr">
        <is>
          <t>62 ↑ +0.92%</t>
        </is>
      </c>
      <c r="W1188" s="8" t="inlineStr">
        <is>
          <t>112 ↑ +1.69%</t>
        </is>
      </c>
    </row>
    <row r="1189" ht="28" customHeight="1" s="386">
      <c r="A1189" s="308" t="n">
        <v>44487</v>
      </c>
      <c r="B1189" s="472" t="n">
        <v>1837.833</v>
      </c>
      <c r="C1189" s="8" t="n">
        <v>13.645</v>
      </c>
      <c r="D1189" s="268" t="n">
        <v>0.0075</v>
      </c>
      <c r="E1189" s="8" t="n">
        <v>68.91</v>
      </c>
      <c r="F1189" s="8" t="n">
        <v>136.298</v>
      </c>
      <c r="G1189" s="8" t="n">
        <v>118.014</v>
      </c>
      <c r="H1189" s="8" t="n">
        <v>96.83</v>
      </c>
      <c r="I1189" s="8" t="n">
        <v>170.31</v>
      </c>
      <c r="J1189" s="8" t="n">
        <v>67.98999999999999</v>
      </c>
      <c r="K1189" s="268" t="n">
        <v>0.3401</v>
      </c>
      <c r="L1189" s="268" t="n">
        <v>0.2282</v>
      </c>
      <c r="M1189" s="268" t="n">
        <v>-0.0292</v>
      </c>
      <c r="N1189" s="8" t="n">
        <v>591.34</v>
      </c>
      <c r="O1189" s="8" t="n">
        <v>6149.22</v>
      </c>
      <c r="P1189" s="268" t="n">
        <v>0.09619999999999999</v>
      </c>
      <c r="Q1189" s="8" t="n">
        <v>372</v>
      </c>
      <c r="R1189" s="8" t="inlineStr">
        <is>
          <t>2 ↓ -0.54%</t>
        </is>
      </c>
      <c r="S1189" s="8" t="inlineStr">
        <is>
          <t>8 ↑ +0.19%</t>
        </is>
      </c>
      <c r="T1189" s="8" t="inlineStr">
        <is>
          <t>88 ↓ -0.03%</t>
        </is>
      </c>
      <c r="U1189" s="8" t="inlineStr">
        <is>
          <t>103 ↑ +0.17%</t>
        </is>
      </c>
      <c r="V1189" s="8" t="inlineStr">
        <is>
          <t>61 ↑ +0.56%</t>
        </is>
      </c>
      <c r="W1189" s="8" t="inlineStr">
        <is>
          <t>110 ↑ +2.07%</t>
        </is>
      </c>
    </row>
    <row r="1190" ht="28" customHeight="1" s="386">
      <c r="A1190" s="308" t="n">
        <v>44484</v>
      </c>
      <c r="B1190" s="472" t="n">
        <v>1824.188</v>
      </c>
      <c r="C1190" s="8" t="n">
        <v>4.658</v>
      </c>
      <c r="D1190" s="268" t="n">
        <v>0.0026</v>
      </c>
      <c r="E1190" s="8" t="n">
        <v>67.3</v>
      </c>
      <c r="F1190" s="8" t="n">
        <v>134.89</v>
      </c>
      <c r="G1190" s="8" t="n">
        <v>117.989</v>
      </c>
      <c r="H1190" s="8" t="n">
        <v>96.13</v>
      </c>
      <c r="I1190" s="8" t="n">
        <v>169.31</v>
      </c>
      <c r="J1190" s="8" t="n">
        <v>68.90000000000001</v>
      </c>
      <c r="K1190" s="268" t="n">
        <v>0.3442</v>
      </c>
      <c r="L1190" s="268" t="n">
        <v>0.2222</v>
      </c>
      <c r="M1190" s="268" t="n">
        <v>-0.0287</v>
      </c>
      <c r="N1190" s="8" t="n">
        <v>630.98</v>
      </c>
      <c r="O1190" s="8" t="n">
        <v>6150.15</v>
      </c>
      <c r="P1190" s="268" t="n">
        <v>0.1026</v>
      </c>
      <c r="Q1190" s="8" t="n">
        <v>372</v>
      </c>
      <c r="R1190" s="8" t="inlineStr">
        <is>
          <t>1 ↓ -0.67%</t>
        </is>
      </c>
      <c r="S1190" s="8" t="inlineStr">
        <is>
          <t>10 ↓ -0.50%</t>
        </is>
      </c>
      <c r="T1190" s="8" t="inlineStr">
        <is>
          <t>90 ↓ -0.05%</t>
        </is>
      </c>
      <c r="U1190" s="8" t="inlineStr">
        <is>
          <t>103 ↑ +0.04%</t>
        </is>
      </c>
      <c r="V1190" s="8" t="inlineStr">
        <is>
          <t>58 ↑ +0.35%</t>
        </is>
      </c>
      <c r="W1190" s="8" t="inlineStr">
        <is>
          <t>110 ↑ +0.74%</t>
        </is>
      </c>
    </row>
    <row r="1191" ht="28" customHeight="1" s="386">
      <c r="A1191" s="308" t="n">
        <v>44483</v>
      </c>
      <c r="B1191" s="472" t="n">
        <v>1819.53</v>
      </c>
      <c r="C1191" s="8" t="n">
        <v>11.553</v>
      </c>
      <c r="D1191" s="268" t="n">
        <v>0.0064</v>
      </c>
      <c r="E1191" s="8" t="n">
        <v>67.70999999999999</v>
      </c>
      <c r="F1191" s="8" t="n">
        <v>134.342</v>
      </c>
      <c r="G1191" s="8" t="n">
        <v>117.66</v>
      </c>
      <c r="H1191" s="8" t="n">
        <v>96.92</v>
      </c>
      <c r="I1191" s="8" t="n">
        <v>167.31</v>
      </c>
      <c r="J1191" s="8" t="n">
        <v>66.67</v>
      </c>
      <c r="K1191" s="268" t="n">
        <v>0.3296</v>
      </c>
      <c r="L1191" s="268" t="n">
        <v>0.2169</v>
      </c>
      <c r="M1191" s="268" t="n">
        <v>-0.0281</v>
      </c>
      <c r="N1191" s="8" t="n">
        <v>617.58</v>
      </c>
      <c r="O1191" s="8" t="n">
        <v>6152.99</v>
      </c>
      <c r="P1191" s="268" t="n">
        <v>0.1004</v>
      </c>
      <c r="Q1191" s="8" t="n">
        <v>373</v>
      </c>
      <c r="R1191" s="8" t="inlineStr">
        <is>
          <t>1 0.00%</t>
        </is>
      </c>
      <c r="S1191" s="8" t="inlineStr">
        <is>
          <t>9 ↓ -0.21%</t>
        </is>
      </c>
      <c r="T1191" s="8" t="inlineStr">
        <is>
          <t>90 ↑ +0.06%</t>
        </is>
      </c>
      <c r="U1191" s="8" t="inlineStr">
        <is>
          <t>108 ↑ +0.17%</t>
        </is>
      </c>
      <c r="V1191" s="8" t="inlineStr">
        <is>
          <t>60 ↑ +0.67%</t>
        </is>
      </c>
      <c r="W1191" s="8" t="inlineStr">
        <is>
          <t>105 ↑ +1.68%</t>
        </is>
      </c>
    </row>
    <row r="1192" ht="28" customHeight="1" s="386">
      <c r="A1192" s="308" t="n">
        <v>44482</v>
      </c>
      <c r="B1192" s="472" t="n">
        <v>1807.977</v>
      </c>
      <c r="C1192" s="8" t="n">
        <v>-3.732</v>
      </c>
      <c r="D1192" s="268" t="n">
        <v>-0.0021</v>
      </c>
      <c r="E1192" s="8" t="n">
        <v>66.33</v>
      </c>
      <c r="F1192" s="8" t="n">
        <v>133.304</v>
      </c>
      <c r="G1192" s="8" t="n">
        <v>117.72</v>
      </c>
      <c r="H1192" s="8" t="n">
        <v>97.02</v>
      </c>
      <c r="I1192" s="8" t="n">
        <v>166.3</v>
      </c>
      <c r="J1192" s="8" t="n">
        <v>64.44</v>
      </c>
      <c r="K1192" s="268" t="n">
        <v>0.33</v>
      </c>
      <c r="L1192" s="268" t="n">
        <v>0.2158</v>
      </c>
      <c r="M1192" s="268" t="n">
        <v>-0.0267</v>
      </c>
      <c r="N1192" s="8" t="n">
        <v>578.17</v>
      </c>
      <c r="O1192" s="8" t="n">
        <v>6155.42</v>
      </c>
      <c r="P1192" s="268" t="n">
        <v>0.0939</v>
      </c>
      <c r="Q1192" s="8" t="n">
        <v>373</v>
      </c>
      <c r="R1192" s="8" t="inlineStr">
        <is>
          <t>1 ↓ -1.13%</t>
        </is>
      </c>
      <c r="S1192" s="8" t="inlineStr">
        <is>
          <t>8 ↓ -0.47%</t>
        </is>
      </c>
      <c r="T1192" s="8" t="inlineStr">
        <is>
          <t>92 ↓ -0.58%</t>
        </is>
      </c>
      <c r="U1192" s="8" t="inlineStr">
        <is>
          <t>119 ↓ -0.47%</t>
        </is>
      </c>
      <c r="V1192" s="8" t="inlineStr">
        <is>
          <t>51 ↓ -0.45%</t>
        </is>
      </c>
      <c r="W1192" s="8" t="inlineStr">
        <is>
          <t>102 ↑ +0.59%</t>
        </is>
      </c>
    </row>
    <row r="1193" ht="28" customHeight="1" s="386">
      <c r="A1193" s="308" t="n">
        <v>44481</v>
      </c>
      <c r="B1193" s="472" t="n">
        <v>1811.709</v>
      </c>
      <c r="C1193" s="8" t="n">
        <v>-30.713</v>
      </c>
      <c r="D1193" s="268" t="n">
        <v>-0.0167</v>
      </c>
      <c r="E1193" s="8" t="n">
        <v>66.59</v>
      </c>
      <c r="F1193" s="8" t="n">
        <v>133.341</v>
      </c>
      <c r="G1193" s="8" t="n">
        <v>117.96</v>
      </c>
      <c r="H1193" s="8" t="n">
        <v>97.15000000000001</v>
      </c>
      <c r="I1193" s="8" t="n">
        <v>166.93</v>
      </c>
      <c r="J1193" s="8" t="n">
        <v>67.53</v>
      </c>
      <c r="K1193" s="268" t="n">
        <v>0.3359</v>
      </c>
      <c r="L1193" s="268" t="n">
        <v>0.2269</v>
      </c>
      <c r="M1193" s="268" t="n">
        <v>-0.0271</v>
      </c>
      <c r="N1193" s="8" t="n">
        <v>662.77</v>
      </c>
      <c r="O1193" s="8" t="n">
        <v>6161.79</v>
      </c>
      <c r="P1193" s="268" t="n">
        <v>0.1076</v>
      </c>
      <c r="Q1193" s="8" t="n">
        <v>373</v>
      </c>
      <c r="R1193" s="8" t="n">
        <v>0</v>
      </c>
      <c r="S1193" s="8" t="inlineStr">
        <is>
          <t>9 ↓ -0.51%</t>
        </is>
      </c>
      <c r="T1193" s="8" t="inlineStr">
        <is>
          <t>87 ↓ -0.76%</t>
        </is>
      </c>
      <c r="U1193" s="8" t="inlineStr">
        <is>
          <t>113 ↓ -1.07%</t>
        </is>
      </c>
      <c r="V1193" s="8" t="inlineStr">
        <is>
          <t>59 ↓ -1.70%</t>
        </is>
      </c>
      <c r="W1193" s="8" t="inlineStr">
        <is>
          <t>105 ↓ -3.14%</t>
        </is>
      </c>
    </row>
    <row r="1194" ht="28" customHeight="1" s="386">
      <c r="A1194" s="308" t="n">
        <v>44480</v>
      </c>
      <c r="B1194" s="472" t="n">
        <v>1842.422</v>
      </c>
      <c r="C1194" s="8" t="n">
        <v>-2.879</v>
      </c>
      <c r="D1194" s="268" t="n">
        <v>-0.0016</v>
      </c>
      <c r="E1194" s="8" t="n">
        <v>72.53</v>
      </c>
      <c r="F1194" s="8" t="n">
        <v>136.017</v>
      </c>
      <c r="G1194" s="8" t="n">
        <v>119.7</v>
      </c>
      <c r="H1194" s="8" t="n">
        <v>99.04000000000001</v>
      </c>
      <c r="I1194" s="8" t="n">
        <v>169.32</v>
      </c>
      <c r="J1194" s="8" t="n">
        <v>68.26000000000001</v>
      </c>
      <c r="K1194" s="268" t="n">
        <v>0.333</v>
      </c>
      <c r="L1194" s="268" t="n">
        <v>0.227</v>
      </c>
      <c r="M1194" s="268" t="n">
        <v>-0.0312</v>
      </c>
      <c r="N1194" s="8" t="n">
        <v>616.3</v>
      </c>
      <c r="O1194" s="8" t="n">
        <v>6165.45</v>
      </c>
      <c r="P1194" s="268" t="n">
        <v>0.1</v>
      </c>
      <c r="Q1194" s="8" t="n">
        <v>374</v>
      </c>
      <c r="R1194" s="8" t="n">
        <v>0</v>
      </c>
      <c r="S1194" s="8" t="inlineStr">
        <is>
          <t>9 ↓ -0.15%</t>
        </is>
      </c>
      <c r="T1194" s="8" t="inlineStr">
        <is>
          <t>76 ↓ -0.19%</t>
        </is>
      </c>
      <c r="U1194" s="8" t="inlineStr">
        <is>
          <t>106 ↓ -0.14%</t>
        </is>
      </c>
      <c r="V1194" s="8" t="inlineStr">
        <is>
          <t>73 ↑ +0.15%</t>
        </is>
      </c>
      <c r="W1194" s="8" t="inlineStr">
        <is>
          <t>110 ↓ -0.35%</t>
        </is>
      </c>
    </row>
    <row r="1195" ht="28" customHeight="1" s="386">
      <c r="A1195" s="308" t="n">
        <v>44477</v>
      </c>
      <c r="B1195" s="472" t="n">
        <v>1845.301</v>
      </c>
      <c r="C1195" s="8" t="n">
        <v>8.047000000000001</v>
      </c>
      <c r="D1195" s="268" t="n">
        <v>0.0044</v>
      </c>
      <c r="E1195" s="8" t="n">
        <v>73.20999999999999</v>
      </c>
      <c r="F1195" s="8" t="n">
        <v>136.232</v>
      </c>
      <c r="G1195" s="8" t="n">
        <v>119.545</v>
      </c>
      <c r="H1195" s="8" t="n">
        <v>98.41</v>
      </c>
      <c r="I1195" s="8" t="n">
        <v>169.82</v>
      </c>
      <c r="J1195" s="8" t="n">
        <v>68.29000000000001</v>
      </c>
      <c r="K1195" s="268" t="n">
        <v>0.3359</v>
      </c>
      <c r="L1195" s="268" t="n">
        <v>0.2325</v>
      </c>
      <c r="M1195" s="268" t="n">
        <v>-0.0314</v>
      </c>
      <c r="N1195" s="8" t="n">
        <v>572.64</v>
      </c>
      <c r="O1195" s="8" t="n">
        <v>6169.37</v>
      </c>
      <c r="P1195" s="268" t="n">
        <v>0.09279999999999999</v>
      </c>
      <c r="Q1195" s="8" t="n">
        <v>374</v>
      </c>
      <c r="R1195" s="8" t="n">
        <v>0</v>
      </c>
      <c r="S1195" s="8" t="inlineStr">
        <is>
          <t>8 ↑ +0.66%</t>
        </is>
      </c>
      <c r="T1195" s="8" t="inlineStr">
        <is>
          <t>74 ↑ +0.45%</t>
        </is>
      </c>
      <c r="U1195" s="8" t="inlineStr">
        <is>
          <t>113 ↑ +0.60%</t>
        </is>
      </c>
      <c r="V1195" s="8" t="inlineStr">
        <is>
          <t>66 ↑ +0.78%</t>
        </is>
      </c>
      <c r="W1195" s="8" t="inlineStr">
        <is>
          <t>113 ↑ +0.05%</t>
        </is>
      </c>
    </row>
    <row r="1196" ht="28" customHeight="1" s="386">
      <c r="A1196" s="308" t="n">
        <v>44469</v>
      </c>
      <c r="B1196" s="472" t="n">
        <v>1837.254</v>
      </c>
      <c r="C1196" s="8" t="n">
        <v>28.346</v>
      </c>
      <c r="D1196" s="268" t="n">
        <v>0.0157</v>
      </c>
      <c r="E1196" s="8" t="n">
        <v>70.68000000000001</v>
      </c>
      <c r="F1196" s="8" t="n">
        <v>136.032</v>
      </c>
      <c r="G1196" s="8" t="n">
        <v>118.85</v>
      </c>
      <c r="H1196" s="8" t="n">
        <v>96.17</v>
      </c>
      <c r="I1196" s="8" t="n">
        <v>171.19</v>
      </c>
      <c r="J1196" s="8" t="n">
        <v>75.05</v>
      </c>
      <c r="K1196" s="268" t="n">
        <v>0.3516</v>
      </c>
      <c r="L1196" s="268" t="n">
        <v>0.2398</v>
      </c>
      <c r="M1196" s="268" t="n">
        <v>-0.0296</v>
      </c>
      <c r="N1196" s="8" t="n">
        <v>832.4</v>
      </c>
      <c r="O1196" s="8" t="n">
        <v>6162.65</v>
      </c>
      <c r="P1196" s="268" t="n">
        <v>0.1351</v>
      </c>
      <c r="Q1196" s="8" t="n">
        <v>373</v>
      </c>
      <c r="R1196" s="8" t="n">
        <v>0</v>
      </c>
      <c r="S1196" s="8" t="inlineStr">
        <is>
          <t>9 ↑ +0.60%</t>
        </is>
      </c>
      <c r="T1196" s="8" t="inlineStr">
        <is>
          <t>87 ↑ +0.45%</t>
        </is>
      </c>
      <c r="U1196" s="8" t="inlineStr">
        <is>
          <t>108 ↑ +0.84%</t>
        </is>
      </c>
      <c r="V1196" s="8" t="inlineStr">
        <is>
          <t>58 ↑ +1.73%</t>
        </is>
      </c>
      <c r="W1196" s="8" t="inlineStr">
        <is>
          <t>111 ↑ +3.14%</t>
        </is>
      </c>
    </row>
    <row r="1197" ht="28" customHeight="1" s="386">
      <c r="A1197" s="308" t="n">
        <v>44468</v>
      </c>
      <c r="B1197" s="472" t="n">
        <v>1808.908</v>
      </c>
      <c r="C1197" s="8" t="n">
        <v>-33.232</v>
      </c>
      <c r="D1197" s="268" t="n">
        <v>-0.018</v>
      </c>
      <c r="E1197" s="8" t="n">
        <v>66.81</v>
      </c>
      <c r="F1197" s="8" t="n">
        <v>133.519</v>
      </c>
      <c r="G1197" s="8" t="n">
        <v>117.04</v>
      </c>
      <c r="H1197" s="8" t="n">
        <v>95</v>
      </c>
      <c r="I1197" s="8" t="n">
        <v>169.69</v>
      </c>
      <c r="J1197" s="8" t="n">
        <v>75.31999999999999</v>
      </c>
      <c r="K1197" s="268" t="n">
        <v>0.3618</v>
      </c>
      <c r="L1197" s="268" t="n">
        <v>0.2534</v>
      </c>
      <c r="M1197" s="268" t="n">
        <v>-0.0262</v>
      </c>
      <c r="N1197" s="8" t="n">
        <v>730.51</v>
      </c>
      <c r="O1197" s="8" t="n">
        <v>6165.94</v>
      </c>
      <c r="P1197" s="268" t="n">
        <v>0.1185</v>
      </c>
      <c r="Q1197" s="8" t="n">
        <v>373</v>
      </c>
      <c r="R1197" s="8" t="inlineStr">
        <is>
          <t>2 ↓ -0.58%</t>
        </is>
      </c>
      <c r="S1197" s="8" t="inlineStr">
        <is>
          <t>8 ↓ -0.27%</t>
        </is>
      </c>
      <c r="T1197" s="8" t="inlineStr">
        <is>
          <t>93 ↓ -0.34%</t>
        </is>
      </c>
      <c r="U1197" s="8" t="inlineStr">
        <is>
          <t>117 ↓ -1.29%</t>
        </is>
      </c>
      <c r="V1197" s="8" t="inlineStr">
        <is>
          <t>47 ↓ -1.73%</t>
        </is>
      </c>
      <c r="W1197" s="8" t="inlineStr">
        <is>
          <t>106 ↓ -3.82%</t>
        </is>
      </c>
    </row>
    <row r="1198" ht="28" customHeight="1" s="386">
      <c r="A1198" s="308" t="n">
        <v>44467</v>
      </c>
      <c r="B1198" s="472" t="n">
        <v>1842.14</v>
      </c>
      <c r="C1198" s="8" t="n">
        <v>6.279</v>
      </c>
      <c r="D1198" s="268" t="n">
        <v>0.0034</v>
      </c>
      <c r="E1198" s="8" t="n">
        <v>69.88</v>
      </c>
      <c r="F1198" s="8" t="n">
        <v>136.511</v>
      </c>
      <c r="G1198" s="8" t="n">
        <v>119.308</v>
      </c>
      <c r="H1198" s="8" t="n">
        <v>97.13</v>
      </c>
      <c r="I1198" s="8" t="n">
        <v>171.12</v>
      </c>
      <c r="J1198" s="8" t="n">
        <v>71.91</v>
      </c>
      <c r="K1198" s="268" t="n">
        <v>0.3461</v>
      </c>
      <c r="L1198" s="268" t="n">
        <v>0.2422</v>
      </c>
      <c r="M1198" s="268" t="n">
        <v>-0.031</v>
      </c>
      <c r="N1198" s="8" t="n">
        <v>711.95</v>
      </c>
      <c r="O1198" s="8" t="n">
        <v>6169.54</v>
      </c>
      <c r="P1198" s="268" t="n">
        <v>0.1154</v>
      </c>
      <c r="Q1198" s="8" t="n">
        <v>373</v>
      </c>
      <c r="R1198" s="8" t="n">
        <v>0</v>
      </c>
      <c r="S1198" s="8" t="inlineStr">
        <is>
          <t>10 ↑ +0.34%</t>
        </is>
      </c>
      <c r="T1198" s="8" t="inlineStr">
        <is>
          <t>88 ↑ +0.17%</t>
        </is>
      </c>
      <c r="U1198" s="8" t="inlineStr">
        <is>
          <t>99 ↑ +0.24%</t>
        </is>
      </c>
      <c r="V1198" s="8" t="inlineStr">
        <is>
          <t>63 ↑ +0.38%</t>
        </is>
      </c>
      <c r="W1198" s="8" t="inlineStr">
        <is>
          <t>113 ↑ +0.54%</t>
        </is>
      </c>
    </row>
    <row r="1199" ht="28" customHeight="1" s="386">
      <c r="A1199" s="308" t="n">
        <v>44466</v>
      </c>
      <c r="B1199" s="472" t="n">
        <v>1835.861</v>
      </c>
      <c r="C1199" s="8" t="n">
        <v>-41.72</v>
      </c>
      <c r="D1199" s="268" t="n">
        <v>-0.0222</v>
      </c>
      <c r="E1199" s="8" t="n">
        <v>69.86</v>
      </c>
      <c r="F1199" s="8" t="n">
        <v>136.222</v>
      </c>
      <c r="G1199" s="8" t="n">
        <v>118.87</v>
      </c>
      <c r="H1199" s="8" t="n">
        <v>96</v>
      </c>
      <c r="I1199" s="8" t="n">
        <v>170.99</v>
      </c>
      <c r="J1199" s="8" t="n">
        <v>72.44</v>
      </c>
      <c r="K1199" s="268" t="n">
        <v>0.3477</v>
      </c>
      <c r="L1199" s="268" t="n">
        <v>0.2436</v>
      </c>
      <c r="M1199" s="268" t="n">
        <v>-0.0298</v>
      </c>
      <c r="N1199" s="8" t="n">
        <v>763.0700000000001</v>
      </c>
      <c r="O1199" s="8" t="n">
        <v>6175.43</v>
      </c>
      <c r="P1199" s="268" t="n">
        <v>0.1236</v>
      </c>
      <c r="Q1199" s="8" t="n">
        <v>373</v>
      </c>
      <c r="R1199" s="8" t="n">
        <v>0</v>
      </c>
      <c r="S1199" s="8" t="inlineStr">
        <is>
          <t>10 ↓ -1.09%</t>
        </is>
      </c>
      <c r="T1199" s="8" t="inlineStr">
        <is>
          <t>88 ↓ -0.99%</t>
        </is>
      </c>
      <c r="U1199" s="8" t="inlineStr">
        <is>
          <t>101 ↓ -1.61%</t>
        </is>
      </c>
      <c r="V1199" s="8" t="inlineStr">
        <is>
          <t>61 ↓ -2.23%</t>
        </is>
      </c>
      <c r="W1199" s="8" t="inlineStr">
        <is>
          <t>113 ↓ -3.82%</t>
        </is>
      </c>
    </row>
    <row r="1200" ht="28" customHeight="1" s="386">
      <c r="A1200" s="308" t="n">
        <v>44463</v>
      </c>
      <c r="B1200" s="472" t="n">
        <v>1877.581</v>
      </c>
      <c r="C1200" s="8" t="n">
        <v>-13.559</v>
      </c>
      <c r="D1200" s="268" t="n">
        <v>-0.0072</v>
      </c>
      <c r="E1200" s="8" t="n">
        <v>76.79000000000001</v>
      </c>
      <c r="F1200" s="8" t="n">
        <v>139.966</v>
      </c>
      <c r="G1200" s="8" t="n">
        <v>120.89</v>
      </c>
      <c r="H1200" s="8" t="n">
        <v>98.77</v>
      </c>
      <c r="I1200" s="8" t="n">
        <v>173.75</v>
      </c>
      <c r="J1200" s="8" t="n">
        <v>69.69</v>
      </c>
      <c r="K1200" s="268" t="n">
        <v>0.3378</v>
      </c>
      <c r="L1200" s="268" t="n">
        <v>0.2312</v>
      </c>
      <c r="M1200" s="268" t="n">
        <v>-0.0349</v>
      </c>
      <c r="N1200" s="8" t="n">
        <v>799.96</v>
      </c>
      <c r="O1200" s="8" t="n">
        <v>6182.57</v>
      </c>
      <c r="P1200" s="268" t="n">
        <v>0.1294</v>
      </c>
      <c r="Q1200" s="8" t="n">
        <v>373</v>
      </c>
      <c r="R1200" s="8" t="n">
        <v>0</v>
      </c>
      <c r="S1200" s="8" t="inlineStr">
        <is>
          <t>8 ↓ -0.25%</t>
        </is>
      </c>
      <c r="T1200" s="8" t="inlineStr">
        <is>
          <t>76 ↓ -0.02%</t>
        </is>
      </c>
      <c r="U1200" s="8" t="inlineStr">
        <is>
          <t>98 ↓ -0.38%</t>
        </is>
      </c>
      <c r="V1200" s="8" t="inlineStr">
        <is>
          <t>64 ↓ -0.84%</t>
        </is>
      </c>
      <c r="W1200" s="8" t="inlineStr">
        <is>
          <t>127 ↓ -1.37%</t>
        </is>
      </c>
    </row>
    <row r="1201" ht="28" customHeight="1" s="386">
      <c r="A1201" s="308" t="n">
        <v>44462</v>
      </c>
      <c r="B1201" s="472" t="n">
        <v>1891.14</v>
      </c>
      <c r="C1201" s="8" t="n">
        <v>14.003</v>
      </c>
      <c r="D1201" s="268" t="n">
        <v>0.0075</v>
      </c>
      <c r="E1201" s="8" t="n">
        <v>78.13</v>
      </c>
      <c r="F1201" s="8" t="n">
        <v>141.345</v>
      </c>
      <c r="G1201" s="8" t="n">
        <v>121.38</v>
      </c>
      <c r="H1201" s="8" t="n">
        <v>101.14</v>
      </c>
      <c r="I1201" s="8" t="n">
        <v>173.67</v>
      </c>
      <c r="J1201" s="8" t="n">
        <v>64.93000000000001</v>
      </c>
      <c r="K1201" s="268" t="n">
        <v>0.3233</v>
      </c>
      <c r="L1201" s="268" t="n">
        <v>0.2156</v>
      </c>
      <c r="M1201" s="268" t="n">
        <v>-0.037</v>
      </c>
      <c r="N1201" s="8" t="n">
        <v>776.9400000000001</v>
      </c>
      <c r="O1201" s="8" t="n">
        <v>6177.37</v>
      </c>
      <c r="P1201" s="268" t="n">
        <v>0.1258</v>
      </c>
      <c r="Q1201" s="8" t="n">
        <v>373</v>
      </c>
      <c r="R1201" s="8" t="n">
        <v>0</v>
      </c>
      <c r="S1201" s="8" t="inlineStr">
        <is>
          <t>9 ↑ +1.26%</t>
        </is>
      </c>
      <c r="T1201" s="8" t="inlineStr">
        <is>
          <t>73 ↑ +0.83%</t>
        </is>
      </c>
      <c r="U1201" s="8" t="inlineStr">
        <is>
          <t>95 ↑ +1.07%</t>
        </is>
      </c>
      <c r="V1201" s="8" t="inlineStr">
        <is>
          <t>64 ↑ +1.09%</t>
        </is>
      </c>
      <c r="W1201" s="8" t="inlineStr">
        <is>
          <t>132 ↑ +0.27%</t>
        </is>
      </c>
    </row>
    <row r="1202" ht="28" customHeight="1" s="386">
      <c r="A1202" s="308" t="n">
        <v>44461</v>
      </c>
      <c r="B1202" s="472" t="n">
        <v>1877.137</v>
      </c>
      <c r="C1202" s="8" t="n">
        <v>7.851</v>
      </c>
      <c r="D1202" s="268" t="n">
        <v>0.0042</v>
      </c>
      <c r="E1202" s="8" t="n">
        <v>75.37</v>
      </c>
      <c r="F1202" s="8" t="n">
        <v>140.794</v>
      </c>
      <c r="G1202" s="8" t="n">
        <v>120.5</v>
      </c>
      <c r="H1202" s="8" t="n">
        <v>99.65000000000001</v>
      </c>
      <c r="I1202" s="8" t="n">
        <v>173.46</v>
      </c>
      <c r="J1202" s="8" t="n">
        <v>61.73</v>
      </c>
      <c r="K1202" s="268" t="n">
        <v>0.3267</v>
      </c>
      <c r="L1202" s="268" t="n">
        <v>0.2081</v>
      </c>
      <c r="M1202" s="268" t="n">
        <v>-0.0346</v>
      </c>
      <c r="N1202" s="8" t="n">
        <v>749.88</v>
      </c>
      <c r="O1202" s="8" t="n">
        <v>6184.36</v>
      </c>
      <c r="P1202" s="268" t="n">
        <v>0.1213</v>
      </c>
      <c r="Q1202" s="8" t="n">
        <v>373</v>
      </c>
      <c r="R1202" s="8" t="n">
        <v>0</v>
      </c>
      <c r="S1202" s="8" t="inlineStr">
        <is>
          <t>10 ↓ -0.16%</t>
        </is>
      </c>
      <c r="T1202" s="8" t="inlineStr">
        <is>
          <t>80 ↓ -0.14%</t>
        </is>
      </c>
      <c r="U1202" s="8" t="inlineStr">
        <is>
          <t>92 ↓ -0.25%</t>
        </is>
      </c>
      <c r="V1202" s="8" t="inlineStr">
        <is>
          <t>69 ↑ +0.12%</t>
        </is>
      </c>
      <c r="W1202" s="8" t="inlineStr">
        <is>
          <t>122 ↑ +1.51%</t>
        </is>
      </c>
    </row>
    <row r="1203" ht="28" customHeight="1" s="386">
      <c r="A1203" s="308" t="n">
        <v>44456</v>
      </c>
      <c r="B1203" s="472" t="n">
        <v>1869.286</v>
      </c>
      <c r="C1203" s="8" t="n">
        <v>-9.941000000000001</v>
      </c>
      <c r="D1203" s="268" t="n">
        <v>-0.0053</v>
      </c>
      <c r="E1203" s="8" t="n">
        <v>75.70999999999999</v>
      </c>
      <c r="F1203" s="8" t="n">
        <v>140.307</v>
      </c>
      <c r="G1203" s="8" t="n">
        <v>120.05</v>
      </c>
      <c r="H1203" s="8" t="n">
        <v>100</v>
      </c>
      <c r="I1203" s="8" t="n">
        <v>172.76</v>
      </c>
      <c r="J1203" s="8" t="n">
        <v>63.55</v>
      </c>
      <c r="K1203" s="268" t="n">
        <v>0.3245</v>
      </c>
      <c r="L1203" s="268" t="n">
        <v>0.2134</v>
      </c>
      <c r="M1203" s="268" t="n">
        <v>-0.0339</v>
      </c>
      <c r="N1203" s="8" t="n">
        <v>1003.78</v>
      </c>
      <c r="O1203" s="8" t="n">
        <v>6187.97</v>
      </c>
      <c r="P1203" s="268" t="n">
        <v>0.1622</v>
      </c>
      <c r="Q1203" s="8" t="n">
        <v>373</v>
      </c>
      <c r="R1203" s="8" t="inlineStr">
        <is>
          <t>2 ↓ -1.13%</t>
        </is>
      </c>
      <c r="S1203" s="8" t="inlineStr">
        <is>
          <t>6 ↓ -0.99%</t>
        </is>
      </c>
      <c r="T1203" s="8" t="inlineStr">
        <is>
          <t>80 ↓ -0.52%</t>
        </is>
      </c>
      <c r="U1203" s="8" t="inlineStr">
        <is>
          <t>97 ↓ -0.33%</t>
        </is>
      </c>
      <c r="V1203" s="8" t="inlineStr">
        <is>
          <t>62 ↓ -0.63%</t>
        </is>
      </c>
      <c r="W1203" s="8" t="inlineStr">
        <is>
          <t>126 ↓ -0.61%</t>
        </is>
      </c>
    </row>
    <row r="1204" ht="28" customHeight="1" s="386">
      <c r="A1204" s="308" t="n">
        <v>44455</v>
      </c>
      <c r="B1204" s="472" t="n">
        <v>1879.227</v>
      </c>
      <c r="C1204" s="8" t="n">
        <v>-38.019</v>
      </c>
      <c r="D1204" s="268" t="n">
        <v>-0.0198</v>
      </c>
      <c r="E1204" s="8" t="n">
        <v>78.22</v>
      </c>
      <c r="F1204" s="8" t="n">
        <v>141.298</v>
      </c>
      <c r="G1204" s="8" t="n">
        <v>120.47</v>
      </c>
      <c r="H1204" s="8" t="n">
        <v>99.86</v>
      </c>
      <c r="I1204" s="8" t="n">
        <v>174.22</v>
      </c>
      <c r="J1204" s="8" t="n">
        <v>65.2</v>
      </c>
      <c r="K1204" s="268" t="n">
        <v>0.3292</v>
      </c>
      <c r="L1204" s="268" t="n">
        <v>0.2218</v>
      </c>
      <c r="M1204" s="268" t="n">
        <v>-0.0355</v>
      </c>
      <c r="N1204" s="8" t="n">
        <v>908.7</v>
      </c>
      <c r="O1204" s="8" t="n">
        <v>6182.37</v>
      </c>
      <c r="P1204" s="268" t="n">
        <v>0.147</v>
      </c>
      <c r="Q1204" s="8" t="n">
        <v>372</v>
      </c>
      <c r="R1204" s="8" t="n">
        <v>0</v>
      </c>
      <c r="S1204" s="8" t="inlineStr">
        <is>
          <t>7 ↓ -1.35%</t>
        </is>
      </c>
      <c r="T1204" s="8" t="inlineStr">
        <is>
          <t>78 ↓ -1.06%</t>
        </is>
      </c>
      <c r="U1204" s="8" t="inlineStr">
        <is>
          <t>95 ↓ -1.34%</t>
        </is>
      </c>
      <c r="V1204" s="8" t="inlineStr">
        <is>
          <t>60 ↓ -1.33%</t>
        </is>
      </c>
      <c r="W1204" s="8" t="inlineStr">
        <is>
          <t>132 ↓ -3.32%</t>
        </is>
      </c>
    </row>
    <row r="1205" ht="28" customHeight="1" s="386">
      <c r="A1205" s="308" t="n">
        <v>44454</v>
      </c>
      <c r="B1205" s="472" t="n">
        <v>1917.246</v>
      </c>
      <c r="C1205" s="8" t="n">
        <v>1.207</v>
      </c>
      <c r="D1205" s="268" t="n">
        <v>0.0005999999999999999</v>
      </c>
      <c r="E1205" s="8" t="n">
        <v>83.84</v>
      </c>
      <c r="F1205" s="8" t="n">
        <v>144.935</v>
      </c>
      <c r="G1205" s="8" t="n">
        <v>121.993</v>
      </c>
      <c r="H1205" s="8" t="n">
        <v>102.14</v>
      </c>
      <c r="I1205" s="8" t="n">
        <v>178.22</v>
      </c>
      <c r="J1205" s="8" t="n">
        <v>66.05</v>
      </c>
      <c r="K1205" s="268" t="n">
        <v>0.3329</v>
      </c>
      <c r="L1205" s="268" t="n">
        <v>0.225</v>
      </c>
      <c r="M1205" s="268" t="n">
        <v>-0.0405</v>
      </c>
      <c r="N1205" s="8" t="n">
        <v>1075.97</v>
      </c>
      <c r="O1205" s="8" t="n">
        <v>6187.58</v>
      </c>
      <c r="P1205" s="268" t="n">
        <v>0.1739</v>
      </c>
      <c r="Q1205" s="8" t="n">
        <v>372</v>
      </c>
      <c r="R1205" s="8" t="n">
        <v>0</v>
      </c>
      <c r="S1205" s="8" t="inlineStr">
        <is>
          <t>5 ↓ -0.45%</t>
        </is>
      </c>
      <c r="T1205" s="8" t="inlineStr">
        <is>
          <t>65 ↓ -0.44%</t>
        </is>
      </c>
      <c r="U1205" s="8" t="inlineStr">
        <is>
          <t>99 ↓ -0.58%</t>
        </is>
      </c>
      <c r="V1205" s="8" t="inlineStr">
        <is>
          <t>63 ↓ -0.15%</t>
        </is>
      </c>
      <c r="W1205" s="8" t="inlineStr">
        <is>
          <t>140 ↑ +0.87%</t>
        </is>
      </c>
    </row>
    <row r="1206" ht="28" customHeight="1" s="386">
      <c r="A1206" s="308" t="n">
        <v>44453</v>
      </c>
      <c r="B1206" s="472" t="n">
        <v>1916.039</v>
      </c>
      <c r="C1206" s="8" t="n">
        <v>-11.721</v>
      </c>
      <c r="D1206" s="268" t="n">
        <v>-0.0061</v>
      </c>
      <c r="E1206" s="8" t="n">
        <v>83.72</v>
      </c>
      <c r="F1206" s="8" t="n">
        <v>144.871</v>
      </c>
      <c r="G1206" s="8" t="n">
        <v>122.65</v>
      </c>
      <c r="H1206" s="8" t="n">
        <v>101.83</v>
      </c>
      <c r="I1206" s="8" t="n">
        <v>179.23</v>
      </c>
      <c r="J1206" s="8" t="n">
        <v>71.37</v>
      </c>
      <c r="K1206" s="268" t="n">
        <v>0.3435</v>
      </c>
      <c r="L1206" s="268" t="n">
        <v>0.2345</v>
      </c>
      <c r="M1206" s="268" t="n">
        <v>-0.0408</v>
      </c>
      <c r="N1206" s="8" t="n">
        <v>1055.6</v>
      </c>
      <c r="O1206" s="8" t="n">
        <v>6191.06</v>
      </c>
      <c r="P1206" s="268" t="n">
        <v>0.1705</v>
      </c>
      <c r="Q1206" s="8" t="n">
        <v>373</v>
      </c>
      <c r="R1206" s="8" t="n">
        <v>0</v>
      </c>
      <c r="S1206" s="8" t="inlineStr">
        <is>
          <t>5 ↓ -1.93%</t>
        </is>
      </c>
      <c r="T1206" s="8" t="inlineStr">
        <is>
          <t>61 ↓ -1.35%</t>
        </is>
      </c>
      <c r="U1206" s="8" t="inlineStr">
        <is>
          <t>98 ↓ -1.19%</t>
        </is>
      </c>
      <c r="V1206" s="8" t="inlineStr">
        <is>
          <t>68 ↓ -1.09%</t>
        </is>
      </c>
      <c r="W1206" s="8" t="inlineStr">
        <is>
          <t>141 ↑ +0.40%</t>
        </is>
      </c>
    </row>
    <row r="1207" ht="28" customHeight="1" s="386">
      <c r="A1207" s="308" t="n">
        <v>44452</v>
      </c>
      <c r="B1207" s="472" t="n">
        <v>1927.76</v>
      </c>
      <c r="C1207" s="8" t="n">
        <v>7.986</v>
      </c>
      <c r="D1207" s="268" t="n">
        <v>0.0042</v>
      </c>
      <c r="E1207" s="8" t="n">
        <v>87.72</v>
      </c>
      <c r="F1207" s="8" t="n">
        <v>145.171</v>
      </c>
      <c r="G1207" s="8" t="n">
        <v>123.8</v>
      </c>
      <c r="H1207" s="8" t="n">
        <v>103.14</v>
      </c>
      <c r="I1207" s="8" t="n">
        <v>178.67</v>
      </c>
      <c r="J1207" s="8" t="n">
        <v>67.09999999999999</v>
      </c>
      <c r="K1207" s="268" t="n">
        <v>0.335</v>
      </c>
      <c r="L1207" s="268" t="n">
        <v>0.2224</v>
      </c>
      <c r="M1207" s="268" t="n">
        <v>-0.043</v>
      </c>
      <c r="N1207" s="8" t="n">
        <v>937.1799999999999</v>
      </c>
      <c r="O1207" s="8" t="n">
        <v>6194.48</v>
      </c>
      <c r="P1207" s="268" t="n">
        <v>0.1513</v>
      </c>
      <c r="Q1207" s="8" t="n">
        <v>373</v>
      </c>
      <c r="R1207" s="8" t="n">
        <v>0</v>
      </c>
      <c r="S1207" s="8" t="inlineStr">
        <is>
          <t>5 ↓ -0.06%</t>
        </is>
      </c>
      <c r="T1207" s="8" t="inlineStr">
        <is>
          <t>49 ↑ +0.19%</t>
        </is>
      </c>
      <c r="U1207" s="8" t="inlineStr">
        <is>
          <t>97 ↑ +0.24%</t>
        </is>
      </c>
      <c r="V1207" s="8" t="inlineStr">
        <is>
          <t>76 ↑ +0.26%</t>
        </is>
      </c>
      <c r="W1207" s="8" t="inlineStr">
        <is>
          <t>146 ↑ +0.71%</t>
        </is>
      </c>
    </row>
    <row r="1208" ht="28" customHeight="1" s="386">
      <c r="A1208" s="308" t="n">
        <v>44449</v>
      </c>
      <c r="B1208" s="472" t="n">
        <v>1919.774</v>
      </c>
      <c r="C1208" s="8" t="n">
        <v>-5.796</v>
      </c>
      <c r="D1208" s="268" t="n">
        <v>-0.003</v>
      </c>
      <c r="E1208" s="8" t="n">
        <v>88.45999999999999</v>
      </c>
      <c r="F1208" s="8" t="n">
        <v>144.496</v>
      </c>
      <c r="G1208" s="8" t="n">
        <v>123.296</v>
      </c>
      <c r="H1208" s="8" t="n">
        <v>102.61</v>
      </c>
      <c r="I1208" s="8" t="n">
        <v>178.37</v>
      </c>
      <c r="J1208" s="8" t="n">
        <v>70.38</v>
      </c>
      <c r="K1208" s="268" t="n">
        <v>0.3387</v>
      </c>
      <c r="L1208" s="268" t="n">
        <v>0.227</v>
      </c>
      <c r="M1208" s="268" t="n">
        <v>-0.0417</v>
      </c>
      <c r="N1208" s="8" t="n">
        <v>964.75</v>
      </c>
      <c r="O1208" s="8" t="n">
        <v>6100.59</v>
      </c>
      <c r="P1208" s="268" t="n">
        <v>0.1581</v>
      </c>
      <c r="Q1208" s="8" t="n">
        <v>372</v>
      </c>
      <c r="R1208" s="8" t="n">
        <v>0</v>
      </c>
      <c r="S1208" s="8" t="inlineStr">
        <is>
          <t>5 ↓ -0.71%</t>
        </is>
      </c>
      <c r="T1208" s="8" t="inlineStr">
        <is>
          <t>52 ↓ -0.44%</t>
        </is>
      </c>
      <c r="U1208" s="8" t="inlineStr">
        <is>
          <t>97 ↓ -0.51%</t>
        </is>
      </c>
      <c r="V1208" s="8" t="inlineStr">
        <is>
          <t>75 ↓ -0.64%</t>
        </is>
      </c>
      <c r="W1208" s="8" t="inlineStr">
        <is>
          <t>143 ↑ +0.08%</t>
        </is>
      </c>
    </row>
    <row r="1209" ht="28" customHeight="1" s="386">
      <c r="A1209" s="308" t="n">
        <v>44448</v>
      </c>
      <c r="B1209" s="472" t="n">
        <v>1925.57</v>
      </c>
      <c r="C1209" s="8" t="n">
        <v>-1.831</v>
      </c>
      <c r="D1209" s="268" t="n">
        <v>-0.001</v>
      </c>
      <c r="E1209" s="8" t="n">
        <v>89.59</v>
      </c>
      <c r="F1209" s="8" t="n">
        <v>144.81</v>
      </c>
      <c r="G1209" s="8" t="n">
        <v>124.201</v>
      </c>
      <c r="H1209" s="8" t="n">
        <v>102.42</v>
      </c>
      <c r="I1209" s="8" t="n">
        <v>178.43</v>
      </c>
      <c r="J1209" s="8" t="n">
        <v>69.17</v>
      </c>
      <c r="K1209" s="268" t="n">
        <v>0.3362</v>
      </c>
      <c r="L1209" s="268" t="n">
        <v>0.2306</v>
      </c>
      <c r="M1209" s="268" t="n">
        <v>-0.0427</v>
      </c>
      <c r="N1209" s="8" t="n">
        <v>797.6799999999999</v>
      </c>
      <c r="O1209" s="8" t="n">
        <v>6104.91</v>
      </c>
      <c r="P1209" s="268" t="n">
        <v>0.1307</v>
      </c>
      <c r="Q1209" s="8" t="n">
        <v>373</v>
      </c>
      <c r="R1209" s="8" t="n">
        <v>0</v>
      </c>
      <c r="S1209" s="8" t="inlineStr">
        <is>
          <t>5 ↓ -0.82%</t>
        </is>
      </c>
      <c r="T1209" s="8" t="inlineStr">
        <is>
          <t>47 ↓ -0.01%</t>
        </is>
      </c>
      <c r="U1209" s="8" t="inlineStr">
        <is>
          <t>96 ↓ -0.07%</t>
        </is>
      </c>
      <c r="V1209" s="8" t="inlineStr">
        <is>
          <t>76 ↓ -0.25%</t>
        </is>
      </c>
      <c r="W1209" s="8" t="inlineStr">
        <is>
          <t>149 ↓ -0.03%</t>
        </is>
      </c>
    </row>
    <row r="1210" ht="28" customHeight="1" s="386">
      <c r="A1210" s="308" t="n">
        <v>44447</v>
      </c>
      <c r="B1210" s="472" t="n">
        <v>1927.401</v>
      </c>
      <c r="C1210" s="8" t="n">
        <v>8.042</v>
      </c>
      <c r="D1210" s="268" t="n">
        <v>0.0042</v>
      </c>
      <c r="E1210" s="8" t="n">
        <v>90.91</v>
      </c>
      <c r="F1210" s="8" t="n">
        <v>145.398</v>
      </c>
      <c r="G1210" s="8" t="n">
        <v>124.27</v>
      </c>
      <c r="H1210" s="8" t="n">
        <v>102.53</v>
      </c>
      <c r="I1210" s="8" t="n">
        <v>178.79</v>
      </c>
      <c r="J1210" s="8" t="n">
        <v>68.95</v>
      </c>
      <c r="K1210" s="268" t="n">
        <v>0.3339</v>
      </c>
      <c r="L1210" s="268" t="n">
        <v>0.2332</v>
      </c>
      <c r="M1210" s="268" t="n">
        <v>-0.0431</v>
      </c>
      <c r="N1210" s="8" t="n">
        <v>847.41</v>
      </c>
      <c r="O1210" s="8" t="n">
        <v>6100.4</v>
      </c>
      <c r="P1210" s="268" t="n">
        <v>0.1389</v>
      </c>
      <c r="Q1210" s="8" t="n">
        <v>373</v>
      </c>
      <c r="R1210" s="8" t="n">
        <v>0</v>
      </c>
      <c r="S1210" s="8" t="inlineStr">
        <is>
          <t>5 ↑ +1.84%</t>
        </is>
      </c>
      <c r="T1210" s="8" t="inlineStr">
        <is>
          <t>48 ↑ +0.50%</t>
        </is>
      </c>
      <c r="U1210" s="8" t="inlineStr">
        <is>
          <t>93 ↑ +0.48%</t>
        </is>
      </c>
      <c r="V1210" s="8" t="inlineStr">
        <is>
          <t>77 ↑ +0.47%</t>
        </is>
      </c>
      <c r="W1210" s="8" t="inlineStr">
        <is>
          <t>150 ↑ +0.28%</t>
        </is>
      </c>
    </row>
    <row r="1211" ht="28" customHeight="1" s="386">
      <c r="A1211" s="308" t="n">
        <v>44446</v>
      </c>
      <c r="B1211" s="472" t="n">
        <v>1919.359</v>
      </c>
      <c r="C1211" s="8" t="n">
        <v>22.122</v>
      </c>
      <c r="D1211" s="268" t="n">
        <v>0.0117</v>
      </c>
      <c r="E1211" s="8" t="n">
        <v>91.34</v>
      </c>
      <c r="F1211" s="8" t="n">
        <v>145.096</v>
      </c>
      <c r="G1211" s="8" t="n">
        <v>123.99</v>
      </c>
      <c r="H1211" s="8" t="n">
        <v>101.68</v>
      </c>
      <c r="I1211" s="8" t="n">
        <v>178.78</v>
      </c>
      <c r="J1211" s="8" t="n">
        <v>68.36</v>
      </c>
      <c r="K1211" s="268" t="n">
        <v>0.3368</v>
      </c>
      <c r="L1211" s="268" t="n">
        <v>0.2301</v>
      </c>
      <c r="M1211" s="268" t="n">
        <v>-0.0423</v>
      </c>
      <c r="N1211" s="8" t="n">
        <v>841.4400000000001</v>
      </c>
      <c r="O1211" s="8" t="n">
        <v>6103.6</v>
      </c>
      <c r="P1211" s="268" t="n">
        <v>0.1379</v>
      </c>
      <c r="Q1211" s="8" t="n">
        <v>373</v>
      </c>
      <c r="R1211" s="8" t="n">
        <v>0</v>
      </c>
      <c r="S1211" s="8" t="inlineStr">
        <is>
          <t>5 ↑ +0.87%</t>
        </is>
      </c>
      <c r="T1211" s="8" t="inlineStr">
        <is>
          <t>54 ↑ +0.60%</t>
        </is>
      </c>
      <c r="U1211" s="8" t="inlineStr">
        <is>
          <t>90 ↑ +0.59%</t>
        </is>
      </c>
      <c r="V1211" s="8" t="inlineStr">
        <is>
          <t>75 ↑ +0.91%</t>
        </is>
      </c>
      <c r="W1211" s="8" t="inlineStr">
        <is>
          <t>149 ↑ +1.86%</t>
        </is>
      </c>
    </row>
    <row r="1212" ht="28" customHeight="1" s="386">
      <c r="A1212" s="308" t="n">
        <v>44445</v>
      </c>
      <c r="B1212" s="472" t="n">
        <v>1897.237</v>
      </c>
      <c r="C1212" s="8" t="n">
        <v>13.375</v>
      </c>
      <c r="D1212" s="268" t="n">
        <v>0.0071</v>
      </c>
      <c r="E1212" s="8" t="n">
        <v>89.45</v>
      </c>
      <c r="F1212" s="8" t="n">
        <v>143.478</v>
      </c>
      <c r="G1212" s="8" t="n">
        <v>122.79</v>
      </c>
      <c r="H1212" s="8" t="n">
        <v>100.83</v>
      </c>
      <c r="I1212" s="8" t="n">
        <v>177.38</v>
      </c>
      <c r="J1212" s="8" t="n">
        <v>68.09</v>
      </c>
      <c r="K1212" s="268" t="n">
        <v>0.339</v>
      </c>
      <c r="L1212" s="268" t="n">
        <v>0.2316</v>
      </c>
      <c r="M1212" s="268" t="n">
        <v>-0.0398</v>
      </c>
      <c r="N1212" s="8" t="n">
        <v>758.5</v>
      </c>
      <c r="O1212" s="8" t="n">
        <v>6109.16</v>
      </c>
      <c r="P1212" s="268" t="n">
        <v>0.1242</v>
      </c>
      <c r="Q1212" s="8" t="n">
        <v>374</v>
      </c>
      <c r="R1212" s="8" t="n">
        <v>0</v>
      </c>
      <c r="S1212" s="8" t="inlineStr">
        <is>
          <t>5 ↑ +0.45%</t>
        </is>
      </c>
      <c r="T1212" s="8" t="inlineStr">
        <is>
          <t>60 ↑ +0.51%</t>
        </is>
      </c>
      <c r="U1212" s="8" t="inlineStr">
        <is>
          <t>96 ↑ +0.64%</t>
        </is>
      </c>
      <c r="V1212" s="8" t="inlineStr">
        <is>
          <t>69 ↑ +0.65%</t>
        </is>
      </c>
      <c r="W1212" s="8" t="inlineStr">
        <is>
          <t>144 ↑ +0.88%</t>
        </is>
      </c>
    </row>
    <row r="1213" ht="28" customHeight="1" s="386">
      <c r="A1213" s="308" t="n">
        <v>44442</v>
      </c>
      <c r="B1213" s="472" t="n">
        <v>1883.862</v>
      </c>
      <c r="C1213" s="8" t="n">
        <v>-0.8100000000000001</v>
      </c>
      <c r="D1213" s="268" t="n">
        <v>-0.0004</v>
      </c>
      <c r="E1213" s="8" t="n">
        <v>88.19</v>
      </c>
      <c r="F1213" s="8" t="n">
        <v>142.487</v>
      </c>
      <c r="G1213" s="8" t="n">
        <v>121.997</v>
      </c>
      <c r="H1213" s="8" t="n">
        <v>99.15000000000001</v>
      </c>
      <c r="I1213" s="8" t="n">
        <v>177.17</v>
      </c>
      <c r="J1213" s="8" t="n">
        <v>73.22</v>
      </c>
      <c r="K1213" s="268" t="n">
        <v>0.3469</v>
      </c>
      <c r="L1213" s="268" t="n">
        <v>0.24</v>
      </c>
      <c r="M1213" s="268" t="n">
        <v>-0.0378</v>
      </c>
      <c r="N1213" s="8" t="n">
        <v>890.55</v>
      </c>
      <c r="O1213" s="8" t="n">
        <v>6112.32</v>
      </c>
      <c r="P1213" s="268" t="n">
        <v>0.1457</v>
      </c>
      <c r="Q1213" s="8" t="n">
        <v>374</v>
      </c>
      <c r="R1213" s="8" t="n">
        <v>0</v>
      </c>
      <c r="S1213" s="8" t="inlineStr">
        <is>
          <t>5 ↑ +0.78%</t>
        </is>
      </c>
      <c r="T1213" s="8" t="inlineStr">
        <is>
          <t>63 ↑ +0.39%</t>
        </is>
      </c>
      <c r="U1213" s="8" t="inlineStr">
        <is>
          <t>99 ↑ +0.25%</t>
        </is>
      </c>
      <c r="V1213" s="8" t="inlineStr">
        <is>
          <t>64 ↑ +0.35%</t>
        </is>
      </c>
      <c r="W1213" s="8" t="inlineStr">
        <is>
          <t>143 ↓ -0.64%</t>
        </is>
      </c>
    </row>
    <row r="1214" ht="28" customHeight="1" s="386">
      <c r="A1214" s="308" t="n">
        <v>44441</v>
      </c>
      <c r="B1214" s="472" t="n">
        <v>1884.672</v>
      </c>
      <c r="C1214" s="8" t="n">
        <v>27.56</v>
      </c>
      <c r="D1214" s="268" t="n">
        <v>0.0148</v>
      </c>
      <c r="E1214" s="8" t="n">
        <v>88.25</v>
      </c>
      <c r="F1214" s="8" t="n">
        <v>142.9</v>
      </c>
      <c r="G1214" s="8" t="n">
        <v>121.31</v>
      </c>
      <c r="H1214" s="8" t="n">
        <v>99.37</v>
      </c>
      <c r="I1214" s="8" t="n">
        <v>178.02</v>
      </c>
      <c r="J1214" s="8" t="n">
        <v>73.98999999999999</v>
      </c>
      <c r="K1214" s="268" t="n">
        <v>0.3512</v>
      </c>
      <c r="L1214" s="268" t="n">
        <v>0.2369</v>
      </c>
      <c r="M1214" s="268" t="n">
        <v>-0.0383</v>
      </c>
      <c r="N1214" s="8" t="n">
        <v>875.62</v>
      </c>
      <c r="O1214" s="8" t="n">
        <v>6115.25</v>
      </c>
      <c r="P1214" s="268" t="n">
        <v>0.1432</v>
      </c>
      <c r="Q1214" s="8" t="n">
        <v>375</v>
      </c>
      <c r="R1214" s="8" t="inlineStr">
        <is>
          <t>1 ↑ +1.50%</t>
        </is>
      </c>
      <c r="S1214" s="8" t="inlineStr">
        <is>
          <t>5 ↑ +1.05%</t>
        </is>
      </c>
      <c r="T1214" s="8" t="inlineStr">
        <is>
          <t>68 ↑ +0.36%</t>
        </is>
      </c>
      <c r="U1214" s="8" t="inlineStr">
        <is>
          <t>96 ↑ +0.83%</t>
        </is>
      </c>
      <c r="V1214" s="8" t="inlineStr">
        <is>
          <t>65 ↑ +0.89%</t>
        </is>
      </c>
      <c r="W1214" s="8" t="inlineStr">
        <is>
          <t>140 ↑ +2.77%</t>
        </is>
      </c>
    </row>
    <row r="1215" ht="28" customHeight="1" s="386">
      <c r="A1215" s="308" t="n">
        <v>44440</v>
      </c>
      <c r="B1215" s="472" t="n">
        <v>1857.112</v>
      </c>
      <c r="C1215" s="8" t="n">
        <v>-6.354</v>
      </c>
      <c r="D1215" s="268" t="n">
        <v>-0.0034</v>
      </c>
      <c r="E1215" s="8" t="n">
        <v>84.56</v>
      </c>
      <c r="F1215" s="8" t="n">
        <v>140.569</v>
      </c>
      <c r="G1215" s="8" t="n">
        <v>120.3</v>
      </c>
      <c r="H1215" s="8" t="n">
        <v>98</v>
      </c>
      <c r="I1215" s="8" t="n">
        <v>175.5</v>
      </c>
      <c r="J1215" s="8" t="n">
        <v>75.70999999999999</v>
      </c>
      <c r="K1215" s="268" t="n">
        <v>0.3493</v>
      </c>
      <c r="L1215" s="268" t="n">
        <v>0.2393</v>
      </c>
      <c r="M1215" s="268" t="n">
        <v>-0.0345</v>
      </c>
      <c r="N1215" s="8" t="n">
        <v>736.0700000000001</v>
      </c>
      <c r="O1215" s="8" t="n">
        <v>6059.92</v>
      </c>
      <c r="P1215" s="268" t="n">
        <v>0.1215</v>
      </c>
      <c r="Q1215" s="8" t="n">
        <v>373</v>
      </c>
      <c r="R1215" s="8" t="inlineStr">
        <is>
          <t>1 ↑ +1.59%</t>
        </is>
      </c>
      <c r="S1215" s="8" t="inlineStr">
        <is>
          <t>7 ↑ +0.73%</t>
        </is>
      </c>
      <c r="T1215" s="8" t="inlineStr">
        <is>
          <t>76 ↑ +0.23%</t>
        </is>
      </c>
      <c r="U1215" s="8" t="inlineStr">
        <is>
          <t>98 ↑ +0.32%</t>
        </is>
      </c>
      <c r="V1215" s="8" t="inlineStr">
        <is>
          <t>65 ↓ -0.18%</t>
        </is>
      </c>
      <c r="W1215" s="8" t="inlineStr">
        <is>
          <t>126 ↓ -1.36%</t>
        </is>
      </c>
    </row>
    <row r="1216" ht="28" customHeight="1" s="386">
      <c r="A1216" s="308" t="n">
        <v>44439</v>
      </c>
      <c r="B1216" s="472" t="n">
        <v>1863.466</v>
      </c>
      <c r="C1216" s="8" t="n">
        <v>-1.697</v>
      </c>
      <c r="D1216" s="268" t="n">
        <v>-0.0009</v>
      </c>
      <c r="E1216" s="8" t="n">
        <v>84.41</v>
      </c>
      <c r="F1216" s="8" t="n">
        <v>141.567</v>
      </c>
      <c r="G1216" s="8" t="n">
        <v>120.131</v>
      </c>
      <c r="H1216" s="8" t="n">
        <v>97.64</v>
      </c>
      <c r="I1216" s="8" t="n">
        <v>176.39</v>
      </c>
      <c r="J1216" s="8" t="n">
        <v>71.53</v>
      </c>
      <c r="K1216" s="268" t="n">
        <v>0.3482</v>
      </c>
      <c r="L1216" s="268" t="n">
        <v>0.2298</v>
      </c>
      <c r="M1216" s="268" t="n">
        <v>-0.0352</v>
      </c>
      <c r="N1216" s="8" t="n">
        <v>757.02</v>
      </c>
      <c r="O1216" s="8" t="n">
        <v>6064.51</v>
      </c>
      <c r="P1216" s="268" t="n">
        <v>0.1248</v>
      </c>
      <c r="Q1216" s="8" t="n">
        <v>374</v>
      </c>
      <c r="R1216" s="8" t="inlineStr">
        <is>
          <t>2 ↑ +0.38%</t>
        </is>
      </c>
      <c r="S1216" s="8" t="inlineStr">
        <is>
          <t>7 ↑ +0.09%</t>
        </is>
      </c>
      <c r="T1216" s="8" t="inlineStr">
        <is>
          <t>80 ↑ +0.15%</t>
        </is>
      </c>
      <c r="U1216" s="8" t="inlineStr">
        <is>
          <t>98 ↑ +0.13%</t>
        </is>
      </c>
      <c r="V1216" s="8" t="inlineStr">
        <is>
          <t>53 ↓ -0.27%</t>
        </is>
      </c>
      <c r="W1216" s="8" t="inlineStr">
        <is>
          <t>134 ↓ -0.34%</t>
        </is>
      </c>
    </row>
    <row r="1217" ht="28" customHeight="1" s="386">
      <c r="A1217" s="308" t="n">
        <v>44438</v>
      </c>
      <c r="B1217" s="472" t="n">
        <v>1865.163</v>
      </c>
      <c r="C1217" s="8" t="n">
        <v>13.774</v>
      </c>
      <c r="D1217" s="268" t="n">
        <v>0.0074</v>
      </c>
      <c r="E1217" s="8" t="n">
        <v>84.66</v>
      </c>
      <c r="F1217" s="8" t="n">
        <v>141.796</v>
      </c>
      <c r="G1217" s="8" t="n">
        <v>119.9</v>
      </c>
      <c r="H1217" s="8" t="n">
        <v>96.81999999999999</v>
      </c>
      <c r="I1217" s="8" t="n">
        <v>176.68</v>
      </c>
      <c r="J1217" s="8" t="n">
        <v>72.65000000000001</v>
      </c>
      <c r="K1217" s="268" t="n">
        <v>0.3488</v>
      </c>
      <c r="L1217" s="268" t="n">
        <v>0.2341</v>
      </c>
      <c r="M1217" s="268" t="n">
        <v>-0.0351</v>
      </c>
      <c r="N1217" s="8" t="n">
        <v>754.9400000000001</v>
      </c>
      <c r="O1217" s="8" t="n">
        <v>6068.14</v>
      </c>
      <c r="P1217" s="268" t="n">
        <v>0.1244</v>
      </c>
      <c r="Q1217" s="8" t="n">
        <v>375</v>
      </c>
      <c r="R1217" s="8" t="inlineStr">
        <is>
          <t>2 ↑ +0.72%</t>
        </is>
      </c>
      <c r="S1217" s="8" t="inlineStr">
        <is>
          <t>7 ↑ +0.21%</t>
        </is>
      </c>
      <c r="T1217" s="8" t="inlineStr">
        <is>
          <t>81 ↑ +0.04%</t>
        </is>
      </c>
      <c r="U1217" s="8" t="inlineStr">
        <is>
          <t>99 ↑ +0.19%</t>
        </is>
      </c>
      <c r="V1217" s="8" t="inlineStr">
        <is>
          <t>53 ↑ +0.57%</t>
        </is>
      </c>
      <c r="W1217" s="8" t="inlineStr">
        <is>
          <t>133 ↑ +1.68%</t>
        </is>
      </c>
    </row>
    <row r="1218" ht="28" customHeight="1" s="386">
      <c r="A1218" s="308" t="n">
        <v>44435</v>
      </c>
      <c r="B1218" s="472" t="n">
        <v>1851.389</v>
      </c>
      <c r="C1218" s="8" t="n">
        <v>3.64</v>
      </c>
      <c r="D1218" s="268" t="n">
        <v>0.002</v>
      </c>
      <c r="E1218" s="8" t="n">
        <v>82.73</v>
      </c>
      <c r="F1218" s="8" t="n">
        <v>140.547</v>
      </c>
      <c r="G1218" s="8" t="n">
        <v>119.18</v>
      </c>
      <c r="H1218" s="8" t="n">
        <v>97.40000000000001</v>
      </c>
      <c r="I1218" s="8" t="n">
        <v>174.87</v>
      </c>
      <c r="J1218" s="8" t="n">
        <v>70.77</v>
      </c>
      <c r="K1218" s="268" t="n">
        <v>0.3433</v>
      </c>
      <c r="L1218" s="268" t="n">
        <v>0.23</v>
      </c>
      <c r="M1218" s="268" t="n">
        <v>-0.0331</v>
      </c>
      <c r="N1218" s="8" t="n">
        <v>743.63</v>
      </c>
      <c r="O1218" s="8" t="n">
        <v>6062.77</v>
      </c>
      <c r="P1218" s="268" t="n">
        <v>0.1227</v>
      </c>
      <c r="Q1218" s="8" t="n">
        <v>374</v>
      </c>
      <c r="R1218" s="8" t="inlineStr">
        <is>
          <t>2 ↓ -0.51%</t>
        </is>
      </c>
      <c r="S1218" s="8" t="inlineStr">
        <is>
          <t>8 ↓ -0.31%</t>
        </is>
      </c>
      <c r="T1218" s="8" t="inlineStr">
        <is>
          <t>83 ↓ -0.06%</t>
        </is>
      </c>
      <c r="U1218" s="8" t="inlineStr">
        <is>
          <t>100 ↓ -0.26%</t>
        </is>
      </c>
      <c r="V1218" s="8" t="inlineStr">
        <is>
          <t>54 ↑ +0.12%</t>
        </is>
      </c>
      <c r="W1218" s="8" t="inlineStr">
        <is>
          <t>127 ↑ +0.80%</t>
        </is>
      </c>
    </row>
    <row r="1219" ht="28" customHeight="1" s="386">
      <c r="A1219" s="308" t="n">
        <v>44434</v>
      </c>
      <c r="B1219" s="472" t="n">
        <v>1847.749</v>
      </c>
      <c r="C1219" s="8" t="n">
        <v>-1.405</v>
      </c>
      <c r="D1219" s="268" t="n">
        <v>-0.0008</v>
      </c>
      <c r="E1219" s="8" t="n">
        <v>84.29000000000001</v>
      </c>
      <c r="F1219" s="8" t="n">
        <v>140.185</v>
      </c>
      <c r="G1219" s="8" t="n">
        <v>120.05</v>
      </c>
      <c r="H1219" s="8" t="n">
        <v>98.06</v>
      </c>
      <c r="I1219" s="8" t="n">
        <v>174.26</v>
      </c>
      <c r="J1219" s="8" t="n">
        <v>69.75</v>
      </c>
      <c r="K1219" s="268" t="n">
        <v>0.3408</v>
      </c>
      <c r="L1219" s="268" t="n">
        <v>0.2422</v>
      </c>
      <c r="M1219" s="268" t="n">
        <v>-0.0325</v>
      </c>
      <c r="N1219" s="8" t="n">
        <v>686</v>
      </c>
      <c r="O1219" s="8" t="n">
        <v>6065.58</v>
      </c>
      <c r="P1219" s="268" t="n">
        <v>0.1131</v>
      </c>
      <c r="Q1219" s="8" t="n">
        <v>374</v>
      </c>
      <c r="R1219" s="8" t="inlineStr">
        <is>
          <t>2 ↑ +0.07%</t>
        </is>
      </c>
      <c r="S1219" s="8" t="inlineStr">
        <is>
          <t>8 ↑ +0.30%</t>
        </is>
      </c>
      <c r="T1219" s="8" t="inlineStr">
        <is>
          <t>82 ↓ -0.01%</t>
        </is>
      </c>
      <c r="U1219" s="8" t="inlineStr">
        <is>
          <t>95 ↓ -0.06%</t>
        </is>
      </c>
      <c r="V1219" s="8" t="inlineStr">
        <is>
          <t>58 ↓ -0.12%</t>
        </is>
      </c>
      <c r="W1219" s="8" t="inlineStr">
        <is>
          <t>129 ↓ -0.14%</t>
        </is>
      </c>
    </row>
    <row r="1220" ht="28" customHeight="1" s="386">
      <c r="A1220" s="308" t="n">
        <v>44433</v>
      </c>
      <c r="B1220" s="472" t="n">
        <v>1849.154</v>
      </c>
      <c r="C1220" s="8" t="n">
        <v>13.802</v>
      </c>
      <c r="D1220" s="268" t="n">
        <v>0.0075</v>
      </c>
      <c r="E1220" s="8" t="n">
        <v>84.22</v>
      </c>
      <c r="F1220" s="8" t="n">
        <v>140.429</v>
      </c>
      <c r="G1220" s="8" t="n">
        <v>120.397</v>
      </c>
      <c r="H1220" s="8" t="n">
        <v>97.22</v>
      </c>
      <c r="I1220" s="8" t="n">
        <v>173.76</v>
      </c>
      <c r="J1220" s="8" t="n">
        <v>68.84</v>
      </c>
      <c r="K1220" s="268" t="n">
        <v>0.3333</v>
      </c>
      <c r="L1220" s="268" t="n">
        <v>0.2373</v>
      </c>
      <c r="M1220" s="268" t="n">
        <v>-0.0327</v>
      </c>
      <c r="N1220" s="8" t="n">
        <v>724.77</v>
      </c>
      <c r="O1220" s="8" t="n">
        <v>6067.74</v>
      </c>
      <c r="P1220" s="268" t="n">
        <v>0.1194</v>
      </c>
      <c r="Q1220" s="8" t="n">
        <v>374</v>
      </c>
      <c r="R1220" s="8" t="inlineStr">
        <is>
          <t>2 ↑ +0.40%</t>
        </is>
      </c>
      <c r="S1220" s="8" t="inlineStr">
        <is>
          <t>8 ↑ +0.55%</t>
        </is>
      </c>
      <c r="T1220" s="8" t="inlineStr">
        <is>
          <t>80 ↑ +0.37%</t>
        </is>
      </c>
      <c r="U1220" s="8" t="inlineStr">
        <is>
          <t>96 ↑ +0.44%</t>
        </is>
      </c>
      <c r="V1220" s="8" t="inlineStr">
        <is>
          <t>58 ↑ +0.71%</t>
        </is>
      </c>
      <c r="W1220" s="8" t="inlineStr">
        <is>
          <t>130 ↑ +1.26%</t>
        </is>
      </c>
    </row>
    <row r="1221" ht="28" customHeight="1" s="386">
      <c r="A1221" s="308" t="n">
        <v>44432</v>
      </c>
      <c r="B1221" s="472" t="n">
        <v>1835.352</v>
      </c>
      <c r="C1221" s="8" t="n">
        <v>12.849</v>
      </c>
      <c r="D1221" s="268" t="n">
        <v>0.007</v>
      </c>
      <c r="E1221" s="8" t="n">
        <v>82.47</v>
      </c>
      <c r="F1221" s="8" t="n">
        <v>139.251</v>
      </c>
      <c r="G1221" s="8" t="n">
        <v>119.674</v>
      </c>
      <c r="H1221" s="8" t="n">
        <v>96.83</v>
      </c>
      <c r="I1221" s="8" t="n">
        <v>172.51</v>
      </c>
      <c r="J1221" s="8" t="n">
        <v>68.18000000000001</v>
      </c>
      <c r="K1221" s="268" t="n">
        <v>0.3326</v>
      </c>
      <c r="L1221" s="268" t="n">
        <v>0.2258</v>
      </c>
      <c r="M1221" s="268" t="n">
        <v>-0.032</v>
      </c>
      <c r="N1221" s="8" t="n">
        <v>707.3</v>
      </c>
      <c r="O1221" s="8" t="n">
        <v>6063.7</v>
      </c>
      <c r="P1221" s="268" t="n">
        <v>0.1166</v>
      </c>
      <c r="Q1221" s="8" t="n">
        <v>374</v>
      </c>
      <c r="R1221" s="8" t="inlineStr">
        <is>
          <t>2 ↓ -0.92%</t>
        </is>
      </c>
      <c r="S1221" s="8" t="inlineStr">
        <is>
          <t>10 ↑ +0.15%</t>
        </is>
      </c>
      <c r="T1221" s="8" t="inlineStr">
        <is>
          <t>82 ↑ +0.12%</t>
        </is>
      </c>
      <c r="U1221" s="8" t="inlineStr">
        <is>
          <t>97 ↑ +0.45%</t>
        </is>
      </c>
      <c r="V1221" s="8" t="inlineStr">
        <is>
          <t>56 ↑ +0.80%</t>
        </is>
      </c>
      <c r="W1221" s="8" t="inlineStr">
        <is>
          <t>127 ↑ +1.31%</t>
        </is>
      </c>
    </row>
    <row r="1222" ht="28" customHeight="1" s="386">
      <c r="A1222" s="308" t="n">
        <v>44431</v>
      </c>
      <c r="B1222" s="472" t="n">
        <v>1822.503</v>
      </c>
      <c r="C1222" s="8" t="n">
        <v>27.517</v>
      </c>
      <c r="D1222" s="268" t="n">
        <v>0.0153</v>
      </c>
      <c r="E1222" s="8" t="n">
        <v>81.42</v>
      </c>
      <c r="F1222" s="8" t="n">
        <v>138.196</v>
      </c>
      <c r="G1222" s="8" t="n">
        <v>118.83</v>
      </c>
      <c r="H1222" s="8" t="n">
        <v>95.69</v>
      </c>
      <c r="I1222" s="8" t="n">
        <v>171.42</v>
      </c>
      <c r="J1222" s="8" t="n">
        <v>65.76000000000001</v>
      </c>
      <c r="K1222" s="268" t="n">
        <v>0.3323</v>
      </c>
      <c r="L1222" s="268" t="n">
        <v>0.235</v>
      </c>
      <c r="M1222" s="268" t="n">
        <v>-0.0303</v>
      </c>
      <c r="N1222" s="8" t="n">
        <v>748.83</v>
      </c>
      <c r="O1222" s="8" t="n">
        <v>6057.89</v>
      </c>
      <c r="P1222" s="268" t="n">
        <v>0.1236</v>
      </c>
      <c r="Q1222" s="8" t="n">
        <v>373</v>
      </c>
      <c r="R1222" s="8" t="inlineStr">
        <is>
          <t>2 ↑ +0.33%</t>
        </is>
      </c>
      <c r="S1222" s="8" t="inlineStr">
        <is>
          <t>9 ↓ -0.05%</t>
        </is>
      </c>
      <c r="T1222" s="8" t="inlineStr">
        <is>
          <t>91 ↑ +0.42%</t>
        </is>
      </c>
      <c r="U1222" s="8" t="inlineStr">
        <is>
          <t>97 ↑ +0.94%</t>
        </is>
      </c>
      <c r="V1222" s="8" t="inlineStr">
        <is>
          <t>50 ↑ +1.58%</t>
        </is>
      </c>
      <c r="W1222" s="8" t="inlineStr">
        <is>
          <t>124 ↑ +2.93%</t>
        </is>
      </c>
    </row>
    <row r="1223" ht="28" customHeight="1" s="386">
      <c r="A1223" s="308" t="n">
        <v>44428</v>
      </c>
      <c r="B1223" s="472" t="n">
        <v>1794.986</v>
      </c>
      <c r="C1223" s="8" t="n">
        <v>-5.835</v>
      </c>
      <c r="D1223" s="268" t="n">
        <v>-0.0032</v>
      </c>
      <c r="E1223" s="8" t="n">
        <v>76.31999999999999</v>
      </c>
      <c r="F1223" s="8" t="n">
        <v>135.774</v>
      </c>
      <c r="G1223" s="8" t="n">
        <v>117.258</v>
      </c>
      <c r="H1223" s="8" t="n">
        <v>93.97</v>
      </c>
      <c r="I1223" s="8" t="n">
        <v>170.17</v>
      </c>
      <c r="J1223" s="8" t="n">
        <v>69.42</v>
      </c>
      <c r="K1223" s="268" t="n">
        <v>0.344</v>
      </c>
      <c r="L1223" s="268" t="n">
        <v>0.2379</v>
      </c>
      <c r="M1223" s="268" t="n">
        <v>-0.0267</v>
      </c>
      <c r="N1223" s="8" t="n">
        <v>712.8099999999999</v>
      </c>
      <c r="O1223" s="8" t="n">
        <v>5973.76</v>
      </c>
      <c r="P1223" s="268" t="n">
        <v>0.1193</v>
      </c>
      <c r="Q1223" s="8" t="n">
        <v>372</v>
      </c>
      <c r="R1223" s="8" t="inlineStr">
        <is>
          <t>2 ↓ -0.83%</t>
        </is>
      </c>
      <c r="S1223" s="8" t="inlineStr">
        <is>
          <t>9 ↑ +0.49%</t>
        </is>
      </c>
      <c r="T1223" s="8" t="inlineStr">
        <is>
          <t>103 ↓ -0.28%</t>
        </is>
      </c>
      <c r="U1223" s="8" t="inlineStr">
        <is>
          <t>96 ↓ -0.60%</t>
        </is>
      </c>
      <c r="V1223" s="8" t="inlineStr">
        <is>
          <t>44 ↓ -0.33%</t>
        </is>
      </c>
      <c r="W1223" s="8" t="inlineStr">
        <is>
          <t>118 ↓ -0.19%</t>
        </is>
      </c>
    </row>
    <row r="1224" ht="28" customHeight="1" s="386">
      <c r="A1224" s="308" t="n">
        <v>44427</v>
      </c>
      <c r="B1224" s="472" t="n">
        <v>1800.821</v>
      </c>
      <c r="C1224" s="8" t="n">
        <v>1.565</v>
      </c>
      <c r="D1224" s="268" t="n">
        <v>0.0009</v>
      </c>
      <c r="E1224" s="8" t="n">
        <v>80</v>
      </c>
      <c r="F1224" s="8" t="n">
        <v>136.171</v>
      </c>
      <c r="G1224" s="8" t="n">
        <v>118.221</v>
      </c>
      <c r="H1224" s="8" t="n">
        <v>94.69</v>
      </c>
      <c r="I1224" s="8" t="n">
        <v>170.36</v>
      </c>
      <c r="J1224" s="8" t="n">
        <v>71.98</v>
      </c>
      <c r="K1224" s="268" t="n">
        <v>0.3419</v>
      </c>
      <c r="L1224" s="268" t="n">
        <v>0.2437</v>
      </c>
      <c r="M1224" s="268" t="n">
        <v>-0.0276</v>
      </c>
      <c r="N1224" s="8" t="n">
        <v>756.95</v>
      </c>
      <c r="O1224" s="8" t="n">
        <v>5976.15</v>
      </c>
      <c r="P1224" s="268" t="n">
        <v>0.1267</v>
      </c>
      <c r="Q1224" s="8" t="n">
        <v>372</v>
      </c>
      <c r="R1224" s="8" t="inlineStr">
        <is>
          <t>1 ↑ +2.96%</t>
        </is>
      </c>
      <c r="S1224" s="8" t="inlineStr">
        <is>
          <t>10 ↑ +0.51%</t>
        </is>
      </c>
      <c r="T1224" s="8" t="inlineStr">
        <is>
          <t>95 ↓ -0.20%</t>
        </is>
      </c>
      <c r="U1224" s="8" t="inlineStr">
        <is>
          <t>95 ↓ -0.39%</t>
        </is>
      </c>
      <c r="V1224" s="8" t="inlineStr">
        <is>
          <t>51 ↓ -0.38%</t>
        </is>
      </c>
      <c r="W1224" s="8" t="inlineStr">
        <is>
          <t>120 ↑ +0.83%</t>
        </is>
      </c>
    </row>
    <row r="1225" ht="28" customHeight="1" s="386">
      <c r="A1225" s="308" t="n">
        <v>44426</v>
      </c>
      <c r="B1225" s="472" t="n">
        <v>1799.256</v>
      </c>
      <c r="C1225" s="8" t="n">
        <v>4.111</v>
      </c>
      <c r="D1225" s="268" t="n">
        <v>0.0023</v>
      </c>
      <c r="E1225" s="8" t="n">
        <v>79.33</v>
      </c>
      <c r="F1225" s="8" t="n">
        <v>135.802</v>
      </c>
      <c r="G1225" s="8" t="n">
        <v>118.68</v>
      </c>
      <c r="H1225" s="8" t="n">
        <v>95.06</v>
      </c>
      <c r="I1225" s="8" t="n">
        <v>169.41</v>
      </c>
      <c r="J1225" s="8" t="n">
        <v>69.79000000000001</v>
      </c>
      <c r="K1225" s="268" t="n">
        <v>0.336</v>
      </c>
      <c r="L1225" s="268" t="n">
        <v>0.2397</v>
      </c>
      <c r="M1225" s="268" t="n">
        <v>-0.0275</v>
      </c>
      <c r="N1225" s="8" t="n">
        <v>770.55</v>
      </c>
      <c r="O1225" s="8" t="n">
        <v>5973.23</v>
      </c>
      <c r="P1225" s="268" t="n">
        <v>0.129</v>
      </c>
      <c r="Q1225" s="8" t="n">
        <v>371</v>
      </c>
      <c r="R1225" s="8" t="inlineStr">
        <is>
          <t>2 ↑ +1.43%</t>
        </is>
      </c>
      <c r="S1225" s="8" t="inlineStr">
        <is>
          <t>9 ↑ +0.39%</t>
        </is>
      </c>
      <c r="T1225" s="8" t="inlineStr">
        <is>
          <t>94 ↑ +0.55%</t>
        </is>
      </c>
      <c r="U1225" s="8" t="inlineStr">
        <is>
          <t>96 ↑ +0.55%</t>
        </is>
      </c>
      <c r="V1225" s="8" t="inlineStr">
        <is>
          <t>54 ↓ -0.18%</t>
        </is>
      </c>
      <c r="W1225" s="8" t="inlineStr">
        <is>
          <t>116 ↓ -0.14%</t>
        </is>
      </c>
    </row>
    <row r="1226" ht="28" customHeight="1" s="386">
      <c r="A1226" s="308" t="n">
        <v>44425</v>
      </c>
      <c r="B1226" s="472" t="n">
        <v>1795.145</v>
      </c>
      <c r="C1226" s="8" t="n">
        <v>-28.078</v>
      </c>
      <c r="D1226" s="268" t="n">
        <v>-0.0154</v>
      </c>
      <c r="E1226" s="8" t="n">
        <v>76.64</v>
      </c>
      <c r="F1226" s="8" t="n">
        <v>135.947</v>
      </c>
      <c r="G1226" s="8" t="n">
        <v>118.455</v>
      </c>
      <c r="H1226" s="8" t="n">
        <v>94.95</v>
      </c>
      <c r="I1226" s="8" t="n">
        <v>170.15</v>
      </c>
      <c r="J1226" s="8" t="n">
        <v>75</v>
      </c>
      <c r="K1226" s="268" t="n">
        <v>0.342</v>
      </c>
      <c r="L1226" s="268" t="n">
        <v>0.2435</v>
      </c>
      <c r="M1226" s="268" t="n">
        <v>-0.0276</v>
      </c>
      <c r="N1226" s="8" t="n">
        <v>769.45</v>
      </c>
      <c r="O1226" s="8" t="n">
        <v>5975.31</v>
      </c>
      <c r="P1226" s="268" t="n">
        <v>0.1288</v>
      </c>
      <c r="Q1226" s="8" t="n">
        <v>372</v>
      </c>
      <c r="R1226" s="8" t="inlineStr">
        <is>
          <t>2 ↑ +0.36%</t>
        </is>
      </c>
      <c r="S1226" s="8" t="inlineStr">
        <is>
          <t>10 ↑ +0.00%</t>
        </is>
      </c>
      <c r="T1226" s="8" t="inlineStr">
        <is>
          <t>100 ↓ -0.68%</t>
        </is>
      </c>
      <c r="U1226" s="8" t="inlineStr">
        <is>
          <t>90 ↓ -1.18%</t>
        </is>
      </c>
      <c r="V1226" s="8" t="inlineStr">
        <is>
          <t>49 ↓ -1.96%</t>
        </is>
      </c>
      <c r="W1226" s="8" t="inlineStr">
        <is>
          <t>121 ↓ -2.51%</t>
        </is>
      </c>
    </row>
    <row r="1227" ht="28" customHeight="1" s="386">
      <c r="A1227" s="308" t="n">
        <v>44424</v>
      </c>
      <c r="B1227" s="472" t="n">
        <v>1823.223</v>
      </c>
      <c r="C1227" s="8" t="n">
        <v>-1.058</v>
      </c>
      <c r="D1227" s="268" t="n">
        <v>-0.0005999999999999999</v>
      </c>
      <c r="E1227" s="8" t="n">
        <v>82.54000000000001</v>
      </c>
      <c r="F1227" s="8" t="n">
        <v>138.494</v>
      </c>
      <c r="G1227" s="8" t="n">
        <v>119.37</v>
      </c>
      <c r="H1227" s="8" t="n">
        <v>97.04000000000001</v>
      </c>
      <c r="I1227" s="8" t="n">
        <v>171.72</v>
      </c>
      <c r="J1227" s="8" t="n">
        <v>72.26000000000001</v>
      </c>
      <c r="K1227" s="268" t="n">
        <v>0.3323</v>
      </c>
      <c r="L1227" s="268" t="n">
        <v>0.2338</v>
      </c>
      <c r="M1227" s="268" t="n">
        <v>-0.0314</v>
      </c>
      <c r="N1227" s="8" t="n">
        <v>731.83</v>
      </c>
      <c r="O1227" s="8" t="n">
        <v>5976.98</v>
      </c>
      <c r="P1227" s="268" t="n">
        <v>0.1224</v>
      </c>
      <c r="Q1227" s="8" t="n">
        <v>372</v>
      </c>
      <c r="R1227" s="8" t="inlineStr">
        <is>
          <t>2 ↑ +1.14%</t>
        </is>
      </c>
      <c r="S1227" s="8" t="inlineStr">
        <is>
          <t>10 ↑ +0.30%</t>
        </is>
      </c>
      <c r="T1227" s="8" t="inlineStr">
        <is>
          <t>88 ↑ +0.33%</t>
        </is>
      </c>
      <c r="U1227" s="8" t="inlineStr">
        <is>
          <t>92 ↑ +0.19%</t>
        </is>
      </c>
      <c r="V1227" s="8" t="inlineStr">
        <is>
          <t>52 ↓ -0.22%</t>
        </is>
      </c>
      <c r="W1227" s="8" t="inlineStr">
        <is>
          <t>128 ↓ -0.48%</t>
        </is>
      </c>
    </row>
    <row r="1228" ht="28" customHeight="1" s="386">
      <c r="A1228" s="308" t="n">
        <v>44421</v>
      </c>
      <c r="B1228" s="472" t="n">
        <v>1824.281</v>
      </c>
      <c r="C1228" s="8" t="n">
        <v>4.077</v>
      </c>
      <c r="D1228" s="268" t="n">
        <v>0.0022</v>
      </c>
      <c r="E1228" s="8" t="n">
        <v>82.94</v>
      </c>
      <c r="F1228" s="8" t="n">
        <v>139.085</v>
      </c>
      <c r="G1228" s="8" t="n">
        <v>119.3</v>
      </c>
      <c r="H1228" s="8" t="n">
        <v>97.02</v>
      </c>
      <c r="I1228" s="8" t="n">
        <v>172.18</v>
      </c>
      <c r="J1228" s="8" t="n">
        <v>70.41</v>
      </c>
      <c r="K1228" s="268" t="n">
        <v>0.3309</v>
      </c>
      <c r="L1228" s="268" t="n">
        <v>0.2366</v>
      </c>
      <c r="M1228" s="268" t="n">
        <v>-0.0314</v>
      </c>
      <c r="N1228" s="8" t="n">
        <v>858.0700000000001</v>
      </c>
      <c r="O1228" s="8" t="n">
        <v>5979.26</v>
      </c>
      <c r="P1228" s="268" t="n">
        <v>0.1435</v>
      </c>
      <c r="Q1228" s="8" t="n">
        <v>373</v>
      </c>
      <c r="R1228" s="8" t="inlineStr">
        <is>
          <t>2 ↑ +0.33%</t>
        </is>
      </c>
      <c r="S1228" s="8" t="inlineStr">
        <is>
          <t>11 ↑ +0.26%</t>
        </is>
      </c>
      <c r="T1228" s="8" t="inlineStr">
        <is>
          <t>90 ↓ -0.04%</t>
        </is>
      </c>
      <c r="U1228" s="8" t="inlineStr">
        <is>
          <t>90 ↑ +0.13%</t>
        </is>
      </c>
      <c r="V1228" s="8" t="inlineStr">
        <is>
          <t>53 ↑ +0.42%</t>
        </is>
      </c>
      <c r="W1228" s="8" t="inlineStr">
        <is>
          <t>127 ↑ +0.39%</t>
        </is>
      </c>
    </row>
    <row r="1229" ht="28" customHeight="1" s="386">
      <c r="A1229" s="308" t="n">
        <v>44420</v>
      </c>
      <c r="B1229" s="472" t="n">
        <v>1820.204</v>
      </c>
      <c r="C1229" s="8" t="n">
        <v>7.432</v>
      </c>
      <c r="D1229" s="268" t="n">
        <v>0.0041</v>
      </c>
      <c r="E1229" s="8" t="n">
        <v>82.16</v>
      </c>
      <c r="F1229" s="8" t="n">
        <v>138.992</v>
      </c>
      <c r="G1229" s="8" t="n">
        <v>119.531</v>
      </c>
      <c r="H1229" s="8" t="n">
        <v>96.37</v>
      </c>
      <c r="I1229" s="8" t="n">
        <v>171.68</v>
      </c>
      <c r="J1229" s="8" t="n">
        <v>69.23</v>
      </c>
      <c r="K1229" s="268" t="n">
        <v>0.3269</v>
      </c>
      <c r="L1229" s="268" t="n">
        <v>0.2377</v>
      </c>
      <c r="M1229" s="268" t="n">
        <v>-0.0315</v>
      </c>
      <c r="N1229" s="8" t="n">
        <v>868.87</v>
      </c>
      <c r="O1229" s="8" t="n">
        <v>5982.68</v>
      </c>
      <c r="P1229" s="268" t="n">
        <v>0.1452</v>
      </c>
      <c r="Q1229" s="8" t="n">
        <v>374</v>
      </c>
      <c r="R1229" s="8" t="inlineStr">
        <is>
          <t>2 ↑ +0.66%</t>
        </is>
      </c>
      <c r="S1229" s="8" t="inlineStr">
        <is>
          <t>11 ↑ +0.55%</t>
        </is>
      </c>
      <c r="T1229" s="8" t="inlineStr">
        <is>
          <t>88 ↑ +0.05%</t>
        </is>
      </c>
      <c r="U1229" s="8" t="inlineStr">
        <is>
          <t>95 ↑ +0.08%</t>
        </is>
      </c>
      <c r="V1229" s="8" t="inlineStr">
        <is>
          <t>52 ↑ +0.09%</t>
        </is>
      </c>
      <c r="W1229" s="8" t="inlineStr">
        <is>
          <t>126 ↑ +1.02%</t>
        </is>
      </c>
    </row>
    <row r="1230" ht="28" customHeight="1" s="386">
      <c r="A1230" s="308" t="n">
        <v>44419</v>
      </c>
      <c r="B1230" s="472" t="n">
        <v>1812.772</v>
      </c>
      <c r="C1230" s="8" t="n">
        <v>12.279</v>
      </c>
      <c r="D1230" s="268" t="n">
        <v>0.0068</v>
      </c>
      <c r="E1230" s="8" t="n">
        <v>82.40000000000001</v>
      </c>
      <c r="F1230" s="8" t="n">
        <v>138.205</v>
      </c>
      <c r="G1230" s="8" t="n">
        <v>119.35</v>
      </c>
      <c r="H1230" s="8" t="n">
        <v>96.69</v>
      </c>
      <c r="I1230" s="8" t="n">
        <v>170.88</v>
      </c>
      <c r="J1230" s="8" t="n">
        <v>68.70999999999999</v>
      </c>
      <c r="K1230" s="268" t="n">
        <v>0.3267</v>
      </c>
      <c r="L1230" s="268" t="n">
        <v>0.242</v>
      </c>
      <c r="M1230" s="268" t="n">
        <v>-0.0304</v>
      </c>
      <c r="N1230" s="8" t="n">
        <v>882.75</v>
      </c>
      <c r="O1230" s="8" t="n">
        <v>5966.57</v>
      </c>
      <c r="P1230" s="268" t="n">
        <v>0.1479</v>
      </c>
      <c r="Q1230" s="8" t="n">
        <v>373</v>
      </c>
      <c r="R1230" s="8" t="inlineStr">
        <is>
          <t>2 ↑ +0.17%</t>
        </is>
      </c>
      <c r="S1230" s="8" t="inlineStr">
        <is>
          <t>11 ↑ +0.26%</t>
        </is>
      </c>
      <c r="T1230" s="8" t="inlineStr">
        <is>
          <t>88 ↑ +0.02%</t>
        </is>
      </c>
      <c r="U1230" s="8" t="inlineStr">
        <is>
          <t>92 ↑ +0.16%</t>
        </is>
      </c>
      <c r="V1230" s="8" t="inlineStr">
        <is>
          <t>49 ↑ +0.27%</t>
        </is>
      </c>
      <c r="W1230" s="8" t="inlineStr">
        <is>
          <t>131 ↑ +1.69%</t>
        </is>
      </c>
    </row>
    <row r="1231" ht="28" customHeight="1" s="386">
      <c r="A1231" s="308" t="n">
        <v>44418</v>
      </c>
      <c r="B1231" s="472" t="n">
        <v>1800.493</v>
      </c>
      <c r="C1231" s="8" t="n">
        <v>5.618</v>
      </c>
      <c r="D1231" s="268" t="n">
        <v>0.0031</v>
      </c>
      <c r="E1231" s="8" t="n">
        <v>80.29000000000001</v>
      </c>
      <c r="F1231" s="8" t="n">
        <v>137.042</v>
      </c>
      <c r="G1231" s="8" t="n">
        <v>119.243</v>
      </c>
      <c r="H1231" s="8" t="n">
        <v>96.8</v>
      </c>
      <c r="I1231" s="8" t="n">
        <v>170.07</v>
      </c>
      <c r="J1231" s="8" t="n">
        <v>70.55</v>
      </c>
      <c r="K1231" s="268" t="n">
        <v>0.3303</v>
      </c>
      <c r="L1231" s="268" t="n">
        <v>0.2399</v>
      </c>
      <c r="M1231" s="268" t="n">
        <v>-0.0289</v>
      </c>
      <c r="N1231" s="8" t="n">
        <v>854.77</v>
      </c>
      <c r="O1231" s="8" t="n">
        <v>5917.09</v>
      </c>
      <c r="P1231" s="268" t="n">
        <v>0.1445</v>
      </c>
      <c r="Q1231" s="8" t="n">
        <v>371</v>
      </c>
      <c r="R1231" s="8" t="inlineStr">
        <is>
          <t>2 ↑ +0.04%</t>
        </is>
      </c>
      <c r="S1231" s="8" t="inlineStr">
        <is>
          <t>11 ↓ -0.09%</t>
        </is>
      </c>
      <c r="T1231" s="8" t="inlineStr">
        <is>
          <t>91 ↑ +0.07%</t>
        </is>
      </c>
      <c r="U1231" s="8" t="inlineStr">
        <is>
          <t>89 ↑ +0.24%</t>
        </is>
      </c>
      <c r="V1231" s="8" t="inlineStr">
        <is>
          <t>53 ↓ -0.04%</t>
        </is>
      </c>
      <c r="W1231" s="8" t="inlineStr">
        <is>
          <t>125 ↑ +0.73%</t>
        </is>
      </c>
    </row>
    <row r="1232" ht="28" customHeight="1" s="386">
      <c r="A1232" s="308" t="n">
        <v>44417</v>
      </c>
      <c r="B1232" s="472" t="n">
        <v>1794.875</v>
      </c>
      <c r="C1232" s="8" t="n">
        <v>0.395</v>
      </c>
      <c r="D1232" s="268" t="n">
        <v>0.0002</v>
      </c>
      <c r="E1232" s="8" t="n">
        <v>78.47</v>
      </c>
      <c r="F1232" s="8" t="n">
        <v>136.636</v>
      </c>
      <c r="G1232" s="8" t="n">
        <v>118.666</v>
      </c>
      <c r="H1232" s="8" t="n">
        <v>96.18000000000001</v>
      </c>
      <c r="I1232" s="8" t="n">
        <v>170.54</v>
      </c>
      <c r="J1232" s="8" t="n">
        <v>73.15000000000001</v>
      </c>
      <c r="K1232" s="268" t="n">
        <v>0.339</v>
      </c>
      <c r="L1232" s="268" t="n">
        <v>0.2469</v>
      </c>
      <c r="M1232" s="268" t="n">
        <v>-0.0281</v>
      </c>
      <c r="N1232" s="8" t="n">
        <v>785.61</v>
      </c>
      <c r="O1232" s="8" t="n">
        <v>5918.99</v>
      </c>
      <c r="P1232" s="268" t="n">
        <v>0.1327</v>
      </c>
      <c r="Q1232" s="8" t="n">
        <v>371</v>
      </c>
      <c r="R1232" s="8" t="inlineStr">
        <is>
          <t>2 ↑ +0.47%</t>
        </is>
      </c>
      <c r="S1232" s="8" t="inlineStr">
        <is>
          <t>11 ↑ +0.19%</t>
        </is>
      </c>
      <c r="T1232" s="8" t="inlineStr">
        <is>
          <t>92 ↑ +0.23%</t>
        </is>
      </c>
      <c r="U1232" s="8" t="inlineStr">
        <is>
          <t>92 ↑ +0.37%</t>
        </is>
      </c>
      <c r="V1232" s="8" t="inlineStr">
        <is>
          <t>54 ↑ +0.24%</t>
        </is>
      </c>
      <c r="W1232" s="8" t="inlineStr">
        <is>
          <t>120 ↓ -0.53%</t>
        </is>
      </c>
    </row>
    <row r="1233" ht="28" customHeight="1" s="386">
      <c r="A1233" s="308" t="n">
        <v>44414</v>
      </c>
      <c r="B1233" s="472" t="n">
        <v>1794.48</v>
      </c>
      <c r="C1233" s="8" t="n">
        <v>7.007</v>
      </c>
      <c r="D1233" s="268" t="n">
        <v>0.0039</v>
      </c>
      <c r="E1233" s="8" t="n">
        <v>80.12</v>
      </c>
      <c r="F1233" s="8" t="n">
        <v>136.778</v>
      </c>
      <c r="G1233" s="8" t="n">
        <v>118.125</v>
      </c>
      <c r="H1233" s="8" t="n">
        <v>94.17</v>
      </c>
      <c r="I1233" s="8" t="n">
        <v>171.75</v>
      </c>
      <c r="J1233" s="8" t="n">
        <v>76.59999999999999</v>
      </c>
      <c r="K1233" s="268" t="n">
        <v>0.3497</v>
      </c>
      <c r="L1233" s="268" t="n">
        <v>0.2576</v>
      </c>
      <c r="M1233" s="268" t="n">
        <v>-0.0278</v>
      </c>
      <c r="N1233" s="8" t="n">
        <v>821.27</v>
      </c>
      <c r="O1233" s="8" t="n">
        <v>5913.12</v>
      </c>
      <c r="P1233" s="268" t="n">
        <v>0.1389</v>
      </c>
      <c r="Q1233" s="8" t="n">
        <v>370</v>
      </c>
      <c r="R1233" s="8" t="inlineStr">
        <is>
          <t>2 ↓ -0.06%</t>
        </is>
      </c>
      <c r="S1233" s="8" t="inlineStr">
        <is>
          <t>12 ↑ +0.10%</t>
        </is>
      </c>
      <c r="T1233" s="8" t="inlineStr">
        <is>
          <t>99 ↑ +0.13%</t>
        </is>
      </c>
      <c r="U1233" s="8" t="inlineStr">
        <is>
          <t>86 ↑ +0.20%</t>
        </is>
      </c>
      <c r="V1233" s="8" t="inlineStr">
        <is>
          <t>52 ↑ +0.40%</t>
        </is>
      </c>
      <c r="W1233" s="8" t="inlineStr">
        <is>
          <t>119 ↑ +0.78%</t>
        </is>
      </c>
    </row>
    <row r="1234" ht="28" customHeight="1" s="386">
      <c r="A1234" s="308" t="n">
        <v>44413</v>
      </c>
      <c r="B1234" s="472" t="n">
        <v>1787.473</v>
      </c>
      <c r="C1234" s="8" t="n">
        <v>-4.067</v>
      </c>
      <c r="D1234" s="268" t="n">
        <v>-0.0023</v>
      </c>
      <c r="E1234" s="8" t="n">
        <v>79.36</v>
      </c>
      <c r="F1234" s="8" t="n">
        <v>136.234</v>
      </c>
      <c r="G1234" s="8" t="n">
        <v>118</v>
      </c>
      <c r="H1234" s="8" t="n">
        <v>95.02</v>
      </c>
      <c r="I1234" s="8" t="n">
        <v>170.87</v>
      </c>
      <c r="J1234" s="8" t="n">
        <v>75.76000000000001</v>
      </c>
      <c r="K1234" s="268" t="n">
        <v>0.3463</v>
      </c>
      <c r="L1234" s="268" t="n">
        <v>0.2422</v>
      </c>
      <c r="M1234" s="268" t="n">
        <v>-0.0269</v>
      </c>
      <c r="N1234" s="8" t="n">
        <v>819.05</v>
      </c>
      <c r="O1234" s="8" t="n">
        <v>5896.67</v>
      </c>
      <c r="P1234" s="268" t="n">
        <v>0.1389</v>
      </c>
      <c r="Q1234" s="8" t="n">
        <v>369</v>
      </c>
      <c r="R1234" s="8" t="inlineStr">
        <is>
          <t>2 ↓ -0.01%</t>
        </is>
      </c>
      <c r="S1234" s="8" t="inlineStr">
        <is>
          <t>11 ↓ -0.09%</t>
        </is>
      </c>
      <c r="T1234" s="8" t="inlineStr">
        <is>
          <t>103 ↓ -0.09%</t>
        </is>
      </c>
      <c r="U1234" s="8" t="inlineStr">
        <is>
          <t>89 ↑ +0.08%</t>
        </is>
      </c>
      <c r="V1234" s="8" t="inlineStr">
        <is>
          <t>49 ↓ -0.26%</t>
        </is>
      </c>
      <c r="W1234" s="8" t="inlineStr">
        <is>
          <t>115 ↓ -0.60%</t>
        </is>
      </c>
    </row>
    <row r="1235" ht="28" customHeight="1" s="386">
      <c r="A1235" s="308" t="n">
        <v>44412</v>
      </c>
      <c r="B1235" s="472" t="n">
        <v>1791.54</v>
      </c>
      <c r="C1235" s="8" t="n">
        <v>23.829</v>
      </c>
      <c r="D1235" s="268" t="n">
        <v>0.0135</v>
      </c>
      <c r="E1235" s="8" t="n">
        <v>80.81</v>
      </c>
      <c r="F1235" s="8" t="n">
        <v>136.657</v>
      </c>
      <c r="G1235" s="8" t="n">
        <v>117.616</v>
      </c>
      <c r="H1235" s="8" t="n">
        <v>95.09</v>
      </c>
      <c r="I1235" s="8" t="n">
        <v>170.23</v>
      </c>
      <c r="J1235" s="8" t="n">
        <v>72.98999999999999</v>
      </c>
      <c r="K1235" s="268" t="n">
        <v>0.3357</v>
      </c>
      <c r="L1235" s="268" t="n">
        <v>0.2232</v>
      </c>
      <c r="M1235" s="268" t="n">
        <v>-0.0274</v>
      </c>
      <c r="N1235" s="8" t="n">
        <v>852.89</v>
      </c>
      <c r="O1235" s="8" t="n">
        <v>5917.69</v>
      </c>
      <c r="P1235" s="268" t="n">
        <v>0.1441</v>
      </c>
      <c r="Q1235" s="8" t="n">
        <v>370</v>
      </c>
      <c r="R1235" s="8" t="inlineStr">
        <is>
          <t>2 ↑ +0.17%</t>
        </is>
      </c>
      <c r="S1235" s="8" t="inlineStr">
        <is>
          <t>11 ↑ +0.19%</t>
        </is>
      </c>
      <c r="T1235" s="8" t="inlineStr">
        <is>
          <t>103 ↑ +0.26%</t>
        </is>
      </c>
      <c r="U1235" s="8" t="inlineStr">
        <is>
          <t>90 ↑ +0.59%</t>
        </is>
      </c>
      <c r="V1235" s="8" t="inlineStr">
        <is>
          <t>46 ↑ +0.99%</t>
        </is>
      </c>
      <c r="W1235" s="8" t="inlineStr">
        <is>
          <t>118 ↑ +3.14%</t>
        </is>
      </c>
    </row>
    <row r="1236" ht="28" customHeight="1" s="386">
      <c r="A1236" s="308" t="n">
        <v>44411</v>
      </c>
      <c r="B1236" s="472" t="n">
        <v>1767.711</v>
      </c>
      <c r="C1236" s="8" t="n">
        <v>-9.204000000000001</v>
      </c>
      <c r="D1236" s="268" t="n">
        <v>-0.0052</v>
      </c>
      <c r="E1236" s="8" t="n">
        <v>78.05</v>
      </c>
      <c r="F1236" s="8" t="n">
        <v>134.228</v>
      </c>
      <c r="G1236" s="8" t="n">
        <v>116.45</v>
      </c>
      <c r="H1236" s="8" t="n">
        <v>94.23</v>
      </c>
      <c r="I1236" s="8" t="n">
        <v>167.64</v>
      </c>
      <c r="J1236" s="8" t="n">
        <v>72.98999999999999</v>
      </c>
      <c r="K1236" s="268" t="n">
        <v>0.3341</v>
      </c>
      <c r="L1236" s="268" t="n">
        <v>0.2255</v>
      </c>
      <c r="M1236" s="268" t="n">
        <v>-0.0244</v>
      </c>
      <c r="N1236" s="8" t="n">
        <v>770.86</v>
      </c>
      <c r="O1236" s="8" t="n">
        <v>5920.98</v>
      </c>
      <c r="P1236" s="268" t="n">
        <v>0.1302</v>
      </c>
      <c r="Q1236" s="8" t="n">
        <v>370</v>
      </c>
      <c r="R1236" s="8" t="inlineStr">
        <is>
          <t>2 ↑ +0.67%</t>
        </is>
      </c>
      <c r="S1236" s="8" t="inlineStr">
        <is>
          <t>12 ↑ +0.48%</t>
        </is>
      </c>
      <c r="T1236" s="8" t="inlineStr">
        <is>
          <t>109 ↑ +0.12%</t>
        </is>
      </c>
      <c r="U1236" s="8" t="inlineStr">
        <is>
          <t>88 ↑ +0.01%</t>
        </is>
      </c>
      <c r="V1236" s="8" t="inlineStr">
        <is>
          <t>50 ↓ -0.29%</t>
        </is>
      </c>
      <c r="W1236" s="8" t="inlineStr">
        <is>
          <t>109 ↓ -1.81%</t>
        </is>
      </c>
    </row>
    <row r="1237" ht="28" customHeight="1" s="386">
      <c r="A1237" s="308" t="n">
        <v>44410</v>
      </c>
      <c r="B1237" s="472" t="n">
        <v>1776.915</v>
      </c>
      <c r="C1237" s="8" t="n">
        <v>24.084</v>
      </c>
      <c r="D1237" s="268" t="n">
        <v>0.0137</v>
      </c>
      <c r="E1237" s="8" t="n">
        <v>78.25</v>
      </c>
      <c r="F1237" s="8" t="n">
        <v>135.561</v>
      </c>
      <c r="G1237" s="8" t="n">
        <v>116.7</v>
      </c>
      <c r="H1237" s="8" t="n">
        <v>94.88</v>
      </c>
      <c r="I1237" s="8" t="n">
        <v>168.81</v>
      </c>
      <c r="J1237" s="8" t="n">
        <v>73.95</v>
      </c>
      <c r="K1237" s="268" t="n">
        <v>0.3325</v>
      </c>
      <c r="L1237" s="268" t="n">
        <v>0.2282</v>
      </c>
      <c r="M1237" s="268" t="n">
        <v>-0.0257</v>
      </c>
      <c r="N1237" s="8" t="n">
        <v>858.05</v>
      </c>
      <c r="O1237" s="8" t="n">
        <v>5926.46</v>
      </c>
      <c r="P1237" s="268" t="n">
        <v>0.1448</v>
      </c>
      <c r="Q1237" s="8" t="n">
        <v>371</v>
      </c>
      <c r="R1237" s="8" t="inlineStr">
        <is>
          <t>3 ↑ +5.74%</t>
        </is>
      </c>
      <c r="S1237" s="8" t="inlineStr">
        <is>
          <t>11 ↑ +0.62%</t>
        </is>
      </c>
      <c r="T1237" s="8" t="inlineStr">
        <is>
          <t>108 ↑ +0.84%</t>
        </is>
      </c>
      <c r="U1237" s="8" t="inlineStr">
        <is>
          <t>91 ↑ +1.25%</t>
        </is>
      </c>
      <c r="V1237" s="8" t="inlineStr">
        <is>
          <t>40 ↑ +1.09%</t>
        </is>
      </c>
      <c r="W1237" s="8" t="inlineStr">
        <is>
          <t>118 ↑ +2.01%</t>
        </is>
      </c>
    </row>
    <row r="1238" ht="28" customHeight="1" s="386">
      <c r="A1238" s="308" t="n">
        <v>44407</v>
      </c>
      <c r="B1238" s="472" t="n">
        <v>1752.831</v>
      </c>
      <c r="C1238" s="8" t="n">
        <v>11.666</v>
      </c>
      <c r="D1238" s="268" t="n">
        <v>0.0067</v>
      </c>
      <c r="E1238" s="8" t="n">
        <v>71.42</v>
      </c>
      <c r="F1238" s="8" t="n">
        <v>133.782</v>
      </c>
      <c r="G1238" s="8" t="n">
        <v>114.82</v>
      </c>
      <c r="H1238" s="8" t="n">
        <v>93.14</v>
      </c>
      <c r="I1238" s="8" t="n">
        <v>168.11</v>
      </c>
      <c r="J1238" s="8" t="n">
        <v>75.45</v>
      </c>
      <c r="K1238" s="268" t="n">
        <v>0.3433</v>
      </c>
      <c r="L1238" s="268" t="n">
        <v>0.2424</v>
      </c>
      <c r="M1238" s="268" t="n">
        <v>-0.0225</v>
      </c>
      <c r="N1238" s="8" t="n">
        <v>909.3200000000001</v>
      </c>
      <c r="O1238" s="8" t="n">
        <v>5930.18</v>
      </c>
      <c r="P1238" s="268" t="n">
        <v>0.1533</v>
      </c>
      <c r="Q1238" s="8" t="n">
        <v>371</v>
      </c>
      <c r="R1238" s="8" t="inlineStr">
        <is>
          <t>3 ↓ -0.27%</t>
        </is>
      </c>
      <c r="S1238" s="8" t="inlineStr">
        <is>
          <t>12 ↑ +0.25%</t>
        </is>
      </c>
      <c r="T1238" s="8" t="inlineStr">
        <is>
          <t>126 ↑ +0.34%</t>
        </is>
      </c>
      <c r="U1238" s="8" t="inlineStr">
        <is>
          <t>82 ↑ +0.44%</t>
        </is>
      </c>
      <c r="V1238" s="8" t="inlineStr">
        <is>
          <t>39 ↑ +1.46%</t>
        </is>
      </c>
      <c r="W1238" s="8" t="inlineStr">
        <is>
          <t>109 ↑ +1.02%</t>
        </is>
      </c>
    </row>
    <row r="1239" ht="28" customHeight="1" s="386">
      <c r="A1239" s="308" t="n">
        <v>44406</v>
      </c>
      <c r="B1239" s="472" t="n">
        <v>1741.165</v>
      </c>
      <c r="C1239" s="8" t="n">
        <v>35.094</v>
      </c>
      <c r="D1239" s="268" t="n">
        <v>0.0206</v>
      </c>
      <c r="E1239" s="8" t="n">
        <v>65.81</v>
      </c>
      <c r="F1239" s="8" t="n">
        <v>132.82</v>
      </c>
      <c r="G1239" s="8" t="n">
        <v>114.59</v>
      </c>
      <c r="H1239" s="8" t="n">
        <v>92.69</v>
      </c>
      <c r="I1239" s="8" t="n">
        <v>167.68</v>
      </c>
      <c r="J1239" s="8" t="n">
        <v>79.95</v>
      </c>
      <c r="K1239" s="268" t="n">
        <v>0.3486</v>
      </c>
      <c r="L1239" s="268" t="n">
        <v>0.2508</v>
      </c>
      <c r="M1239" s="268" t="n">
        <v>-0.021</v>
      </c>
      <c r="N1239" s="8" t="n">
        <v>931.71</v>
      </c>
      <c r="O1239" s="8" t="n">
        <v>5935.49</v>
      </c>
      <c r="P1239" s="268" t="n">
        <v>0.157</v>
      </c>
      <c r="Q1239" s="8" t="n">
        <v>371</v>
      </c>
      <c r="R1239" s="8" t="inlineStr">
        <is>
          <t>3 ↑ +0.24%</t>
        </is>
      </c>
      <c r="S1239" s="8" t="inlineStr">
        <is>
          <t>12 ↑ +0.46%</t>
        </is>
      </c>
      <c r="T1239" s="8" t="inlineStr">
        <is>
          <t>130 ↑ +0.75%</t>
        </is>
      </c>
      <c r="U1239" s="8" t="inlineStr">
        <is>
          <t>82 ↑ +1.16%</t>
        </is>
      </c>
      <c r="V1239" s="8" t="inlineStr">
        <is>
          <t>42 ↑ +2.34%</t>
        </is>
      </c>
      <c r="W1239" s="8" t="inlineStr">
        <is>
          <t>102 ↑ +4.57%</t>
        </is>
      </c>
    </row>
    <row r="1240" ht="28" customHeight="1" s="386">
      <c r="A1240" s="308" t="n">
        <v>44405</v>
      </c>
      <c r="B1240" s="472" t="n">
        <v>1706.071</v>
      </c>
      <c r="C1240" s="8" t="n">
        <v>-20.127</v>
      </c>
      <c r="D1240" s="268" t="n">
        <v>-0.0117</v>
      </c>
      <c r="E1240" s="8" t="n">
        <v>59.33</v>
      </c>
      <c r="F1240" s="8" t="n">
        <v>129.676</v>
      </c>
      <c r="G1240" s="8" t="n">
        <v>113.446</v>
      </c>
      <c r="H1240" s="8" t="n">
        <v>90.92</v>
      </c>
      <c r="I1240" s="8" t="n">
        <v>165.17</v>
      </c>
      <c r="J1240" s="8" t="n">
        <v>80.77</v>
      </c>
      <c r="K1240" s="268" t="n">
        <v>0.3549</v>
      </c>
      <c r="L1240" s="268" t="n">
        <v>0.2499</v>
      </c>
      <c r="M1240" s="268" t="n">
        <v>-0.0168</v>
      </c>
      <c r="N1240" s="8" t="n">
        <v>887.9400000000001</v>
      </c>
      <c r="O1240" s="8" t="n">
        <v>5941.05</v>
      </c>
      <c r="P1240" s="268" t="n">
        <v>0.1495</v>
      </c>
      <c r="Q1240" s="8" t="n">
        <v>372</v>
      </c>
      <c r="R1240" s="8" t="inlineStr">
        <is>
          <t>5 ↓ -0.83%</t>
        </is>
      </c>
      <c r="S1240" s="8" t="inlineStr">
        <is>
          <t>16 ↓ -0.55%</t>
        </is>
      </c>
      <c r="T1240" s="8" t="inlineStr">
        <is>
          <t>137 ↓ -0.83%</t>
        </is>
      </c>
      <c r="U1240" s="8" t="inlineStr">
        <is>
          <t>81 ↓ -1.25%</t>
        </is>
      </c>
      <c r="V1240" s="8" t="inlineStr">
        <is>
          <t>38 ↓ -1.20%</t>
        </is>
      </c>
      <c r="W1240" s="8" t="inlineStr">
        <is>
          <t>95 ↓ -1.69%</t>
        </is>
      </c>
    </row>
    <row r="1241" ht="28" customHeight="1" s="386">
      <c r="A1241" s="308" t="n">
        <v>44404</v>
      </c>
      <c r="B1241" s="472" t="n">
        <v>1726.198</v>
      </c>
      <c r="C1241" s="8" t="n">
        <v>-21.514</v>
      </c>
      <c r="D1241" s="268" t="n">
        <v>-0.0123</v>
      </c>
      <c r="E1241" s="8" t="n">
        <v>65.59</v>
      </c>
      <c r="F1241" s="8" t="n">
        <v>131.424</v>
      </c>
      <c r="G1241" s="8" t="n">
        <v>114.7</v>
      </c>
      <c r="H1241" s="8" t="n">
        <v>92.98</v>
      </c>
      <c r="I1241" s="8" t="n">
        <v>165.44</v>
      </c>
      <c r="J1241" s="8" t="n">
        <v>75.34</v>
      </c>
      <c r="K1241" s="268" t="n">
        <v>0.3401</v>
      </c>
      <c r="L1241" s="268" t="n">
        <v>0.2341</v>
      </c>
      <c r="M1241" s="268" t="n">
        <v>-0.0202</v>
      </c>
      <c r="N1241" s="8" t="n">
        <v>818.46</v>
      </c>
      <c r="O1241" s="8" t="n">
        <v>5946.63</v>
      </c>
      <c r="P1241" s="268" t="n">
        <v>0.1376</v>
      </c>
      <c r="Q1241" s="8" t="n">
        <v>373</v>
      </c>
      <c r="R1241" s="8" t="inlineStr">
        <is>
          <t>3 ↓ -1.72%</t>
        </is>
      </c>
      <c r="S1241" s="8" t="inlineStr">
        <is>
          <t>12 ↓ -0.55%</t>
        </is>
      </c>
      <c r="T1241" s="8" t="inlineStr">
        <is>
          <t>131 ↓ -0.77%</t>
        </is>
      </c>
      <c r="U1241" s="8" t="inlineStr">
        <is>
          <t>85 ↓ -1.07%</t>
        </is>
      </c>
      <c r="V1241" s="8" t="inlineStr">
        <is>
          <t>38 ↓ -0.77%</t>
        </is>
      </c>
      <c r="W1241" s="8" t="inlineStr">
        <is>
          <t>104 ↓ -2.17%</t>
        </is>
      </c>
    </row>
    <row r="1242" ht="28" customHeight="1" s="386">
      <c r="A1242" s="308" t="n">
        <v>44403</v>
      </c>
      <c r="B1242" s="472" t="n">
        <v>1747.712</v>
      </c>
      <c r="C1242" s="8" t="n">
        <v>-11.399</v>
      </c>
      <c r="D1242" s="268" t="n">
        <v>-0.0065</v>
      </c>
      <c r="E1242" s="8" t="n">
        <v>72.73999999999999</v>
      </c>
      <c r="F1242" s="8" t="n">
        <v>133.375</v>
      </c>
      <c r="G1242" s="8" t="n">
        <v>116.08</v>
      </c>
      <c r="H1242" s="8" t="n">
        <v>95.16</v>
      </c>
      <c r="I1242" s="8" t="n">
        <v>166.3</v>
      </c>
      <c r="J1242" s="8" t="n">
        <v>71.22</v>
      </c>
      <c r="K1242" s="268" t="n">
        <v>0.3292</v>
      </c>
      <c r="L1242" s="268" t="n">
        <v>0.2265</v>
      </c>
      <c r="M1242" s="268" t="n">
        <v>-0.0234</v>
      </c>
      <c r="N1242" s="8" t="n">
        <v>768.25</v>
      </c>
      <c r="O1242" s="8" t="n">
        <v>5947.28</v>
      </c>
      <c r="P1242" s="268" t="n">
        <v>0.1292</v>
      </c>
      <c r="Q1242" s="8" t="n">
        <v>372</v>
      </c>
      <c r="R1242" s="8" t="inlineStr">
        <is>
          <t>3 ↑ +1.14%</t>
        </is>
      </c>
      <c r="S1242" s="8" t="inlineStr">
        <is>
          <t>12 ↓ -0.30%</t>
        </is>
      </c>
      <c r="T1242" s="8" t="inlineStr">
        <is>
          <t>122 ↓ -0.85%</t>
        </is>
      </c>
      <c r="U1242" s="8" t="inlineStr">
        <is>
          <t>80 ↓ -1.27%</t>
        </is>
      </c>
      <c r="V1242" s="8" t="inlineStr">
        <is>
          <t>47 ↓ -0.55%</t>
        </is>
      </c>
      <c r="W1242" s="8" t="inlineStr">
        <is>
          <t>108 ↓ -0.09%</t>
        </is>
      </c>
    </row>
    <row r="1243" ht="28" customHeight="1" s="386">
      <c r="A1243" s="308" t="n">
        <v>44400</v>
      </c>
      <c r="B1243" s="472" t="n">
        <v>1759.111</v>
      </c>
      <c r="C1243" s="8" t="n">
        <v>-1.743</v>
      </c>
      <c r="D1243" s="268" t="n">
        <v>-0.001</v>
      </c>
      <c r="E1243" s="8" t="n">
        <v>77.78</v>
      </c>
      <c r="F1243" s="8" t="n">
        <v>134.253</v>
      </c>
      <c r="G1243" s="8" t="n">
        <v>117.215</v>
      </c>
      <c r="H1243" s="8" t="n">
        <v>96.69</v>
      </c>
      <c r="I1243" s="8" t="n">
        <v>165.9</v>
      </c>
      <c r="J1243" s="8" t="n">
        <v>67.55</v>
      </c>
      <c r="K1243" s="268" t="n">
        <v>0.3165</v>
      </c>
      <c r="L1243" s="268" t="n">
        <v>0.2108</v>
      </c>
      <c r="M1243" s="268" t="n">
        <v>-0.0255</v>
      </c>
      <c r="N1243" s="8" t="n">
        <v>794.3200000000001</v>
      </c>
      <c r="O1243" s="8" t="n">
        <v>5911.74</v>
      </c>
      <c r="P1243" s="268" t="n">
        <v>0.1344</v>
      </c>
      <c r="Q1243" s="8" t="n">
        <v>370</v>
      </c>
      <c r="R1243" s="8" t="inlineStr">
        <is>
          <t>3 ↑ +0.69%</t>
        </is>
      </c>
      <c r="S1243" s="8" t="inlineStr">
        <is>
          <t>11 ↑ +0.17%</t>
        </is>
      </c>
      <c r="T1243" s="8" t="inlineStr">
        <is>
          <t>108 ↓ -0.06%</t>
        </is>
      </c>
      <c r="U1243" s="8" t="inlineStr">
        <is>
          <t>84 ↓ -0.34%</t>
        </is>
      </c>
      <c r="V1243" s="8" t="inlineStr">
        <is>
          <t>52 ↑ +0.30%</t>
        </is>
      </c>
      <c r="W1243" s="8" t="inlineStr">
        <is>
          <t>112 ↓ -0.19%</t>
        </is>
      </c>
    </row>
    <row r="1244" ht="28" customHeight="1" s="386">
      <c r="A1244" s="308" t="n">
        <v>44399</v>
      </c>
      <c r="B1244" s="472" t="n">
        <v>1760.854</v>
      </c>
      <c r="C1244" s="8" t="n">
        <v>13.767</v>
      </c>
      <c r="D1244" s="268" t="n">
        <v>0.007900000000000001</v>
      </c>
      <c r="E1244" s="8" t="n">
        <v>78.39</v>
      </c>
      <c r="F1244" s="8" t="n">
        <v>134.69</v>
      </c>
      <c r="G1244" s="8" t="n">
        <v>116.899</v>
      </c>
      <c r="H1244" s="8" t="n">
        <v>97.8</v>
      </c>
      <c r="I1244" s="8" t="n">
        <v>165.11</v>
      </c>
      <c r="J1244" s="8" t="n">
        <v>60.84</v>
      </c>
      <c r="K1244" s="268" t="n">
        <v>0.3042</v>
      </c>
      <c r="L1244" s="268" t="n">
        <v>0.2057</v>
      </c>
      <c r="M1244" s="268" t="n">
        <v>-0.0258</v>
      </c>
      <c r="N1244" s="8" t="n">
        <v>947.84</v>
      </c>
      <c r="O1244" s="8" t="n">
        <v>5886.41</v>
      </c>
      <c r="P1244" s="268" t="n">
        <v>0.161</v>
      </c>
      <c r="Q1244" s="8" t="n">
        <v>369</v>
      </c>
      <c r="R1244" s="8" t="inlineStr">
        <is>
          <t>3 ↑ +0.03%</t>
        </is>
      </c>
      <c r="S1244" s="8" t="inlineStr">
        <is>
          <t>11 ↑ +0.14%</t>
        </is>
      </c>
      <c r="T1244" s="8" t="inlineStr">
        <is>
          <t>104 ↑ +0.15%</t>
        </is>
      </c>
      <c r="U1244" s="8" t="inlineStr">
        <is>
          <t>91 ↑ +0.54%</t>
        </is>
      </c>
      <c r="V1244" s="8" t="inlineStr">
        <is>
          <t>48 ↑ +0.76%</t>
        </is>
      </c>
      <c r="W1244" s="8" t="inlineStr">
        <is>
          <t>112 ↑ +1.67%</t>
        </is>
      </c>
    </row>
    <row r="1245" ht="28" customHeight="1" s="386">
      <c r="A1245" s="308" t="n">
        <v>44398</v>
      </c>
      <c r="B1245" s="472" t="n">
        <v>1747.087</v>
      </c>
      <c r="C1245" s="8" t="n">
        <v>24.291</v>
      </c>
      <c r="D1245" s="268" t="n">
        <v>0.0141</v>
      </c>
      <c r="E1245" s="8" t="n">
        <v>77.27</v>
      </c>
      <c r="F1245" s="8" t="n">
        <v>133.522</v>
      </c>
      <c r="G1245" s="8" t="n">
        <v>116.45</v>
      </c>
      <c r="H1245" s="8" t="n">
        <v>97.13</v>
      </c>
      <c r="I1245" s="8" t="n">
        <v>163.87</v>
      </c>
      <c r="J1245" s="8" t="n">
        <v>65.56999999999999</v>
      </c>
      <c r="K1245" s="268" t="n">
        <v>0.3035</v>
      </c>
      <c r="L1245" s="268" t="n">
        <v>0.2036</v>
      </c>
      <c r="M1245" s="268" t="n">
        <v>-0.0228</v>
      </c>
      <c r="N1245" s="8" t="n">
        <v>760.49</v>
      </c>
      <c r="O1245" s="8" t="n">
        <v>5881.85</v>
      </c>
      <c r="P1245" s="268" t="n">
        <v>0.1293</v>
      </c>
      <c r="Q1245" s="8" t="n">
        <v>368</v>
      </c>
      <c r="R1245" s="8" t="inlineStr">
        <is>
          <t>3 ↑ +0.01%</t>
        </is>
      </c>
      <c r="S1245" s="8" t="inlineStr">
        <is>
          <t>11 ↑ +0.19%</t>
        </is>
      </c>
      <c r="T1245" s="8" t="inlineStr">
        <is>
          <t>109 ↑ +0.42%</t>
        </is>
      </c>
      <c r="U1245" s="8" t="inlineStr">
        <is>
          <t>92 ↑ +0.59%</t>
        </is>
      </c>
      <c r="V1245" s="8" t="inlineStr">
        <is>
          <t>45 ↑ +0.84%</t>
        </is>
      </c>
      <c r="W1245" s="8" t="inlineStr">
        <is>
          <t>108 ↑ +3.51%</t>
        </is>
      </c>
    </row>
    <row r="1246" ht="28" customHeight="1" s="386">
      <c r="A1246" s="308" t="n">
        <v>44397</v>
      </c>
      <c r="B1246" s="472" t="n">
        <v>1722.796</v>
      </c>
      <c r="C1246" s="8" t="n">
        <v>0.637</v>
      </c>
      <c r="D1246" s="268" t="n">
        <v>0.0004</v>
      </c>
      <c r="E1246" s="8" t="n">
        <v>71.90000000000001</v>
      </c>
      <c r="F1246" s="8" t="n">
        <v>131.101</v>
      </c>
      <c r="G1246" s="8" t="n">
        <v>115.375</v>
      </c>
      <c r="H1246" s="8" t="n">
        <v>97.04000000000001</v>
      </c>
      <c r="I1246" s="8" t="n">
        <v>161.59</v>
      </c>
      <c r="J1246" s="8" t="n">
        <v>60.43</v>
      </c>
      <c r="K1246" s="268" t="n">
        <v>0.3048</v>
      </c>
      <c r="L1246" s="268" t="n">
        <v>0.2081</v>
      </c>
      <c r="M1246" s="268" t="n">
        <v>-0.0199</v>
      </c>
      <c r="N1246" s="8" t="n">
        <v>649.34</v>
      </c>
      <c r="O1246" s="8" t="n">
        <v>5884.35</v>
      </c>
      <c r="P1246" s="268" t="n">
        <v>0.1104</v>
      </c>
      <c r="Q1246" s="8" t="n">
        <v>368</v>
      </c>
      <c r="R1246" s="8" t="inlineStr">
        <is>
          <t>3 ↓ -0.17%</t>
        </is>
      </c>
      <c r="S1246" s="8" t="inlineStr">
        <is>
          <t>11 ↓ -0.20%</t>
        </is>
      </c>
      <c r="T1246" s="8" t="inlineStr">
        <is>
          <t>116 ↓ -0.12%</t>
        </is>
      </c>
      <c r="U1246" s="8" t="inlineStr">
        <is>
          <t>90 ↓ -0.13%</t>
        </is>
      </c>
      <c r="V1246" s="8" t="inlineStr">
        <is>
          <t>46 ↑ +0.38%</t>
        </is>
      </c>
      <c r="W1246" s="8" t="inlineStr">
        <is>
          <t>102 ↑ +0.23%</t>
        </is>
      </c>
    </row>
    <row r="1247" ht="28" customHeight="1" s="386">
      <c r="A1247" s="308" t="n">
        <v>44396</v>
      </c>
      <c r="B1247" s="472" t="n">
        <v>1722.159</v>
      </c>
      <c r="C1247" s="8" t="n">
        <v>-3.14</v>
      </c>
      <c r="D1247" s="268" t="n">
        <v>-0.0018</v>
      </c>
      <c r="E1247" s="8" t="n">
        <v>72.45999999999999</v>
      </c>
      <c r="F1247" s="8" t="n">
        <v>131.037</v>
      </c>
      <c r="G1247" s="8" t="n">
        <v>115.237</v>
      </c>
      <c r="H1247" s="8" t="n">
        <v>96.95</v>
      </c>
      <c r="I1247" s="8" t="n">
        <v>161.99</v>
      </c>
      <c r="J1247" s="8" t="n">
        <v>62.91</v>
      </c>
      <c r="K1247" s="268" t="n">
        <v>0.3095</v>
      </c>
      <c r="L1247" s="268" t="n">
        <v>0.2022</v>
      </c>
      <c r="M1247" s="268" t="n">
        <v>-0.021</v>
      </c>
      <c r="N1247" s="8" t="n">
        <v>620.98</v>
      </c>
      <c r="O1247" s="8" t="n">
        <v>5896.53</v>
      </c>
      <c r="P1247" s="268" t="n">
        <v>0.1053</v>
      </c>
      <c r="Q1247" s="8" t="n">
        <v>369</v>
      </c>
      <c r="R1247" s="8" t="inlineStr">
        <is>
          <t>3 ↓ -0.13%</t>
        </is>
      </c>
      <c r="S1247" s="8" t="inlineStr">
        <is>
          <t>12 ↓ -0.06%</t>
        </is>
      </c>
      <c r="T1247" s="8" t="inlineStr">
        <is>
          <t>119 ↑ +0.00%</t>
        </is>
      </c>
      <c r="U1247" s="8" t="inlineStr">
        <is>
          <t>87 ↑ +0.10%</t>
        </is>
      </c>
      <c r="V1247" s="8" t="inlineStr">
        <is>
          <t>47 ↓ -0.40%</t>
        </is>
      </c>
      <c r="W1247" s="8" t="inlineStr">
        <is>
          <t>101 ↓ -0.56%</t>
        </is>
      </c>
    </row>
    <row r="1248" ht="28" customHeight="1" s="386">
      <c r="A1248" s="308" t="n">
        <v>44393</v>
      </c>
      <c r="B1248" s="472" t="n">
        <v>1725.299</v>
      </c>
      <c r="C1248" s="8" t="n">
        <v>2.257</v>
      </c>
      <c r="D1248" s="268" t="n">
        <v>0.0013</v>
      </c>
      <c r="E1248" s="8" t="n">
        <v>72.93000000000001</v>
      </c>
      <c r="F1248" s="8" t="n">
        <v>131.384</v>
      </c>
      <c r="G1248" s="8" t="n">
        <v>115.735</v>
      </c>
      <c r="H1248" s="8" t="n">
        <v>95.76000000000001</v>
      </c>
      <c r="I1248" s="8" t="n">
        <v>162.05</v>
      </c>
      <c r="J1248" s="8" t="n">
        <v>65.3</v>
      </c>
      <c r="K1248" s="268" t="n">
        <v>0.3066</v>
      </c>
      <c r="L1248" s="268" t="n">
        <v>0.2111</v>
      </c>
      <c r="M1248" s="268" t="n">
        <v>-0.0204</v>
      </c>
      <c r="N1248" s="8" t="n">
        <v>756.64</v>
      </c>
      <c r="O1248" s="8" t="n">
        <v>5900.96</v>
      </c>
      <c r="P1248" s="268" t="n">
        <v>0.1282</v>
      </c>
      <c r="Q1248" s="8" t="n">
        <v>369</v>
      </c>
      <c r="R1248" s="8" t="inlineStr">
        <is>
          <t>3 ↑ +0.30%</t>
        </is>
      </c>
      <c r="S1248" s="8" t="inlineStr">
        <is>
          <t>12 ↑ +0.28%</t>
        </is>
      </c>
      <c r="T1248" s="8" t="inlineStr">
        <is>
          <t>117 ↑ +0.26%</t>
        </is>
      </c>
      <c r="U1248" s="8" t="inlineStr">
        <is>
          <t>90 ↑ +0.05%</t>
        </is>
      </c>
      <c r="V1248" s="8" t="inlineStr">
        <is>
          <t>45 ↑ +0.35%</t>
        </is>
      </c>
      <c r="W1248" s="8" t="inlineStr">
        <is>
          <t>102 ↓ -0.06%</t>
        </is>
      </c>
    </row>
    <row r="1249" ht="28" customHeight="1" s="386">
      <c r="A1249" s="308" t="n">
        <v>44392</v>
      </c>
      <c r="B1249" s="472" t="n">
        <v>1723.042</v>
      </c>
      <c r="C1249" s="8" t="n">
        <v>-7.198</v>
      </c>
      <c r="D1249" s="268" t="n">
        <v>-0.0042</v>
      </c>
      <c r="E1249" s="8" t="n">
        <v>71.2</v>
      </c>
      <c r="F1249" s="8" t="n">
        <v>131.414</v>
      </c>
      <c r="G1249" s="8" t="n">
        <v>115.411</v>
      </c>
      <c r="H1249" s="8" t="n">
        <v>96.09999999999999</v>
      </c>
      <c r="I1249" s="8" t="n">
        <v>161.54</v>
      </c>
      <c r="J1249" s="8" t="n">
        <v>63.49</v>
      </c>
      <c r="K1249" s="268" t="n">
        <v>0.3013</v>
      </c>
      <c r="L1249" s="268" t="n">
        <v>0.1972</v>
      </c>
      <c r="M1249" s="268" t="n">
        <v>-0.02</v>
      </c>
      <c r="N1249" s="8" t="n">
        <v>922.97</v>
      </c>
      <c r="O1249" s="8" t="n">
        <v>5906.73</v>
      </c>
      <c r="P1249" s="268" t="n">
        <v>0.1563</v>
      </c>
      <c r="Q1249" s="8" t="n">
        <v>370</v>
      </c>
      <c r="R1249" s="8" t="inlineStr">
        <is>
          <t>3 ↓ -1.11%</t>
        </is>
      </c>
      <c r="S1249" s="8" t="inlineStr">
        <is>
          <t>12 ↓ -0.17%</t>
        </is>
      </c>
      <c r="T1249" s="8" t="inlineStr">
        <is>
          <t>120 ↓ -0.40%</t>
        </is>
      </c>
      <c r="U1249" s="8" t="inlineStr">
        <is>
          <t>86 ↓ -0.45%</t>
        </is>
      </c>
      <c r="V1249" s="8" t="inlineStr">
        <is>
          <t>48 ↓ -0.28%</t>
        </is>
      </c>
      <c r="W1249" s="8" t="inlineStr">
        <is>
          <t>101 ↓ -0.47%</t>
        </is>
      </c>
    </row>
    <row r="1250" ht="28" customHeight="1" s="386">
      <c r="A1250" s="308" t="n">
        <v>44391</v>
      </c>
      <c r="B1250" s="472" t="n">
        <v>1730.24</v>
      </c>
      <c r="C1250" s="8" t="n">
        <v>0.726</v>
      </c>
      <c r="D1250" s="268" t="n">
        <v>0.0004</v>
      </c>
      <c r="E1250" s="8" t="n">
        <v>74.16</v>
      </c>
      <c r="F1250" s="8" t="n">
        <v>132.282</v>
      </c>
      <c r="G1250" s="8" t="n">
        <v>115.95</v>
      </c>
      <c r="H1250" s="8" t="n">
        <v>96.69</v>
      </c>
      <c r="I1250" s="8" t="n">
        <v>162.77</v>
      </c>
      <c r="J1250" s="8" t="n">
        <v>63.82</v>
      </c>
      <c r="K1250" s="268" t="n">
        <v>0.3048</v>
      </c>
      <c r="L1250" s="268" t="n">
        <v>0.1999</v>
      </c>
      <c r="M1250" s="268" t="n">
        <v>-0.021</v>
      </c>
      <c r="N1250" s="8" t="n">
        <v>860.75</v>
      </c>
      <c r="O1250" s="8" t="n">
        <v>5896.84</v>
      </c>
      <c r="P1250" s="268" t="n">
        <v>0.146</v>
      </c>
      <c r="Q1250" s="8" t="n">
        <v>369</v>
      </c>
      <c r="R1250" s="8" t="inlineStr">
        <is>
          <t>3 ↑ +0.10%</t>
        </is>
      </c>
      <c r="S1250" s="8" t="inlineStr">
        <is>
          <t>12 ↑ +0.04%</t>
        </is>
      </c>
      <c r="T1250" s="8" t="inlineStr">
        <is>
          <t>114 ↓ -0.32%</t>
        </is>
      </c>
      <c r="U1250" s="8" t="inlineStr">
        <is>
          <t>90 ↓ -0.34%</t>
        </is>
      </c>
      <c r="V1250" s="8" t="inlineStr">
        <is>
          <t>45 ↑ +0.39%</t>
        </is>
      </c>
      <c r="W1250" s="8" t="inlineStr">
        <is>
          <t>105 ↑ +0.62%</t>
        </is>
      </c>
    </row>
    <row r="1251" ht="28" customHeight="1" s="386">
      <c r="A1251" s="308" t="n">
        <v>44390</v>
      </c>
      <c r="B1251" s="472" t="n">
        <v>1729.514</v>
      </c>
      <c r="C1251" s="8" t="n">
        <v>17.395</v>
      </c>
      <c r="D1251" s="268" t="n">
        <v>0.0102</v>
      </c>
      <c r="E1251" s="8" t="n">
        <v>74.87</v>
      </c>
      <c r="F1251" s="8" t="n">
        <v>132.07</v>
      </c>
      <c r="G1251" s="8" t="n">
        <v>115.639</v>
      </c>
      <c r="H1251" s="8" t="n">
        <v>97.06999999999999</v>
      </c>
      <c r="I1251" s="8" t="n">
        <v>160.72</v>
      </c>
      <c r="J1251" s="8" t="n">
        <v>57.65</v>
      </c>
      <c r="K1251" s="268" t="n">
        <v>0.2865</v>
      </c>
      <c r="L1251" s="268" t="n">
        <v>0.1905</v>
      </c>
      <c r="M1251" s="268" t="n">
        <v>-0.0209</v>
      </c>
      <c r="N1251" s="8" t="n">
        <v>796.77</v>
      </c>
      <c r="O1251" s="8" t="n">
        <v>5902.48</v>
      </c>
      <c r="P1251" s="268" t="n">
        <v>0.135</v>
      </c>
      <c r="Q1251" s="8" t="n">
        <v>369</v>
      </c>
      <c r="R1251" s="8" t="inlineStr">
        <is>
          <t>3 ↑ +0.09%</t>
        </is>
      </c>
      <c r="S1251" s="8" t="inlineStr">
        <is>
          <t>12 ↑ +0.49%</t>
        </is>
      </c>
      <c r="T1251" s="8" t="inlineStr">
        <is>
          <t>111 ↑ +0.46%</t>
        </is>
      </c>
      <c r="U1251" s="8" t="inlineStr">
        <is>
          <t>92 ↑ +0.70%</t>
        </is>
      </c>
      <c r="V1251" s="8" t="inlineStr">
        <is>
          <t>51 ↑ +1.22%</t>
        </is>
      </c>
      <c r="W1251" s="8" t="inlineStr">
        <is>
          <t>100 ↑ +1.91%</t>
        </is>
      </c>
    </row>
    <row r="1252" ht="28" customHeight="1" s="386">
      <c r="A1252" s="308" t="n">
        <v>44389</v>
      </c>
      <c r="B1252" s="472" t="n">
        <v>1712.119</v>
      </c>
      <c r="C1252" s="8" t="n">
        <v>21.655</v>
      </c>
      <c r="D1252" s="268" t="n">
        <v>0.0128</v>
      </c>
      <c r="E1252" s="8" t="n">
        <v>73.2</v>
      </c>
      <c r="F1252" s="8" t="n">
        <v>130.749</v>
      </c>
      <c r="G1252" s="8" t="n">
        <v>114.87</v>
      </c>
      <c r="H1252" s="8" t="n">
        <v>95.73999999999999</v>
      </c>
      <c r="I1252" s="8" t="n">
        <v>159.22</v>
      </c>
      <c r="J1252" s="8" t="n">
        <v>56.28</v>
      </c>
      <c r="K1252" s="268" t="n">
        <v>0.2848</v>
      </c>
      <c r="L1252" s="268" t="n">
        <v>0.1923</v>
      </c>
      <c r="M1252" s="268" t="n">
        <v>-0.0185</v>
      </c>
      <c r="N1252" s="8" t="n">
        <v>706.01</v>
      </c>
      <c r="O1252" s="8" t="n">
        <v>5897.71</v>
      </c>
      <c r="P1252" s="268" t="n">
        <v>0.1197</v>
      </c>
      <c r="Q1252" s="8" t="n">
        <v>368</v>
      </c>
      <c r="R1252" s="8" t="inlineStr">
        <is>
          <t>3 ↑ +0.23%</t>
        </is>
      </c>
      <c r="S1252" s="8" t="inlineStr">
        <is>
          <t>12 ↑ +0.12%</t>
        </is>
      </c>
      <c r="T1252" s="8" t="inlineStr">
        <is>
          <t>124 ↑ +0.61%</t>
        </is>
      </c>
      <c r="U1252" s="8" t="inlineStr">
        <is>
          <t>87 ↑ +0.85%</t>
        </is>
      </c>
      <c r="V1252" s="8" t="inlineStr">
        <is>
          <t>45 ↑ +1.28%</t>
        </is>
      </c>
      <c r="W1252" s="8" t="inlineStr">
        <is>
          <t>97 ↑ +2.70%</t>
        </is>
      </c>
    </row>
    <row r="1253" ht="28" customHeight="1" s="386">
      <c r="A1253" s="308" t="n">
        <v>44386</v>
      </c>
      <c r="B1253" s="472" t="n">
        <v>1690.464</v>
      </c>
      <c r="C1253" s="8" t="n">
        <v>10.233</v>
      </c>
      <c r="D1253" s="268" t="n">
        <v>0.0061</v>
      </c>
      <c r="E1253" s="8" t="n">
        <v>66.67</v>
      </c>
      <c r="F1253" s="8" t="n">
        <v>128.905</v>
      </c>
      <c r="G1253" s="8" t="n">
        <v>114.278</v>
      </c>
      <c r="H1253" s="8" t="n">
        <v>95.34999999999999</v>
      </c>
      <c r="I1253" s="8" t="n">
        <v>157.19</v>
      </c>
      <c r="J1253" s="8" t="n">
        <v>59.27</v>
      </c>
      <c r="K1253" s="268" t="n">
        <v>0.2829</v>
      </c>
      <c r="L1253" s="268" t="n">
        <v>0.1883</v>
      </c>
      <c r="M1253" s="268" t="n">
        <v>-0.0159</v>
      </c>
      <c r="N1253" s="8" t="n">
        <v>706.0700000000001</v>
      </c>
      <c r="O1253" s="8" t="n">
        <v>5896.73</v>
      </c>
      <c r="P1253" s="268" t="n">
        <v>0.1197</v>
      </c>
      <c r="Q1253" s="8" t="n">
        <v>368</v>
      </c>
      <c r="R1253" s="8" t="inlineStr">
        <is>
          <t>3 ↓ -0.01%</t>
        </is>
      </c>
      <c r="S1253" s="8" t="inlineStr">
        <is>
          <t>12 ↑ +0.06%</t>
        </is>
      </c>
      <c r="T1253" s="8" t="inlineStr">
        <is>
          <t>134 ↑ +0.39%</t>
        </is>
      </c>
      <c r="U1253" s="8" t="inlineStr">
        <is>
          <t>82 ↑ +0.46%</t>
        </is>
      </c>
      <c r="V1253" s="8" t="inlineStr">
        <is>
          <t>41 ↑ +0.56%</t>
        </is>
      </c>
      <c r="W1253" s="8" t="inlineStr">
        <is>
          <t>96 ↑ +1.15%</t>
        </is>
      </c>
    </row>
    <row r="1254" ht="28" customHeight="1" s="386">
      <c r="A1254" s="308" t="n">
        <v>44385</v>
      </c>
      <c r="B1254" s="472" t="n">
        <v>1680.231</v>
      </c>
      <c r="C1254" s="8" t="n">
        <v>6.327</v>
      </c>
      <c r="D1254" s="268" t="n">
        <v>0.0038</v>
      </c>
      <c r="E1254" s="8" t="n">
        <v>63.79</v>
      </c>
      <c r="F1254" s="8" t="n">
        <v>127.921</v>
      </c>
      <c r="G1254" s="8" t="n">
        <v>113.17</v>
      </c>
      <c r="H1254" s="8" t="n">
        <v>94.45999999999999</v>
      </c>
      <c r="I1254" s="8" t="n">
        <v>156.47</v>
      </c>
      <c r="J1254" s="8" t="n">
        <v>59.06</v>
      </c>
      <c r="K1254" s="268" t="n">
        <v>0.2855</v>
      </c>
      <c r="L1254" s="268" t="n">
        <v>0.191</v>
      </c>
      <c r="M1254" s="268" t="n">
        <v>-0.0143</v>
      </c>
      <c r="N1254" s="8" t="n">
        <v>683.34</v>
      </c>
      <c r="O1254" s="8" t="n">
        <v>5865.1</v>
      </c>
      <c r="P1254" s="268" t="n">
        <v>0.1165</v>
      </c>
      <c r="Q1254" s="8" t="n">
        <v>367</v>
      </c>
      <c r="R1254" s="8" t="inlineStr">
        <is>
          <t>3 ↓ -0.40%</t>
        </is>
      </c>
      <c r="S1254" s="8" t="inlineStr">
        <is>
          <t>17 ↑ +0.11%</t>
        </is>
      </c>
      <c r="T1254" s="8" t="inlineStr">
        <is>
          <t>133 ↑ +0.15%</t>
        </is>
      </c>
      <c r="U1254" s="8" t="inlineStr">
        <is>
          <t>85 ↑ +0.32%</t>
        </is>
      </c>
      <c r="V1254" s="8" t="inlineStr">
        <is>
          <t>36 ↑ +0.49%</t>
        </is>
      </c>
      <c r="W1254" s="8" t="inlineStr">
        <is>
          <t>93 ↑ +0.78%</t>
        </is>
      </c>
    </row>
    <row r="1255" ht="28" customHeight="1" s="386">
      <c r="A1255" s="308" t="n">
        <v>44384</v>
      </c>
      <c r="B1255" s="472" t="n">
        <v>1673.904</v>
      </c>
      <c r="C1255" s="8" t="n">
        <v>17.787</v>
      </c>
      <c r="D1255" s="268" t="n">
        <v>0.0107</v>
      </c>
      <c r="E1255" s="8" t="n">
        <v>62.81</v>
      </c>
      <c r="F1255" s="8" t="n">
        <v>127.418</v>
      </c>
      <c r="G1255" s="8" t="n">
        <v>113.578</v>
      </c>
      <c r="H1255" s="8" t="n">
        <v>95.48</v>
      </c>
      <c r="I1255" s="8" t="n">
        <v>154.97</v>
      </c>
      <c r="J1255" s="8" t="n">
        <v>54.12</v>
      </c>
      <c r="K1255" s="268" t="n">
        <v>0.2756</v>
      </c>
      <c r="L1255" s="268" t="n">
        <v>0.1763</v>
      </c>
      <c r="M1255" s="268" t="n">
        <v>-0.0136</v>
      </c>
      <c r="N1255" s="8" t="n">
        <v>649.88</v>
      </c>
      <c r="O1255" s="8" t="n">
        <v>5868.86</v>
      </c>
      <c r="P1255" s="268" t="n">
        <v>0.1107</v>
      </c>
      <c r="Q1255" s="8" t="n">
        <v>367</v>
      </c>
      <c r="R1255" s="8" t="inlineStr">
        <is>
          <t>3 ↑ +0.27%</t>
        </is>
      </c>
      <c r="S1255" s="8" t="inlineStr">
        <is>
          <t>15 ↑ +0.13%</t>
        </is>
      </c>
      <c r="T1255" s="8" t="inlineStr">
        <is>
          <t>141 ↑ +0.30%</t>
        </is>
      </c>
      <c r="U1255" s="8" t="inlineStr">
        <is>
          <t>82 ↑ +0.73%</t>
        </is>
      </c>
      <c r="V1255" s="8" t="inlineStr">
        <is>
          <t>35 ↑ +1.48%</t>
        </is>
      </c>
      <c r="W1255" s="8" t="inlineStr">
        <is>
          <t>91 ↑ +2.61%</t>
        </is>
      </c>
    </row>
    <row r="1256" ht="28" customHeight="1" s="386">
      <c r="A1256" s="308" t="n">
        <v>44383</v>
      </c>
      <c r="B1256" s="472" t="n">
        <v>1656.117</v>
      </c>
      <c r="C1256" s="8" t="n">
        <v>1.125</v>
      </c>
      <c r="D1256" s="268" t="n">
        <v>0.0007</v>
      </c>
      <c r="E1256" s="8" t="n">
        <v>59.24</v>
      </c>
      <c r="F1256" s="8" t="n">
        <v>125.752</v>
      </c>
      <c r="G1256" s="8" t="n">
        <v>112.3</v>
      </c>
      <c r="H1256" s="8" t="n">
        <v>94.89</v>
      </c>
      <c r="I1256" s="8" t="n">
        <v>153.36</v>
      </c>
      <c r="J1256" s="8" t="n">
        <v>55.74</v>
      </c>
      <c r="K1256" s="268" t="n">
        <v>0.2761</v>
      </c>
      <c r="L1256" s="268" t="n">
        <v>0.1874</v>
      </c>
      <c r="M1256" s="268" t="n">
        <v>-0.0111</v>
      </c>
      <c r="N1256" s="8" t="n">
        <v>598.0700000000001</v>
      </c>
      <c r="O1256" s="8" t="n">
        <v>5873.36</v>
      </c>
      <c r="P1256" s="268" t="n">
        <v>0.1018</v>
      </c>
      <c r="Q1256" s="8" t="n">
        <v>367</v>
      </c>
      <c r="R1256" s="8" t="inlineStr">
        <is>
          <t>4 ↓ -0.08%</t>
        </is>
      </c>
      <c r="S1256" s="8" t="inlineStr">
        <is>
          <t>17 ↓ -0.02%</t>
        </is>
      </c>
      <c r="T1256" s="8" t="inlineStr">
        <is>
          <t>144 ↑ +0.03%</t>
        </is>
      </c>
      <c r="U1256" s="8" t="inlineStr">
        <is>
          <t>85 ↑ +0.08%</t>
        </is>
      </c>
      <c r="V1256" s="8" t="inlineStr">
        <is>
          <t>35 ↑ +0.30%</t>
        </is>
      </c>
      <c r="W1256" s="8" t="inlineStr">
        <is>
          <t>82 ↑ +0.06%</t>
        </is>
      </c>
    </row>
    <row r="1257" ht="28" customHeight="1" s="386">
      <c r="A1257" s="308" t="n">
        <v>44382</v>
      </c>
      <c r="B1257" s="472" t="n">
        <v>1654.992</v>
      </c>
      <c r="C1257" s="8" t="n">
        <v>10.116</v>
      </c>
      <c r="D1257" s="268" t="n">
        <v>0.0061</v>
      </c>
      <c r="E1257" s="8" t="n">
        <v>58.82</v>
      </c>
      <c r="F1257" s="8" t="n">
        <v>125.781</v>
      </c>
      <c r="G1257" s="8" t="n">
        <v>111.976</v>
      </c>
      <c r="H1257" s="8" t="n">
        <v>95.04000000000001</v>
      </c>
      <c r="I1257" s="8" t="n">
        <v>153.51</v>
      </c>
      <c r="J1257" s="8" t="n">
        <v>56.85</v>
      </c>
      <c r="K1257" s="268" t="n">
        <v>0.2773</v>
      </c>
      <c r="L1257" s="268" t="n">
        <v>0.1863</v>
      </c>
      <c r="M1257" s="268" t="n">
        <v>-0.011</v>
      </c>
      <c r="N1257" s="8" t="n">
        <v>573.05</v>
      </c>
      <c r="O1257" s="8" t="n">
        <v>5877.94</v>
      </c>
      <c r="P1257" s="268" t="n">
        <v>0.0975</v>
      </c>
      <c r="Q1257" s="8" t="n">
        <v>368</v>
      </c>
      <c r="R1257" s="8" t="inlineStr">
        <is>
          <t>4 ↓ -0.79%</t>
        </is>
      </c>
      <c r="S1257" s="8" t="inlineStr">
        <is>
          <t>17 ↑ +0.09%</t>
        </is>
      </c>
      <c r="T1257" s="8" t="inlineStr">
        <is>
          <t>142 ↑ +0.28%</t>
        </is>
      </c>
      <c r="U1257" s="8" t="inlineStr">
        <is>
          <t>88 ↑ +0.39%</t>
        </is>
      </c>
      <c r="V1257" s="8" t="inlineStr">
        <is>
          <t>35 ↑ +0.95%</t>
        </is>
      </c>
      <c r="W1257" s="8" t="inlineStr">
        <is>
          <t>82 ↑ +1.48%</t>
        </is>
      </c>
    </row>
    <row r="1258" ht="28" customHeight="1" s="386">
      <c r="A1258" s="308" t="n">
        <v>44379</v>
      </c>
      <c r="B1258" s="472" t="n">
        <v>1644.876</v>
      </c>
      <c r="C1258" s="8" t="n">
        <v>-5.81</v>
      </c>
      <c r="D1258" s="268" t="n">
        <v>-0.0035</v>
      </c>
      <c r="E1258" s="8" t="n">
        <v>55.2</v>
      </c>
      <c r="F1258" s="8" t="n">
        <v>124.877</v>
      </c>
      <c r="G1258" s="8" t="n">
        <v>112.026</v>
      </c>
      <c r="H1258" s="8" t="n">
        <v>93.93000000000001</v>
      </c>
      <c r="I1258" s="8" t="n">
        <v>153.48</v>
      </c>
      <c r="J1258" s="8" t="n">
        <v>61.29</v>
      </c>
      <c r="K1258" s="268" t="n">
        <v>0.286</v>
      </c>
      <c r="L1258" s="268" t="n">
        <v>0.1886</v>
      </c>
      <c r="M1258" s="268" t="n">
        <v>-0.009599999999999999</v>
      </c>
      <c r="N1258" s="8" t="n">
        <v>567.62</v>
      </c>
      <c r="O1258" s="8" t="n">
        <v>5881.97</v>
      </c>
      <c r="P1258" s="268" t="n">
        <v>0.0965</v>
      </c>
      <c r="Q1258" s="8" t="n">
        <v>368</v>
      </c>
      <c r="R1258" s="8" t="inlineStr">
        <is>
          <t>3 ↓ -0.44%</t>
        </is>
      </c>
      <c r="S1258" s="8" t="inlineStr">
        <is>
          <t>20 ↓ -0.46%</t>
        </is>
      </c>
      <c r="T1258" s="8" t="inlineStr">
        <is>
          <t>148 ↓ -0.35%</t>
        </is>
      </c>
      <c r="U1258" s="8" t="inlineStr">
        <is>
          <t>83 ↓ -0.50%</t>
        </is>
      </c>
      <c r="V1258" s="8" t="inlineStr">
        <is>
          <t>32 ↓ -0.55%</t>
        </is>
      </c>
      <c r="W1258" s="8" t="inlineStr">
        <is>
          <t>82 ↓ -0.10%</t>
        </is>
      </c>
    </row>
    <row r="1259" ht="28" customHeight="1" s="386">
      <c r="A1259" s="308" t="n">
        <v>44378</v>
      </c>
      <c r="B1259" s="472" t="n">
        <v>1650.686</v>
      </c>
      <c r="C1259" s="8" t="n">
        <v>-7.045</v>
      </c>
      <c r="D1259" s="268" t="n">
        <v>-0.0042</v>
      </c>
      <c r="E1259" s="8" t="n">
        <v>59.09</v>
      </c>
      <c r="F1259" s="8" t="n">
        <v>125.449</v>
      </c>
      <c r="G1259" s="8" t="n">
        <v>112.419</v>
      </c>
      <c r="H1259" s="8" t="n">
        <v>94.55</v>
      </c>
      <c r="I1259" s="8" t="n">
        <v>153.88</v>
      </c>
      <c r="J1259" s="8" t="n">
        <v>60</v>
      </c>
      <c r="K1259" s="268" t="n">
        <v>0.2843</v>
      </c>
      <c r="L1259" s="268" t="n">
        <v>0.1907</v>
      </c>
      <c r="M1259" s="268" t="n">
        <v>-0.0106</v>
      </c>
      <c r="N1259" s="8" t="n">
        <v>505.54</v>
      </c>
      <c r="O1259" s="8" t="n">
        <v>5679.22</v>
      </c>
      <c r="P1259" s="268" t="n">
        <v>0.089</v>
      </c>
      <c r="Q1259" s="8" t="n">
        <v>366</v>
      </c>
      <c r="R1259" s="8" t="inlineStr">
        <is>
          <t>3 ↓ -0.52%</t>
        </is>
      </c>
      <c r="S1259" s="8" t="inlineStr">
        <is>
          <t>19 ↓ -0.22%</t>
        </is>
      </c>
      <c r="T1259" s="8" t="inlineStr">
        <is>
          <t>146 ↓ -0.43%</t>
        </is>
      </c>
      <c r="U1259" s="8" t="inlineStr">
        <is>
          <t>79 ↓ -0.48%</t>
        </is>
      </c>
      <c r="V1259" s="8" t="inlineStr">
        <is>
          <t>35 ↓ -0.45%</t>
        </is>
      </c>
      <c r="W1259" s="8" t="inlineStr">
        <is>
          <t>84 ↓ -0.40%</t>
        </is>
      </c>
    </row>
    <row r="1260" ht="28" customHeight="1" s="386">
      <c r="A1260" s="308" t="n">
        <v>44377</v>
      </c>
      <c r="B1260" s="472" t="n">
        <v>1657.731</v>
      </c>
      <c r="C1260" s="8" t="n">
        <v>1.954</v>
      </c>
      <c r="D1260" s="268" t="n">
        <v>0.0012</v>
      </c>
      <c r="E1260" s="8" t="n">
        <v>62.09</v>
      </c>
      <c r="F1260" s="8" t="n">
        <v>125.98</v>
      </c>
      <c r="G1260" s="8" t="n">
        <v>112.41</v>
      </c>
      <c r="H1260" s="8" t="n">
        <v>95.91</v>
      </c>
      <c r="I1260" s="8" t="n">
        <v>153.13</v>
      </c>
      <c r="J1260" s="8" t="n">
        <v>52.99</v>
      </c>
      <c r="K1260" s="268" t="n">
        <v>0.2715</v>
      </c>
      <c r="L1260" s="268" t="n">
        <v>0.1736</v>
      </c>
      <c r="M1260" s="268" t="n">
        <v>-0.0116</v>
      </c>
      <c r="N1260" s="8" t="n">
        <v>496.19</v>
      </c>
      <c r="O1260" s="8" t="n">
        <v>5653.49</v>
      </c>
      <c r="P1260" s="268" t="n">
        <v>0.0878</v>
      </c>
      <c r="Q1260" s="8" t="n">
        <v>365</v>
      </c>
      <c r="R1260" s="8" t="inlineStr">
        <is>
          <t>3 ↓ -0.31%</t>
        </is>
      </c>
      <c r="S1260" s="8" t="inlineStr">
        <is>
          <t>15 ↓ -0.07%</t>
        </is>
      </c>
      <c r="T1260" s="8" t="inlineStr">
        <is>
          <t>138 ↓ -0.08%</t>
        </is>
      </c>
      <c r="U1260" s="8" t="inlineStr">
        <is>
          <t>89 ↑ +0.06%</t>
        </is>
      </c>
      <c r="V1260" s="8" t="inlineStr">
        <is>
          <t>35 ↓ -0.13%</t>
        </is>
      </c>
      <c r="W1260" s="8" t="inlineStr">
        <is>
          <t>85 ↑ +0.64%</t>
        </is>
      </c>
    </row>
    <row r="1261" ht="28" customHeight="1" s="386">
      <c r="A1261" s="308" t="n">
        <v>44376</v>
      </c>
      <c r="B1261" s="472" t="n">
        <v>1655.777</v>
      </c>
      <c r="C1261" s="8" t="n">
        <v>-7.535</v>
      </c>
      <c r="D1261" s="268" t="n">
        <v>-0.0045</v>
      </c>
      <c r="E1261" s="8" t="n">
        <v>60.19</v>
      </c>
      <c r="F1261" s="8" t="n">
        <v>125.725</v>
      </c>
      <c r="G1261" s="8" t="n">
        <v>112.1</v>
      </c>
      <c r="H1261" s="8" t="n">
        <v>94.78</v>
      </c>
      <c r="I1261" s="8" t="n">
        <v>153.65</v>
      </c>
      <c r="J1261" s="8" t="n">
        <v>58.33</v>
      </c>
      <c r="K1261" s="268" t="n">
        <v>0.2793</v>
      </c>
      <c r="L1261" s="268" t="n">
        <v>0.1849</v>
      </c>
      <c r="M1261" s="268" t="n">
        <v>-0.0115</v>
      </c>
      <c r="N1261" s="8" t="n">
        <v>483.54</v>
      </c>
      <c r="O1261" s="8" t="n">
        <v>5646.84</v>
      </c>
      <c r="P1261" s="268" t="n">
        <v>0.0856</v>
      </c>
      <c r="Q1261" s="8" t="n">
        <v>364</v>
      </c>
      <c r="R1261" s="8" t="inlineStr">
        <is>
          <t>3 ↓ -0.62%</t>
        </is>
      </c>
      <c r="S1261" s="8" t="inlineStr">
        <is>
          <t>16 ↓ -0.90%</t>
        </is>
      </c>
      <c r="T1261" s="8" t="inlineStr">
        <is>
          <t>140 ↓ -0.61%</t>
        </is>
      </c>
      <c r="U1261" s="8" t="inlineStr">
        <is>
          <t>81 ↓ -0.66%</t>
        </is>
      </c>
      <c r="V1261" s="8" t="inlineStr">
        <is>
          <t>41 ↓ -0.07%</t>
        </is>
      </c>
      <c r="W1261" s="8" t="inlineStr">
        <is>
          <t>83 ↓ -0.08%</t>
        </is>
      </c>
    </row>
    <row r="1262" ht="28" customHeight="1" s="386">
      <c r="A1262" s="308" t="n">
        <v>44375</v>
      </c>
      <c r="B1262" s="472" t="n">
        <v>1663.312</v>
      </c>
      <c r="C1262" s="8" t="n">
        <v>8.555</v>
      </c>
      <c r="D1262" s="268" t="n">
        <v>0.0052</v>
      </c>
      <c r="E1262" s="8" t="n">
        <v>65.76000000000001</v>
      </c>
      <c r="F1262" s="8" t="n">
        <v>129.8</v>
      </c>
      <c r="G1262" s="8" t="n">
        <v>112.795</v>
      </c>
      <c r="H1262" s="8" t="n">
        <v>95.8</v>
      </c>
      <c r="I1262" s="8" t="n">
        <v>157.31</v>
      </c>
      <c r="J1262" s="8" t="n">
        <v>56.63</v>
      </c>
      <c r="K1262" s="268" t="n">
        <v>0.2751</v>
      </c>
      <c r="L1262" s="268" t="n">
        <v>0.1767</v>
      </c>
      <c r="M1262" s="268" t="n">
        <v>-0.0127</v>
      </c>
      <c r="N1262" s="8" t="n">
        <v>491.8</v>
      </c>
      <c r="O1262" s="8" t="n">
        <v>5647.11</v>
      </c>
      <c r="P1262" s="268" t="n">
        <v>0.0871</v>
      </c>
      <c r="Q1262" s="8" t="n">
        <v>364</v>
      </c>
      <c r="R1262" s="8" t="inlineStr">
        <is>
          <t>3 ↓ -0.47%</t>
        </is>
      </c>
      <c r="S1262" s="8" t="inlineStr">
        <is>
          <t>15 ↑ +0.03%</t>
        </is>
      </c>
      <c r="T1262" s="8" t="inlineStr">
        <is>
          <t>138 ↑ +0.12%</t>
        </is>
      </c>
      <c r="U1262" s="8" t="inlineStr">
        <is>
          <t>83 ↑ +0.20%</t>
        </is>
      </c>
      <c r="V1262" s="8" t="inlineStr">
        <is>
          <t>41 ↑ +0.36%</t>
        </is>
      </c>
      <c r="W1262" s="8" t="inlineStr">
        <is>
          <t>84 ↑ +1.69%</t>
        </is>
      </c>
    </row>
    <row r="1263" ht="28" customHeight="1" s="386">
      <c r="A1263" s="308" t="n">
        <v>44372</v>
      </c>
      <c r="B1263" s="472" t="n">
        <v>1654.757</v>
      </c>
      <c r="C1263" s="8" t="n">
        <v>4.11</v>
      </c>
      <c r="D1263" s="268" t="n">
        <v>0.0025</v>
      </c>
      <c r="E1263" s="8" t="n">
        <v>64.69</v>
      </c>
      <c r="F1263" s="8" t="n">
        <v>128.859</v>
      </c>
      <c r="G1263" s="8" t="n">
        <v>112.825</v>
      </c>
      <c r="H1263" s="8" t="n">
        <v>95.52</v>
      </c>
      <c r="I1263" s="8" t="n">
        <v>156.98</v>
      </c>
      <c r="J1263" s="8" t="n">
        <v>56.06</v>
      </c>
      <c r="K1263" s="268" t="n">
        <v>0.2812</v>
      </c>
      <c r="L1263" s="268" t="n">
        <v>0.1822</v>
      </c>
      <c r="M1263" s="268" t="n">
        <v>-0.0118</v>
      </c>
      <c r="N1263" s="8" t="n">
        <v>534.75</v>
      </c>
      <c r="O1263" s="8" t="n">
        <v>5660.52</v>
      </c>
      <c r="P1263" s="268" t="n">
        <v>0.0945</v>
      </c>
      <c r="Q1263" s="8" t="n">
        <v>366</v>
      </c>
      <c r="R1263" s="8" t="inlineStr">
        <is>
          <t>3 ↑ +0.47%</t>
        </is>
      </c>
      <c r="S1263" s="8" t="inlineStr">
        <is>
          <t>13 ↑ +0.50%</t>
        </is>
      </c>
      <c r="T1263" s="8" t="inlineStr">
        <is>
          <t>139 ↑ +0.13%</t>
        </is>
      </c>
      <c r="U1263" s="8" t="inlineStr">
        <is>
          <t>86 ↑ +0.09%</t>
        </is>
      </c>
      <c r="V1263" s="8" t="inlineStr">
        <is>
          <t>42 ↑ +0.46%</t>
        </is>
      </c>
      <c r="W1263" s="8" t="inlineStr">
        <is>
          <t>83 ↑ +0.46%</t>
        </is>
      </c>
    </row>
    <row r="1264" ht="28" customHeight="1" s="386">
      <c r="A1264" s="308" t="n">
        <v>44371</v>
      </c>
      <c r="B1264" s="472" t="n">
        <v>1650.647</v>
      </c>
      <c r="C1264" s="8" t="n">
        <v>2.62</v>
      </c>
      <c r="D1264" s="268" t="n">
        <v>0.0016</v>
      </c>
      <c r="E1264" s="8" t="n">
        <v>64.2</v>
      </c>
      <c r="F1264" s="8" t="n">
        <v>128.559</v>
      </c>
      <c r="G1264" s="8" t="n">
        <v>112.771</v>
      </c>
      <c r="H1264" s="8" t="n">
        <v>95.73</v>
      </c>
      <c r="I1264" s="8" t="n">
        <v>156.47</v>
      </c>
      <c r="J1264" s="8" t="n">
        <v>56.03</v>
      </c>
      <c r="K1264" s="268" t="n">
        <v>0.2791</v>
      </c>
      <c r="L1264" s="268" t="n">
        <v>0.1861</v>
      </c>
      <c r="M1264" s="268" t="n">
        <v>-0.0113</v>
      </c>
      <c r="N1264" s="8" t="n">
        <v>578.9400000000001</v>
      </c>
      <c r="O1264" s="8" t="n">
        <v>5673.29</v>
      </c>
      <c r="P1264" s="268" t="n">
        <v>0.102</v>
      </c>
      <c r="Q1264" s="8" t="n">
        <v>366</v>
      </c>
      <c r="R1264" s="8" t="inlineStr">
        <is>
          <t>3 ↑ +0.33%</t>
        </is>
      </c>
      <c r="S1264" s="8" t="inlineStr">
        <is>
          <t>14 ↑ +0.28%</t>
        </is>
      </c>
      <c r="T1264" s="8" t="inlineStr">
        <is>
          <t>138 ↑ +0.25%</t>
        </is>
      </c>
      <c r="U1264" s="8" t="inlineStr">
        <is>
          <t>88 ↑ +0.12%</t>
        </is>
      </c>
      <c r="V1264" s="8" t="inlineStr">
        <is>
          <t>44 ↑ +0.21%</t>
        </is>
      </c>
      <c r="W1264" s="8" t="inlineStr">
        <is>
          <t>79 ↓ -0.01%</t>
        </is>
      </c>
    </row>
    <row r="1265" ht="28" customHeight="1" s="386">
      <c r="A1265" s="308" t="n">
        <v>44370</v>
      </c>
      <c r="B1265" s="472" t="n">
        <v>1648.027</v>
      </c>
      <c r="C1265" s="8" t="n">
        <v>11.44</v>
      </c>
      <c r="D1265" s="268" t="n">
        <v>0.007</v>
      </c>
      <c r="E1265" s="8" t="n">
        <v>64.25</v>
      </c>
      <c r="F1265" s="8" t="n">
        <v>128.369</v>
      </c>
      <c r="G1265" s="8" t="n">
        <v>113.078</v>
      </c>
      <c r="H1265" s="8" t="n">
        <v>95.79000000000001</v>
      </c>
      <c r="I1265" s="8" t="n">
        <v>156.01</v>
      </c>
      <c r="J1265" s="8" t="n">
        <v>57.05</v>
      </c>
      <c r="K1265" s="268" t="n">
        <v>0.2764</v>
      </c>
      <c r="L1265" s="268" t="n">
        <v>0.1819</v>
      </c>
      <c r="M1265" s="268" t="n">
        <v>-0.0106</v>
      </c>
      <c r="N1265" s="8" t="n">
        <v>607.23</v>
      </c>
      <c r="O1265" s="8" t="n">
        <v>5686.03</v>
      </c>
      <c r="P1265" s="268" t="n">
        <v>0.1068</v>
      </c>
      <c r="Q1265" s="8" t="n">
        <v>366</v>
      </c>
      <c r="R1265" s="8" t="inlineStr">
        <is>
          <t>3 ↑ +0.34%</t>
        </is>
      </c>
      <c r="S1265" s="8" t="inlineStr">
        <is>
          <t>17 ↑ +0.31%</t>
        </is>
      </c>
      <c r="T1265" s="8" t="inlineStr">
        <is>
          <t>141 ↑ +0.42%</t>
        </is>
      </c>
      <c r="U1265" s="8" t="inlineStr">
        <is>
          <t>83 ↑ +0.32%</t>
        </is>
      </c>
      <c r="V1265" s="8" t="inlineStr">
        <is>
          <t>44 ↑ +0.51%</t>
        </is>
      </c>
      <c r="W1265" s="8" t="inlineStr">
        <is>
          <t>78 ↑ +1.81%</t>
        </is>
      </c>
    </row>
    <row r="1266" ht="28" customHeight="1" s="386">
      <c r="A1266" s="308" t="n">
        <v>44369</v>
      </c>
      <c r="B1266" s="472" t="n">
        <v>1636.587</v>
      </c>
      <c r="C1266" s="8" t="n">
        <v>11.973</v>
      </c>
      <c r="D1266" s="268" t="n">
        <v>0.0074</v>
      </c>
      <c r="E1266" s="8" t="n">
        <v>60.38</v>
      </c>
      <c r="F1266" s="8" t="n">
        <v>126.935</v>
      </c>
      <c r="G1266" s="8" t="n">
        <v>112.81</v>
      </c>
      <c r="H1266" s="8" t="n">
        <v>94.89</v>
      </c>
      <c r="I1266" s="8" t="n">
        <v>154.75</v>
      </c>
      <c r="J1266" s="8" t="n">
        <v>56.63</v>
      </c>
      <c r="K1266" s="268" t="n">
        <v>0.2782</v>
      </c>
      <c r="L1266" s="268" t="n">
        <v>0.1864</v>
      </c>
      <c r="M1266" s="268" t="n">
        <v>-0.0086</v>
      </c>
      <c r="N1266" s="8" t="n">
        <v>573.4</v>
      </c>
      <c r="O1266" s="8" t="n">
        <v>5687.97</v>
      </c>
      <c r="P1266" s="268" t="n">
        <v>0.1008</v>
      </c>
      <c r="Q1266" s="8" t="n">
        <v>365</v>
      </c>
      <c r="R1266" s="8" t="inlineStr">
        <is>
          <t>3 ↑ +0.58%</t>
        </is>
      </c>
      <c r="S1266" s="8" t="inlineStr">
        <is>
          <t>20 ↑ +0.63%</t>
        </is>
      </c>
      <c r="T1266" s="8" t="inlineStr">
        <is>
          <t>143 ↑ +0.56%</t>
        </is>
      </c>
      <c r="U1266" s="8" t="inlineStr">
        <is>
          <t>78 ↑ +0.90%</t>
        </is>
      </c>
      <c r="V1266" s="8" t="inlineStr">
        <is>
          <t>46 ↑ +0.47%</t>
        </is>
      </c>
      <c r="W1266" s="8" t="inlineStr">
        <is>
          <t>75 ↑ +1.12%</t>
        </is>
      </c>
    </row>
    <row r="1267" ht="28" customHeight="1" s="386">
      <c r="A1267" s="308" t="n">
        <v>44368</v>
      </c>
      <c r="B1267" s="472" t="n">
        <v>1624.614</v>
      </c>
      <c r="C1267" s="8" t="n">
        <v>13.118</v>
      </c>
      <c r="D1267" s="268" t="n">
        <v>0.0081</v>
      </c>
      <c r="E1267" s="8" t="n">
        <v>56.17</v>
      </c>
      <c r="F1267" s="8" t="n">
        <v>126.087</v>
      </c>
      <c r="G1267" s="8" t="n">
        <v>111.38</v>
      </c>
      <c r="H1267" s="8" t="n">
        <v>94.89</v>
      </c>
      <c r="I1267" s="8" t="n">
        <v>154.06</v>
      </c>
      <c r="J1267" s="8" t="n">
        <v>55.26</v>
      </c>
      <c r="K1267" s="268" t="n">
        <v>0.2798</v>
      </c>
      <c r="L1267" s="268" t="n">
        <v>0.1857</v>
      </c>
      <c r="M1267" s="268" t="n">
        <v>-0.0069</v>
      </c>
      <c r="N1267" s="8" t="n">
        <v>526.92</v>
      </c>
      <c r="O1267" s="8" t="n">
        <v>5796.36</v>
      </c>
      <c r="P1267" s="268" t="n">
        <v>0.09089999999999999</v>
      </c>
      <c r="Q1267" s="8" t="n">
        <v>365</v>
      </c>
      <c r="R1267" s="8" t="inlineStr">
        <is>
          <t>4 ↑ +0.25%</t>
        </is>
      </c>
      <c r="S1267" s="8" t="inlineStr">
        <is>
          <t>25 ↑ +0.27%</t>
        </is>
      </c>
      <c r="T1267" s="8" t="inlineStr">
        <is>
          <t>146 ↑ +0.38%</t>
        </is>
      </c>
      <c r="U1267" s="8" t="inlineStr">
        <is>
          <t>75 ↑ +0.55%</t>
        </is>
      </c>
      <c r="V1267" s="8" t="inlineStr">
        <is>
          <t>41 ↑ +0.87%</t>
        </is>
      </c>
      <c r="W1267" s="8" t="inlineStr">
        <is>
          <t>74 ↑ +2.11%</t>
        </is>
      </c>
    </row>
    <row r="1268" ht="28" customHeight="1" s="386">
      <c r="A1268" s="308" t="n">
        <v>44365</v>
      </c>
      <c r="B1268" s="472" t="n">
        <v>1611.496</v>
      </c>
      <c r="C1268" s="8" t="n">
        <v>7.06</v>
      </c>
      <c r="D1268" s="268" t="n">
        <v>0.0044</v>
      </c>
      <c r="E1268" s="8" t="n">
        <v>53.09</v>
      </c>
      <c r="F1268" s="8" t="n">
        <v>124.962</v>
      </c>
      <c r="G1268" s="8" t="n">
        <v>110.775</v>
      </c>
      <c r="H1268" s="8" t="n">
        <v>93.61</v>
      </c>
      <c r="I1268" s="8" t="n">
        <v>153.28</v>
      </c>
      <c r="J1268" s="8" t="n">
        <v>55.2</v>
      </c>
      <c r="K1268" s="268" t="n">
        <v>0.2832</v>
      </c>
      <c r="L1268" s="268" t="n">
        <v>0.1913</v>
      </c>
      <c r="M1268" s="268" t="n">
        <v>-0.005</v>
      </c>
      <c r="N1268" s="8" t="n">
        <v>510.5</v>
      </c>
      <c r="O1268" s="8" t="n">
        <v>5797.85</v>
      </c>
      <c r="P1268" s="268" t="n">
        <v>0.0881</v>
      </c>
      <c r="Q1268" s="8" t="n">
        <v>364</v>
      </c>
      <c r="R1268" s="8" t="inlineStr">
        <is>
          <t>5 ↑ +0.07%</t>
        </is>
      </c>
      <c r="S1268" s="8" t="inlineStr">
        <is>
          <t>29 ↓ -0.01%</t>
        </is>
      </c>
      <c r="T1268" s="8" t="inlineStr">
        <is>
          <t>144 ↑ +0.26%</t>
        </is>
      </c>
      <c r="U1268" s="8" t="inlineStr">
        <is>
          <t>79 ↑ +0.36%</t>
        </is>
      </c>
      <c r="V1268" s="8" t="inlineStr">
        <is>
          <t>38 ↑ +0.65%</t>
        </is>
      </c>
      <c r="W1268" s="8" t="inlineStr">
        <is>
          <t>69 ↑ +1.00%</t>
        </is>
      </c>
    </row>
    <row r="1269" ht="28" customHeight="1" s="386">
      <c r="A1269" s="308" t="n">
        <v>44364</v>
      </c>
      <c r="B1269" s="472" t="n">
        <v>1604.436</v>
      </c>
      <c r="C1269" s="8" t="n">
        <v>-1.285</v>
      </c>
      <c r="D1269" s="268" t="n">
        <v>-0.0008</v>
      </c>
      <c r="E1269" s="8" t="n">
        <v>50.45</v>
      </c>
      <c r="F1269" s="8" t="n">
        <v>124.278</v>
      </c>
      <c r="G1269" s="8" t="n">
        <v>110.79</v>
      </c>
      <c r="H1269" s="8" t="n">
        <v>93.29000000000001</v>
      </c>
      <c r="I1269" s="8" t="n">
        <v>153.31</v>
      </c>
      <c r="J1269" s="8" t="n">
        <v>56.07</v>
      </c>
      <c r="K1269" s="268" t="n">
        <v>0.2903</v>
      </c>
      <c r="L1269" s="268" t="n">
        <v>0.1974</v>
      </c>
      <c r="M1269" s="268" t="n">
        <v>-0.0055</v>
      </c>
      <c r="N1269" s="8" t="n">
        <v>506.49</v>
      </c>
      <c r="O1269" s="8" t="n">
        <v>5794.99</v>
      </c>
      <c r="P1269" s="268" t="n">
        <v>0.08740000000000001</v>
      </c>
      <c r="Q1269" s="8" t="n">
        <v>363</v>
      </c>
      <c r="R1269" s="8" t="inlineStr">
        <is>
          <t>5 ↓ -0.26%</t>
        </is>
      </c>
      <c r="S1269" s="8" t="inlineStr">
        <is>
          <t>31 ↓ -0.05%</t>
        </is>
      </c>
      <c r="T1269" s="8" t="inlineStr">
        <is>
          <t>142 ↓ -0.24%</t>
        </is>
      </c>
      <c r="U1269" s="8" t="inlineStr">
        <is>
          <t>81 ↓ -0.18%</t>
        </is>
      </c>
      <c r="V1269" s="8" t="inlineStr">
        <is>
          <t>35 ↑ +0.10%</t>
        </is>
      </c>
      <c r="W1269" s="8" t="inlineStr">
        <is>
          <t>69 ↑ +0.29%</t>
        </is>
      </c>
    </row>
    <row r="1270" ht="28" customHeight="1" s="386">
      <c r="A1270" s="308" t="n">
        <v>44363</v>
      </c>
      <c r="B1270" s="472" t="n">
        <v>1605.721</v>
      </c>
      <c r="C1270" s="8" t="n">
        <v>-18.648</v>
      </c>
      <c r="D1270" s="268" t="n">
        <v>-0.0115</v>
      </c>
      <c r="E1270" s="8" t="n">
        <v>52</v>
      </c>
      <c r="F1270" s="8" t="n">
        <v>124.35</v>
      </c>
      <c r="G1270" s="8" t="n">
        <v>111.6</v>
      </c>
      <c r="H1270" s="8" t="n">
        <v>92.77</v>
      </c>
      <c r="I1270" s="8" t="n">
        <v>154.14</v>
      </c>
      <c r="J1270" s="8" t="n">
        <v>62.67</v>
      </c>
      <c r="K1270" s="268" t="n">
        <v>0.2979</v>
      </c>
      <c r="L1270" s="268" t="n">
        <v>0.202</v>
      </c>
      <c r="M1270" s="268" t="n">
        <v>-0.0058</v>
      </c>
      <c r="N1270" s="8" t="n">
        <v>498.86</v>
      </c>
      <c r="O1270" s="8" t="n">
        <v>5802.25</v>
      </c>
      <c r="P1270" s="268" t="n">
        <v>0.08599999999999999</v>
      </c>
      <c r="Q1270" s="8" t="n">
        <v>363</v>
      </c>
      <c r="R1270" s="8" t="inlineStr">
        <is>
          <t>5 ↓ -1.19%</t>
        </is>
      </c>
      <c r="S1270" s="8" t="inlineStr">
        <is>
          <t>32 ↓ -0.82%</t>
        </is>
      </c>
      <c r="T1270" s="8" t="inlineStr">
        <is>
          <t>140 ↓ -0.80%</t>
        </is>
      </c>
      <c r="U1270" s="8" t="inlineStr">
        <is>
          <t>83 ↓ -0.96%</t>
        </is>
      </c>
      <c r="V1270" s="8" t="inlineStr">
        <is>
          <t>36 ↓ -0.76%</t>
        </is>
      </c>
      <c r="W1270" s="8" t="inlineStr">
        <is>
          <t>67 ↓ -2.47%</t>
        </is>
      </c>
    </row>
    <row r="1271" ht="28" customHeight="1" s="386">
      <c r="A1271" s="308" t="n">
        <v>44362</v>
      </c>
      <c r="B1271" s="472" t="n">
        <v>1624.369</v>
      </c>
      <c r="C1271" s="8" t="n">
        <v>-11.83</v>
      </c>
      <c r="D1271" s="268" t="n">
        <v>-0.0072</v>
      </c>
      <c r="E1271" s="8" t="n">
        <v>57.22</v>
      </c>
      <c r="F1271" s="8" t="n">
        <v>126.455</v>
      </c>
      <c r="G1271" s="8" t="n">
        <v>111.902</v>
      </c>
      <c r="H1271" s="8" t="n">
        <v>94.06</v>
      </c>
      <c r="I1271" s="8" t="n">
        <v>155.94</v>
      </c>
      <c r="J1271" s="8" t="n">
        <v>61.38</v>
      </c>
      <c r="K1271" s="268" t="n">
        <v>0.2948</v>
      </c>
      <c r="L1271" s="268" t="n">
        <v>0.1965</v>
      </c>
      <c r="M1271" s="268" t="n">
        <v>-0.007900000000000001</v>
      </c>
      <c r="N1271" s="8" t="n">
        <v>476.19</v>
      </c>
      <c r="O1271" s="8" t="n">
        <v>5815.92</v>
      </c>
      <c r="P1271" s="268" t="n">
        <v>0.0819</v>
      </c>
      <c r="Q1271" s="8" t="n">
        <v>364</v>
      </c>
      <c r="R1271" s="8" t="inlineStr">
        <is>
          <t>3 ↓ -0.53%</t>
        </is>
      </c>
      <c r="S1271" s="8" t="inlineStr">
        <is>
          <t>25 ↓ -0.49%</t>
        </is>
      </c>
      <c r="T1271" s="8" t="inlineStr">
        <is>
          <t>145 ↓ -0.68%</t>
        </is>
      </c>
      <c r="U1271" s="8" t="inlineStr">
        <is>
          <t>74 ↓ -0.90%</t>
        </is>
      </c>
      <c r="V1271" s="8" t="inlineStr">
        <is>
          <t>45 ↓ -0.73%</t>
        </is>
      </c>
      <c r="W1271" s="8" t="inlineStr">
        <is>
          <t>72 ↓ -0.70%</t>
        </is>
      </c>
    </row>
    <row r="1272" ht="28" customHeight="1" s="386">
      <c r="A1272" s="308" t="n">
        <v>44358</v>
      </c>
      <c r="B1272" s="472" t="n">
        <v>1636.199</v>
      </c>
      <c r="C1272" s="8" t="n">
        <v>-0.999</v>
      </c>
      <c r="D1272" s="268" t="n">
        <v>-0.0005999999999999999</v>
      </c>
      <c r="E1272" s="8" t="n">
        <v>63.04</v>
      </c>
      <c r="F1272" s="8" t="n">
        <v>127.397</v>
      </c>
      <c r="G1272" s="8" t="n">
        <v>113.032</v>
      </c>
      <c r="H1272" s="8" t="n">
        <v>93.3</v>
      </c>
      <c r="I1272" s="8" t="n">
        <v>156.59</v>
      </c>
      <c r="J1272" s="8" t="n">
        <v>59.79</v>
      </c>
      <c r="K1272" s="268" t="n">
        <v>0.292</v>
      </c>
      <c r="L1272" s="268" t="n">
        <v>0.2073</v>
      </c>
      <c r="M1272" s="268" t="n">
        <v>-0.0094</v>
      </c>
      <c r="N1272" s="8" t="n">
        <v>562.15</v>
      </c>
      <c r="O1272" s="8" t="n">
        <v>5815.4</v>
      </c>
      <c r="P1272" s="268" t="n">
        <v>0.09669999999999999</v>
      </c>
      <c r="Q1272" s="8" t="n">
        <v>364</v>
      </c>
      <c r="R1272" s="8" t="inlineStr">
        <is>
          <t>3 ↓ -0.21%</t>
        </is>
      </c>
      <c r="S1272" s="8" t="inlineStr">
        <is>
          <t>20 ↑ +0.05%</t>
        </is>
      </c>
      <c r="T1272" s="8" t="inlineStr">
        <is>
          <t>145 ↓ -0.02%</t>
        </is>
      </c>
      <c r="U1272" s="8" t="inlineStr">
        <is>
          <t>72 ↓ -0.32%</t>
        </is>
      </c>
      <c r="V1272" s="8" t="inlineStr">
        <is>
          <t>53 ↓ -0.20%</t>
        </is>
      </c>
      <c r="W1272" s="8" t="inlineStr">
        <is>
          <t>71 ↑ +0.20%</t>
        </is>
      </c>
    </row>
    <row r="1273" ht="28" customHeight="1" s="386">
      <c r="A1273" s="308" t="n">
        <v>44357</v>
      </c>
      <c r="B1273" s="472" t="n">
        <v>1637.198</v>
      </c>
      <c r="C1273" s="8" t="n">
        <v>7.935</v>
      </c>
      <c r="D1273" s="268" t="n">
        <v>0.0049</v>
      </c>
      <c r="E1273" s="8" t="n">
        <v>64.54000000000001</v>
      </c>
      <c r="F1273" s="8" t="n">
        <v>127.403</v>
      </c>
      <c r="G1273" s="8" t="n">
        <v>112.771</v>
      </c>
      <c r="H1273" s="8" t="n">
        <v>93.73</v>
      </c>
      <c r="I1273" s="8" t="n">
        <v>155.73</v>
      </c>
      <c r="J1273" s="8" t="n">
        <v>54.66</v>
      </c>
      <c r="K1273" s="268" t="n">
        <v>0.2833</v>
      </c>
      <c r="L1273" s="268" t="n">
        <v>0.1984</v>
      </c>
      <c r="M1273" s="268" t="n">
        <v>-0.0105</v>
      </c>
      <c r="N1273" s="8" t="n">
        <v>419.29</v>
      </c>
      <c r="O1273" s="8" t="n">
        <v>5821.88</v>
      </c>
      <c r="P1273" s="268" t="n">
        <v>0.07199999999999999</v>
      </c>
      <c r="Q1273" s="8" t="n">
        <v>364</v>
      </c>
      <c r="R1273" s="8" t="inlineStr">
        <is>
          <t>3 ↓ -0.52%</t>
        </is>
      </c>
      <c r="S1273" s="8" t="inlineStr">
        <is>
          <t>21 ↑ +0.10%</t>
        </is>
      </c>
      <c r="T1273" s="8" t="inlineStr">
        <is>
          <t>138 ↑ +0.19%</t>
        </is>
      </c>
      <c r="U1273" s="8" t="inlineStr">
        <is>
          <t>77 ↑ +0.19%</t>
        </is>
      </c>
      <c r="V1273" s="8" t="inlineStr">
        <is>
          <t>51 ↑ +0.38%</t>
        </is>
      </c>
      <c r="W1273" s="8" t="inlineStr">
        <is>
          <t>74 ↑ +1.58%</t>
        </is>
      </c>
    </row>
    <row r="1274" ht="28" customHeight="1" s="386">
      <c r="A1274" s="308" t="n">
        <v>44356</v>
      </c>
      <c r="B1274" s="472" t="n">
        <v>1629.263</v>
      </c>
      <c r="C1274" s="8" t="n">
        <v>-0.244</v>
      </c>
      <c r="D1274" s="268" t="n">
        <v>-0.0001</v>
      </c>
      <c r="E1274" s="8" t="n">
        <v>61.89</v>
      </c>
      <c r="F1274" s="8" t="n">
        <v>126.849</v>
      </c>
      <c r="G1274" s="8" t="n">
        <v>112.61</v>
      </c>
      <c r="H1274" s="8" t="n">
        <v>94.18000000000001</v>
      </c>
      <c r="I1274" s="8" t="n">
        <v>155.42</v>
      </c>
      <c r="J1274" s="8" t="n">
        <v>56.11</v>
      </c>
      <c r="K1274" s="268" t="n">
        <v>0.2857</v>
      </c>
      <c r="L1274" s="268" t="n">
        <v>0.1958</v>
      </c>
      <c r="M1274" s="268" t="n">
        <v>-0.009599999999999999</v>
      </c>
      <c r="N1274" s="8" t="n">
        <v>405.46</v>
      </c>
      <c r="O1274" s="8" t="n">
        <v>5799.61</v>
      </c>
      <c r="P1274" s="268" t="n">
        <v>0.0699</v>
      </c>
      <c r="Q1274" s="8" t="n">
        <v>363</v>
      </c>
      <c r="R1274" s="8" t="inlineStr">
        <is>
          <t>3 ↑ +0.53%</t>
        </is>
      </c>
      <c r="S1274" s="8" t="inlineStr">
        <is>
          <t>24 ↓ -0.06%</t>
        </is>
      </c>
      <c r="T1274" s="8" t="inlineStr">
        <is>
          <t>137 ↑ +0.13%</t>
        </is>
      </c>
      <c r="U1274" s="8" t="inlineStr">
        <is>
          <t>76 ↑ +0.17%</t>
        </is>
      </c>
      <c r="V1274" s="8" t="inlineStr">
        <is>
          <t>50 ↓ -0.22%</t>
        </is>
      </c>
      <c r="W1274" s="8" t="inlineStr">
        <is>
          <t>73 ↓ -0.34%</t>
        </is>
      </c>
    </row>
    <row r="1275" ht="28" customHeight="1" s="386">
      <c r="A1275" s="308" t="n">
        <v>44355</v>
      </c>
      <c r="B1275" s="472" t="n">
        <v>1629.507</v>
      </c>
      <c r="C1275" s="8" t="n">
        <v>-2.481</v>
      </c>
      <c r="D1275" s="268" t="n">
        <v>-0.0015</v>
      </c>
      <c r="E1275" s="8" t="n">
        <v>60.7</v>
      </c>
      <c r="F1275" s="8" t="n">
        <v>126.99</v>
      </c>
      <c r="G1275" s="8" t="n">
        <v>112.5</v>
      </c>
      <c r="H1275" s="8" t="n">
        <v>93.28</v>
      </c>
      <c r="I1275" s="8" t="n">
        <v>156.14</v>
      </c>
      <c r="J1275" s="8" t="n">
        <v>57.57</v>
      </c>
      <c r="K1275" s="268" t="n">
        <v>0.2915</v>
      </c>
      <c r="L1275" s="268" t="n">
        <v>0.1991</v>
      </c>
      <c r="M1275" s="268" t="n">
        <v>-0.0097</v>
      </c>
      <c r="N1275" s="8" t="n">
        <v>418.36</v>
      </c>
      <c r="O1275" s="8" t="n">
        <v>5803.81</v>
      </c>
      <c r="P1275" s="268" t="n">
        <v>0.0721</v>
      </c>
      <c r="Q1275" s="8" t="n">
        <v>363</v>
      </c>
      <c r="R1275" s="8" t="inlineStr">
        <is>
          <t>3 ↑ +0.26%</t>
        </is>
      </c>
      <c r="S1275" s="8" t="inlineStr">
        <is>
          <t>27 ↑ +0.13%</t>
        </is>
      </c>
      <c r="T1275" s="8" t="inlineStr">
        <is>
          <t>134 ↓ -0.15%</t>
        </is>
      </c>
      <c r="U1275" s="8" t="inlineStr">
        <is>
          <t>76 ↓ -0.26%</t>
        </is>
      </c>
      <c r="V1275" s="8" t="inlineStr">
        <is>
          <t>52 ↓ -0.06%</t>
        </is>
      </c>
      <c r="W1275" s="8" t="inlineStr">
        <is>
          <t>71 ↓ -0.24%</t>
        </is>
      </c>
    </row>
    <row r="1276" ht="28" customHeight="1" s="386">
      <c r="A1276" s="308" t="n">
        <v>44354</v>
      </c>
      <c r="B1276" s="472" t="n">
        <v>1631.988</v>
      </c>
      <c r="C1276" s="8" t="n">
        <v>1.402</v>
      </c>
      <c r="D1276" s="268" t="n">
        <v>0.0009</v>
      </c>
      <c r="E1276" s="8" t="n">
        <v>63.8</v>
      </c>
      <c r="F1276" s="8" t="n">
        <v>127.402</v>
      </c>
      <c r="G1276" s="8" t="n">
        <v>112.13</v>
      </c>
      <c r="H1276" s="8" t="n">
        <v>93.79000000000001</v>
      </c>
      <c r="I1276" s="8" t="n">
        <v>156.55</v>
      </c>
      <c r="J1276" s="8" t="n">
        <v>57.09</v>
      </c>
      <c r="K1276" s="268" t="n">
        <v>0.2915</v>
      </c>
      <c r="L1276" s="268" t="n">
        <v>0.2032</v>
      </c>
      <c r="M1276" s="268" t="n">
        <v>-0.0101</v>
      </c>
      <c r="N1276" s="8" t="n">
        <v>414.57</v>
      </c>
      <c r="O1276" s="8" t="n">
        <v>5806.93</v>
      </c>
      <c r="P1276" s="268" t="n">
        <v>0.07140000000000001</v>
      </c>
      <c r="Q1276" s="8" t="n">
        <v>363</v>
      </c>
      <c r="R1276" s="8" t="inlineStr">
        <is>
          <t>3 ↓ -0.69%</t>
        </is>
      </c>
      <c r="S1276" s="8" t="inlineStr">
        <is>
          <t>23 ↓ -0.08%</t>
        </is>
      </c>
      <c r="T1276" s="8" t="inlineStr">
        <is>
          <t>135 ↑ +0.03%</t>
        </is>
      </c>
      <c r="U1276" s="8" t="inlineStr">
        <is>
          <t>74 ↓ -0.14%</t>
        </is>
      </c>
      <c r="V1276" s="8" t="inlineStr">
        <is>
          <t>53 ↑ +0.05%</t>
        </is>
      </c>
      <c r="W1276" s="8" t="inlineStr">
        <is>
          <t>75 ↑ +0.51%</t>
        </is>
      </c>
    </row>
    <row r="1277" ht="28" customHeight="1" s="386">
      <c r="A1277" s="308" t="n">
        <v>44351</v>
      </c>
      <c r="B1277" s="472" t="n">
        <v>1630.586</v>
      </c>
      <c r="C1277" s="8" t="n">
        <v>0.571</v>
      </c>
      <c r="D1277" s="268" t="n">
        <v>0.0004</v>
      </c>
      <c r="E1277" s="8" t="n">
        <v>61.89</v>
      </c>
      <c r="F1277" s="8" t="n">
        <v>127.27</v>
      </c>
      <c r="G1277" s="8" t="n">
        <v>112.49</v>
      </c>
      <c r="H1277" s="8" t="n">
        <v>93.69</v>
      </c>
      <c r="I1277" s="8" t="n">
        <v>157.23</v>
      </c>
      <c r="J1277" s="8" t="n">
        <v>61.17</v>
      </c>
      <c r="K1277" s="268" t="n">
        <v>0.2996</v>
      </c>
      <c r="L1277" s="268" t="n">
        <v>0.2107</v>
      </c>
      <c r="M1277" s="268" t="n">
        <v>-0.0098</v>
      </c>
      <c r="N1277" s="8" t="n">
        <v>500.84</v>
      </c>
      <c r="O1277" s="8" t="n">
        <v>5809.56</v>
      </c>
      <c r="P1277" s="268" t="n">
        <v>0.0862</v>
      </c>
      <c r="Q1277" s="8" t="n">
        <v>363</v>
      </c>
      <c r="R1277" s="8" t="inlineStr">
        <is>
          <t>3 ↓ -0.40%</t>
        </is>
      </c>
      <c r="S1277" s="8" t="inlineStr">
        <is>
          <t>24 ↑ +0.18%</t>
        </is>
      </c>
      <c r="T1277" s="8" t="inlineStr">
        <is>
          <t>134 ↑ +0.02%</t>
        </is>
      </c>
      <c r="U1277" s="8" t="inlineStr">
        <is>
          <t>77 ↓ -0.06%</t>
        </is>
      </c>
      <c r="V1277" s="8" t="inlineStr">
        <is>
          <t>51 ↑ +0.47%</t>
        </is>
      </c>
      <c r="W1277" s="8" t="inlineStr">
        <is>
          <t>74 ↓ -0.17%</t>
        </is>
      </c>
    </row>
    <row r="1278" ht="28" customHeight="1" s="386">
      <c r="A1278" s="308" t="n">
        <v>44350</v>
      </c>
      <c r="B1278" s="472" t="n">
        <v>1630.015</v>
      </c>
      <c r="C1278" s="8" t="n">
        <v>1.336</v>
      </c>
      <c r="D1278" s="268" t="n">
        <v>0.0008</v>
      </c>
      <c r="E1278" s="8" t="n">
        <v>64.02</v>
      </c>
      <c r="F1278" s="8" t="n">
        <v>127.318</v>
      </c>
      <c r="G1278" s="8" t="n">
        <v>112.48</v>
      </c>
      <c r="H1278" s="8" t="n">
        <v>93.88</v>
      </c>
      <c r="I1278" s="8" t="n">
        <v>157.75</v>
      </c>
      <c r="J1278" s="8" t="n">
        <v>65.93000000000001</v>
      </c>
      <c r="K1278" s="268" t="n">
        <v>0.3043</v>
      </c>
      <c r="L1278" s="268" t="n">
        <v>0.2172</v>
      </c>
      <c r="M1278" s="268" t="n">
        <v>-0.0098</v>
      </c>
      <c r="N1278" s="8" t="n">
        <v>444.91</v>
      </c>
      <c r="O1278" s="8" t="n">
        <v>5810</v>
      </c>
      <c r="P1278" s="268" t="n">
        <v>0.0766</v>
      </c>
      <c r="Q1278" s="8" t="n">
        <v>363</v>
      </c>
      <c r="R1278" s="8" t="inlineStr">
        <is>
          <t>4 ↓ -0.18%</t>
        </is>
      </c>
      <c r="S1278" s="8" t="inlineStr">
        <is>
          <t>22 ↑ +0.01%</t>
        </is>
      </c>
      <c r="T1278" s="8" t="inlineStr">
        <is>
          <t>134 ↑ +0.09%</t>
        </is>
      </c>
      <c r="U1278" s="8" t="inlineStr">
        <is>
          <t>78 ↑ +0.34%</t>
        </is>
      </c>
      <c r="V1278" s="8" t="inlineStr">
        <is>
          <t>56 ↑ +0.38%</t>
        </is>
      </c>
      <c r="W1278" s="8" t="inlineStr">
        <is>
          <t>69 ↓ -0.42%</t>
        </is>
      </c>
    </row>
    <row r="1279" ht="28" customHeight="1" s="386">
      <c r="A1279" s="308" t="n">
        <v>44349</v>
      </c>
      <c r="B1279" s="472" t="n">
        <v>1628.679</v>
      </c>
      <c r="C1279" s="8" t="n">
        <v>-5.245</v>
      </c>
      <c r="D1279" s="268" t="n">
        <v>-0.0032</v>
      </c>
      <c r="E1279" s="8" t="n">
        <v>62.25</v>
      </c>
      <c r="F1279" s="8" t="n">
        <v>127.465</v>
      </c>
      <c r="G1279" s="8" t="n">
        <v>112.071</v>
      </c>
      <c r="H1279" s="8" t="n">
        <v>92.42</v>
      </c>
      <c r="I1279" s="8" t="n">
        <v>157.66</v>
      </c>
      <c r="J1279" s="8" t="n">
        <v>61.19</v>
      </c>
      <c r="K1279" s="268" t="n">
        <v>0.3019</v>
      </c>
      <c r="L1279" s="268" t="n">
        <v>0.2131</v>
      </c>
      <c r="M1279" s="268" t="n">
        <v>-0.0097</v>
      </c>
      <c r="N1279" s="8" t="n">
        <v>482.59</v>
      </c>
      <c r="O1279" s="8" t="n">
        <v>5805.87</v>
      </c>
      <c r="P1279" s="268" t="n">
        <v>0.08309999999999999</v>
      </c>
      <c r="Q1279" s="8" t="n">
        <v>362</v>
      </c>
      <c r="R1279" s="8" t="inlineStr">
        <is>
          <t>4 ↓ -0.37%</t>
        </is>
      </c>
      <c r="S1279" s="8" t="inlineStr">
        <is>
          <t>25 ↓ -0.18%</t>
        </is>
      </c>
      <c r="T1279" s="8" t="inlineStr">
        <is>
          <t>132 ↓ -0.07%</t>
        </is>
      </c>
      <c r="U1279" s="8" t="inlineStr">
        <is>
          <t>78 ↓ -0.15%</t>
        </is>
      </c>
      <c r="V1279" s="8" t="inlineStr">
        <is>
          <t>51 ↓ -0.20%</t>
        </is>
      </c>
      <c r="W1279" s="8" t="inlineStr">
        <is>
          <t>72 ↓ -1.10%</t>
        </is>
      </c>
    </row>
    <row r="1280" ht="28" customHeight="1" s="386">
      <c r="A1280" s="308" t="n">
        <v>44348</v>
      </c>
      <c r="B1280" s="472" t="n">
        <v>1633.924</v>
      </c>
      <c r="C1280" s="8" t="n">
        <v>2.724</v>
      </c>
      <c r="D1280" s="268" t="n">
        <v>0.0017</v>
      </c>
      <c r="E1280" s="8" t="n">
        <v>65.2</v>
      </c>
      <c r="F1280" s="8" t="n">
        <v>128.984</v>
      </c>
      <c r="G1280" s="8" t="n">
        <v>111.586</v>
      </c>
      <c r="H1280" s="8" t="n">
        <v>93.90000000000001</v>
      </c>
      <c r="I1280" s="8" t="n">
        <v>158.78</v>
      </c>
      <c r="J1280" s="8" t="n">
        <v>57.65</v>
      </c>
      <c r="K1280" s="268" t="n">
        <v>0.298</v>
      </c>
      <c r="L1280" s="268" t="n">
        <v>0.2099</v>
      </c>
      <c r="M1280" s="268" t="n">
        <v>-0.0103</v>
      </c>
      <c r="N1280" s="8" t="n">
        <v>549.45</v>
      </c>
      <c r="O1280" s="8" t="n">
        <v>5833.38</v>
      </c>
      <c r="P1280" s="268" t="n">
        <v>0.09420000000000001</v>
      </c>
      <c r="Q1280" s="8" t="n">
        <v>362</v>
      </c>
      <c r="R1280" s="8" t="inlineStr">
        <is>
          <t>4 ↓ -0.06%</t>
        </is>
      </c>
      <c r="S1280" s="8" t="inlineStr">
        <is>
          <t>23 ↑ +0.26%</t>
        </is>
      </c>
      <c r="T1280" s="8" t="inlineStr">
        <is>
          <t>132 ↑ +0.03%</t>
        </is>
      </c>
      <c r="U1280" s="8" t="inlineStr">
        <is>
          <t>79 ↓ -0.00%</t>
        </is>
      </c>
      <c r="V1280" s="8" t="inlineStr">
        <is>
          <t>52 ↑ +0.27%</t>
        </is>
      </c>
      <c r="W1280" s="8" t="inlineStr">
        <is>
          <t>72 ↑ +0.53%</t>
        </is>
      </c>
    </row>
    <row r="1281" ht="28" customHeight="1" s="386">
      <c r="A1281" s="308" t="n">
        <v>44347</v>
      </c>
      <c r="B1281" s="472" t="n">
        <v>1631.2</v>
      </c>
      <c r="C1281" s="8" t="n">
        <v>9.116</v>
      </c>
      <c r="D1281" s="268" t="n">
        <v>0.0056</v>
      </c>
      <c r="E1281" s="8" t="n">
        <v>64.51000000000001</v>
      </c>
      <c r="F1281" s="8" t="n">
        <v>128.78</v>
      </c>
      <c r="G1281" s="8" t="n">
        <v>111.7</v>
      </c>
      <c r="H1281" s="8" t="n">
        <v>93.98</v>
      </c>
      <c r="I1281" s="8" t="n">
        <v>159.17</v>
      </c>
      <c r="J1281" s="8" t="n">
        <v>61.25</v>
      </c>
      <c r="K1281" s="268" t="n">
        <v>0.3039</v>
      </c>
      <c r="L1281" s="268" t="n">
        <v>0.2131</v>
      </c>
      <c r="M1281" s="268" t="n">
        <v>-0.0101</v>
      </c>
      <c r="N1281" s="8" t="n">
        <v>525</v>
      </c>
      <c r="O1281" s="8" t="n">
        <v>5804.68</v>
      </c>
      <c r="P1281" s="268" t="n">
        <v>0.09039999999999999</v>
      </c>
      <c r="Q1281" s="8" t="n">
        <v>361</v>
      </c>
      <c r="R1281" s="8" t="inlineStr">
        <is>
          <t>3 ↓ -0.29%</t>
        </is>
      </c>
      <c r="S1281" s="8" t="inlineStr">
        <is>
          <t>24 ↓ -0.28%</t>
        </is>
      </c>
      <c r="T1281" s="8" t="inlineStr">
        <is>
          <t>129 ↑ +0.06%</t>
        </is>
      </c>
      <c r="U1281" s="8" t="inlineStr">
        <is>
          <t>82 ↑ +0.41%</t>
        </is>
      </c>
      <c r="V1281" s="8" t="inlineStr">
        <is>
          <t>51 ↑ +0.97%</t>
        </is>
      </c>
      <c r="W1281" s="8" t="inlineStr">
        <is>
          <t>72 ↑ +1.67%</t>
        </is>
      </c>
    </row>
    <row r="1282" ht="28" customHeight="1" s="386">
      <c r="A1282" s="308" t="n">
        <v>44344</v>
      </c>
      <c r="B1282" s="472" t="n">
        <v>1622.084</v>
      </c>
      <c r="C1282" s="8" t="n">
        <v>-1.9</v>
      </c>
      <c r="D1282" s="268" t="n">
        <v>-0.0012</v>
      </c>
      <c r="E1282" s="8" t="n">
        <v>62.05</v>
      </c>
      <c r="F1282" s="8" t="n">
        <v>127.859</v>
      </c>
      <c r="G1282" s="8" t="n">
        <v>111.11</v>
      </c>
      <c r="H1282" s="8" t="n">
        <v>92.59</v>
      </c>
      <c r="I1282" s="8" t="n">
        <v>159.08</v>
      </c>
      <c r="J1282" s="8" t="n">
        <v>64.54000000000001</v>
      </c>
      <c r="K1282" s="268" t="n">
        <v>0.3122</v>
      </c>
      <c r="L1282" s="268" t="n">
        <v>0.2186</v>
      </c>
      <c r="M1282" s="268" t="n">
        <v>-0.008800000000000001</v>
      </c>
      <c r="N1282" s="8" t="n">
        <v>572.8</v>
      </c>
      <c r="O1282" s="8" t="n">
        <v>5822.6</v>
      </c>
      <c r="P1282" s="268" t="n">
        <v>0.0984</v>
      </c>
      <c r="Q1282" s="8" t="n">
        <v>361</v>
      </c>
      <c r="R1282" s="8" t="inlineStr">
        <is>
          <t>3 ↓ -0.29%</t>
        </is>
      </c>
      <c r="S1282" s="8" t="inlineStr">
        <is>
          <t>24 ↑ +0.07%</t>
        </is>
      </c>
      <c r="T1282" s="8" t="inlineStr">
        <is>
          <t>141 ↓ -0.22%</t>
        </is>
      </c>
      <c r="U1282" s="8" t="inlineStr">
        <is>
          <t>74 ↓ -0.24%</t>
        </is>
      </c>
      <c r="V1282" s="8" t="inlineStr">
        <is>
          <t>50 ↓ -0.18%</t>
        </is>
      </c>
      <c r="W1282" s="8" t="inlineStr">
        <is>
          <t>69 ↑ +0.21%</t>
        </is>
      </c>
    </row>
    <row r="1283" ht="28" customHeight="1" s="386">
      <c r="A1283" s="308" t="n">
        <v>44343</v>
      </c>
      <c r="B1283" s="472" t="n">
        <v>1623.984</v>
      </c>
      <c r="C1283" s="8" t="n">
        <v>8.144</v>
      </c>
      <c r="D1283" s="268" t="n">
        <v>0.005</v>
      </c>
      <c r="E1283" s="8" t="n">
        <v>63.47</v>
      </c>
      <c r="F1283" s="8" t="n">
        <v>128.082</v>
      </c>
      <c r="G1283" s="8" t="n">
        <v>111.721</v>
      </c>
      <c r="H1283" s="8" t="n">
        <v>92.62</v>
      </c>
      <c r="I1283" s="8" t="n">
        <v>159.1</v>
      </c>
      <c r="J1283" s="8" t="n">
        <v>62.4</v>
      </c>
      <c r="K1283" s="268" t="n">
        <v>0.3102</v>
      </c>
      <c r="L1283" s="268" t="n">
        <v>0.2192</v>
      </c>
      <c r="M1283" s="268" t="n">
        <v>-0.0092</v>
      </c>
      <c r="N1283" s="8" t="n">
        <v>625.63</v>
      </c>
      <c r="O1283" s="8" t="n">
        <v>5824.09</v>
      </c>
      <c r="P1283" s="268" t="n">
        <v>0.1074</v>
      </c>
      <c r="Q1283" s="8" t="n">
        <v>361</v>
      </c>
      <c r="R1283" s="8" t="inlineStr">
        <is>
          <t>3 ↑ +0.90%</t>
        </is>
      </c>
      <c r="S1283" s="8" t="inlineStr">
        <is>
          <t>23 ↑ +0.36%</t>
        </is>
      </c>
      <c r="T1283" s="8" t="inlineStr">
        <is>
          <t>132 ↑ +0.30%</t>
        </is>
      </c>
      <c r="U1283" s="8" t="inlineStr">
        <is>
          <t>82 ↑ +0.45%</t>
        </is>
      </c>
      <c r="V1283" s="8" t="inlineStr">
        <is>
          <t>49 ↑ +0.61%</t>
        </is>
      </c>
      <c r="W1283" s="8" t="inlineStr">
        <is>
          <t>72 ↑ +0.89%</t>
        </is>
      </c>
    </row>
    <row r="1284" ht="28" customHeight="1" s="386">
      <c r="A1284" s="308" t="n">
        <v>44342</v>
      </c>
      <c r="B1284" s="472" t="n">
        <v>1615.84</v>
      </c>
      <c r="C1284" s="8" t="n">
        <v>7.607</v>
      </c>
      <c r="D1284" s="268" t="n">
        <v>0.0047</v>
      </c>
      <c r="E1284" s="8" t="n">
        <v>61.99</v>
      </c>
      <c r="F1284" s="8" t="n">
        <v>127.408</v>
      </c>
      <c r="G1284" s="8" t="n">
        <v>111.3</v>
      </c>
      <c r="H1284" s="8" t="n">
        <v>92.44</v>
      </c>
      <c r="I1284" s="8" t="n">
        <v>158.65</v>
      </c>
      <c r="J1284" s="8" t="n">
        <v>62.15</v>
      </c>
      <c r="K1284" s="268" t="n">
        <v>0.3124</v>
      </c>
      <c r="L1284" s="268" t="n">
        <v>0.2137</v>
      </c>
      <c r="M1284" s="268" t="n">
        <v>-0.0081</v>
      </c>
      <c r="N1284" s="8" t="n">
        <v>697.9</v>
      </c>
      <c r="O1284" s="8" t="n">
        <v>5825.75</v>
      </c>
      <c r="P1284" s="268" t="n">
        <v>0.1198</v>
      </c>
      <c r="Q1284" s="8" t="n">
        <v>361</v>
      </c>
      <c r="R1284" s="8" t="inlineStr">
        <is>
          <t>3 ↓ -0.15%</t>
        </is>
      </c>
      <c r="S1284" s="8" t="inlineStr">
        <is>
          <t>27 ↓ -0.01%</t>
        </is>
      </c>
      <c r="T1284" s="8" t="inlineStr">
        <is>
          <t>136 ↑ +0.40%</t>
        </is>
      </c>
      <c r="U1284" s="8" t="inlineStr">
        <is>
          <t>81 ↑ +0.40%</t>
        </is>
      </c>
      <c r="V1284" s="8" t="inlineStr">
        <is>
          <t>48 ↑ +0.71%</t>
        </is>
      </c>
      <c r="W1284" s="8" t="inlineStr">
        <is>
          <t>66 ↑ +0.78%</t>
        </is>
      </c>
    </row>
    <row r="1285" ht="28" customHeight="1" s="386">
      <c r="A1285" s="308" t="n">
        <v>44341</v>
      </c>
      <c r="B1285" s="472" t="n">
        <v>1608.233</v>
      </c>
      <c r="C1285" s="8" t="n">
        <v>5.258</v>
      </c>
      <c r="D1285" s="268" t="n">
        <v>0.0033</v>
      </c>
      <c r="E1285" s="8" t="n">
        <v>58.33</v>
      </c>
      <c r="F1285" s="8" t="n">
        <v>126.693</v>
      </c>
      <c r="G1285" s="8" t="n">
        <v>110.79</v>
      </c>
      <c r="H1285" s="8" t="n">
        <v>92.22</v>
      </c>
      <c r="I1285" s="8" t="n">
        <v>158.29</v>
      </c>
      <c r="J1285" s="8" t="n">
        <v>62.95</v>
      </c>
      <c r="K1285" s="268" t="n">
        <v>0.3159</v>
      </c>
      <c r="L1285" s="268" t="n">
        <v>0.214</v>
      </c>
      <c r="M1285" s="268" t="n">
        <v>-0.007</v>
      </c>
      <c r="N1285" s="8" t="n">
        <v>684.67</v>
      </c>
      <c r="O1285" s="8" t="n">
        <v>5826.21</v>
      </c>
      <c r="P1285" s="268" t="n">
        <v>0.1175</v>
      </c>
      <c r="Q1285" s="8" t="n">
        <v>361</v>
      </c>
      <c r="R1285" s="8" t="inlineStr">
        <is>
          <t>3 ↓ -0.67%</t>
        </is>
      </c>
      <c r="S1285" s="8" t="inlineStr">
        <is>
          <t>28 ↑ +0.06%</t>
        </is>
      </c>
      <c r="T1285" s="8" t="inlineStr">
        <is>
          <t>140 ↑ +0.24%</t>
        </is>
      </c>
      <c r="U1285" s="8" t="inlineStr">
        <is>
          <t>78 ↑ +0.45%</t>
        </is>
      </c>
      <c r="V1285" s="8" t="inlineStr">
        <is>
          <t>49 ↑ +0.41%</t>
        </is>
      </c>
      <c r="W1285" s="8" t="inlineStr">
        <is>
          <t>63 ↑ +0.46%</t>
        </is>
      </c>
    </row>
    <row r="1286" ht="28" customHeight="1" s="386">
      <c r="A1286" s="308" t="n">
        <v>44340</v>
      </c>
      <c r="B1286" s="472" t="n">
        <v>1602.975</v>
      </c>
      <c r="C1286" s="8" t="n">
        <v>7.038</v>
      </c>
      <c r="D1286" s="268" t="n">
        <v>0.0044</v>
      </c>
      <c r="E1286" s="8" t="n">
        <v>54.05</v>
      </c>
      <c r="F1286" s="8" t="n">
        <v>126.373</v>
      </c>
      <c r="G1286" s="8" t="n">
        <v>110.332</v>
      </c>
      <c r="H1286" s="8" t="n">
        <v>90.89</v>
      </c>
      <c r="I1286" s="8" t="n">
        <v>158.62</v>
      </c>
      <c r="J1286" s="8" t="n">
        <v>67.89</v>
      </c>
      <c r="K1286" s="268" t="n">
        <v>0.3225</v>
      </c>
      <c r="L1286" s="268" t="n">
        <v>0.2238</v>
      </c>
      <c r="M1286" s="268" t="n">
        <v>-0.0063</v>
      </c>
      <c r="N1286" s="8" t="n">
        <v>611</v>
      </c>
      <c r="O1286" s="8" t="n">
        <v>5820.54</v>
      </c>
      <c r="P1286" s="268" t="n">
        <v>0.105</v>
      </c>
      <c r="Q1286" s="8" t="n">
        <v>361</v>
      </c>
      <c r="R1286" s="8" t="inlineStr">
        <is>
          <t>4 ↑ +0.24%</t>
        </is>
      </c>
      <c r="S1286" s="8" t="inlineStr">
        <is>
          <t>31 ↑ +0.17%</t>
        </is>
      </c>
      <c r="T1286" s="8" t="inlineStr">
        <is>
          <t>139 ↑ +0.31%</t>
        </is>
      </c>
      <c r="U1286" s="8" t="inlineStr">
        <is>
          <t>82 ↑ +0.59%</t>
        </is>
      </c>
      <c r="V1286" s="8" t="inlineStr">
        <is>
          <t>43 ↑ +0.23%</t>
        </is>
      </c>
      <c r="W1286" s="8" t="inlineStr">
        <is>
          <t>62 ↑ +0.82%</t>
        </is>
      </c>
    </row>
    <row r="1287" ht="28" customHeight="1" s="386">
      <c r="A1287" s="308" t="n">
        <v>44337</v>
      </c>
      <c r="B1287" s="472" t="n">
        <v>1595.937</v>
      </c>
      <c r="C1287" s="8" t="n">
        <v>4.123</v>
      </c>
      <c r="D1287" s="268" t="n">
        <v>0.0026</v>
      </c>
      <c r="E1287" s="8" t="n">
        <v>52.42</v>
      </c>
      <c r="F1287" s="8" t="n">
        <v>125.945</v>
      </c>
      <c r="G1287" s="8" t="n">
        <v>109.86</v>
      </c>
      <c r="H1287" s="8" t="n">
        <v>90.48999999999999</v>
      </c>
      <c r="I1287" s="8" t="n">
        <v>158.62</v>
      </c>
      <c r="J1287" s="8" t="n">
        <v>70.19</v>
      </c>
      <c r="K1287" s="268" t="n">
        <v>0.3268</v>
      </c>
      <c r="L1287" s="268" t="n">
        <v>0.2231</v>
      </c>
      <c r="M1287" s="268" t="n">
        <v>-0.0053</v>
      </c>
      <c r="N1287" s="8" t="n">
        <v>738.45</v>
      </c>
      <c r="O1287" s="8" t="n">
        <v>5820.83</v>
      </c>
      <c r="P1287" s="268" t="n">
        <v>0.1269</v>
      </c>
      <c r="Q1287" s="8" t="n">
        <v>361</v>
      </c>
      <c r="R1287" s="8" t="inlineStr">
        <is>
          <t>3 ↑ +0.46%</t>
        </is>
      </c>
      <c r="S1287" s="8" t="inlineStr">
        <is>
          <t>33 ↑ +0.38%</t>
        </is>
      </c>
      <c r="T1287" s="8" t="inlineStr">
        <is>
          <t>148 ↑ +0.14%</t>
        </is>
      </c>
      <c r="U1287" s="8" t="inlineStr">
        <is>
          <t>76 ↓ -0.09%</t>
        </is>
      </c>
      <c r="V1287" s="8" t="inlineStr">
        <is>
          <t>40 ↑ +0.09%</t>
        </is>
      </c>
      <c r="W1287" s="8" t="inlineStr">
        <is>
          <t>61 ↑ +1.02%</t>
        </is>
      </c>
    </row>
    <row r="1288" ht="28" customHeight="1" s="386">
      <c r="A1288" s="308" t="n">
        <v>44336</v>
      </c>
      <c r="B1288" s="472" t="n">
        <v>1591.814</v>
      </c>
      <c r="C1288" s="8" t="n">
        <v>-4.678</v>
      </c>
      <c r="D1288" s="268" t="n">
        <v>-0.0029</v>
      </c>
      <c r="E1288" s="8" t="n">
        <v>52.56</v>
      </c>
      <c r="F1288" s="8" t="n">
        <v>125.707</v>
      </c>
      <c r="G1288" s="8" t="n">
        <v>109.88</v>
      </c>
      <c r="H1288" s="8" t="n">
        <v>91.29000000000001</v>
      </c>
      <c r="I1288" s="8" t="n">
        <v>158.08</v>
      </c>
      <c r="J1288" s="8" t="n">
        <v>67.34999999999999</v>
      </c>
      <c r="K1288" s="268" t="n">
        <v>0.3237</v>
      </c>
      <c r="L1288" s="268" t="n">
        <v>0.22</v>
      </c>
      <c r="M1288" s="268" t="n">
        <v>-0.0048</v>
      </c>
      <c r="N1288" s="8" t="n">
        <v>784.79</v>
      </c>
      <c r="O1288" s="8" t="n">
        <v>5821.52</v>
      </c>
      <c r="P1288" s="268" t="n">
        <v>0.1348</v>
      </c>
      <c r="Q1288" s="8" t="n">
        <v>361</v>
      </c>
      <c r="R1288" s="8" t="inlineStr">
        <is>
          <t>5 ↓ -0.28%</t>
        </is>
      </c>
      <c r="S1288" s="8" t="inlineStr">
        <is>
          <t>37 ↓ -0.23%</t>
        </is>
      </c>
      <c r="T1288" s="8" t="inlineStr">
        <is>
          <t>140 ↑ +0.09%</t>
        </is>
      </c>
      <c r="U1288" s="8" t="inlineStr">
        <is>
          <t>78 ↑ +0.14%</t>
        </is>
      </c>
      <c r="V1288" s="8" t="inlineStr">
        <is>
          <t>40 ↓ -0.27%</t>
        </is>
      </c>
      <c r="W1288" s="8" t="inlineStr">
        <is>
          <t>61 ↓ -1.79%</t>
        </is>
      </c>
    </row>
    <row r="1289" ht="28" customHeight="1" s="386">
      <c r="A1289" s="308" t="n">
        <v>44335</v>
      </c>
      <c r="B1289" s="472" t="n">
        <v>1596.492</v>
      </c>
      <c r="C1289" s="8" t="n">
        <v>2.646</v>
      </c>
      <c r="D1289" s="268" t="n">
        <v>0.0017</v>
      </c>
      <c r="E1289" s="8" t="n">
        <v>51.25</v>
      </c>
      <c r="F1289" s="8" t="n">
        <v>126.367</v>
      </c>
      <c r="G1289" s="8" t="n">
        <v>109.66</v>
      </c>
      <c r="H1289" s="8" t="n">
        <v>90.88</v>
      </c>
      <c r="I1289" s="8" t="n">
        <v>159.02</v>
      </c>
      <c r="J1289" s="8" t="n">
        <v>69.42</v>
      </c>
      <c r="K1289" s="268" t="n">
        <v>0.3266</v>
      </c>
      <c r="L1289" s="268" t="n">
        <v>0.222</v>
      </c>
      <c r="M1289" s="268" t="n">
        <v>-0.0056</v>
      </c>
      <c r="N1289" s="8" t="n">
        <v>816.26</v>
      </c>
      <c r="O1289" s="8" t="n">
        <v>5822.52</v>
      </c>
      <c r="P1289" s="268" t="n">
        <v>0.1402</v>
      </c>
      <c r="Q1289" s="8" t="n">
        <v>361</v>
      </c>
      <c r="R1289" s="8" t="inlineStr">
        <is>
          <t>4 ↑ +0.71%</t>
        </is>
      </c>
      <c r="S1289" s="8" t="inlineStr">
        <is>
          <t>36 ↑ +0.29%</t>
        </is>
      </c>
      <c r="T1289" s="8" t="inlineStr">
        <is>
          <t>144 ↑ +0.16%</t>
        </is>
      </c>
      <c r="U1289" s="8" t="inlineStr">
        <is>
          <t>79 ↓ -0.34%</t>
        </is>
      </c>
      <c r="V1289" s="8" t="inlineStr">
        <is>
          <t>33 ↓ -0.22%</t>
        </is>
      </c>
      <c r="W1289" s="8" t="inlineStr">
        <is>
          <t>65 ↑ +0.89%</t>
        </is>
      </c>
    </row>
    <row r="1290" ht="28" customHeight="1" s="386">
      <c r="A1290" s="308" t="n">
        <v>44334</v>
      </c>
      <c r="B1290" s="472" t="n">
        <v>1593.846</v>
      </c>
      <c r="C1290" s="8" t="n">
        <v>7.614</v>
      </c>
      <c r="D1290" s="268" t="n">
        <v>0.0048</v>
      </c>
      <c r="E1290" s="8" t="n">
        <v>51.53</v>
      </c>
      <c r="F1290" s="8" t="n">
        <v>126.19</v>
      </c>
      <c r="G1290" s="8" t="n">
        <v>109.595</v>
      </c>
      <c r="H1290" s="8" t="n">
        <v>90.98999999999999</v>
      </c>
      <c r="I1290" s="8" t="n">
        <v>158.59</v>
      </c>
      <c r="J1290" s="8" t="n">
        <v>66.67</v>
      </c>
      <c r="K1290" s="268" t="n">
        <v>0.324</v>
      </c>
      <c r="L1290" s="268" t="n">
        <v>0.2159</v>
      </c>
      <c r="M1290" s="268" t="n">
        <v>-0.0038</v>
      </c>
      <c r="N1290" s="8" t="n">
        <v>803.28</v>
      </c>
      <c r="O1290" s="8" t="n">
        <v>5825.72</v>
      </c>
      <c r="P1290" s="268" t="n">
        <v>0.1379</v>
      </c>
      <c r="Q1290" s="8" t="n">
        <v>362</v>
      </c>
      <c r="R1290" s="8" t="inlineStr">
        <is>
          <t>5 ↓ -0.13%</t>
        </is>
      </c>
      <c r="S1290" s="8" t="inlineStr">
        <is>
          <t>36 ↑ +0.16%</t>
        </is>
      </c>
      <c r="T1290" s="8" t="inlineStr">
        <is>
          <t>147 ↑ +0.21%</t>
        </is>
      </c>
      <c r="U1290" s="8" t="inlineStr">
        <is>
          <t>71 ↑ +0.56%</t>
        </is>
      </c>
      <c r="V1290" s="8" t="inlineStr">
        <is>
          <t>42 ↓ -0.12%</t>
        </is>
      </c>
      <c r="W1290" s="8" t="inlineStr">
        <is>
          <t>61 ↑ +1.69%</t>
        </is>
      </c>
    </row>
    <row r="1291" ht="28" customHeight="1" s="386">
      <c r="A1291" s="308" t="n">
        <v>44333</v>
      </c>
      <c r="B1291" s="472" t="n">
        <v>1586.232</v>
      </c>
      <c r="C1291" s="8" t="n">
        <v>-5.124</v>
      </c>
      <c r="D1291" s="268" t="n">
        <v>-0.0032</v>
      </c>
      <c r="E1291" s="8" t="n">
        <v>49.59</v>
      </c>
      <c r="F1291" s="8" t="n">
        <v>125.695</v>
      </c>
      <c r="G1291" s="8" t="n">
        <v>109.289</v>
      </c>
      <c r="H1291" s="8" t="n">
        <v>91.13</v>
      </c>
      <c r="I1291" s="8" t="n">
        <v>157.7</v>
      </c>
      <c r="J1291" s="8" t="n">
        <v>62.46</v>
      </c>
      <c r="K1291" s="268" t="n">
        <v>0.32</v>
      </c>
      <c r="L1291" s="268" t="n">
        <v>0.2076</v>
      </c>
      <c r="M1291" s="268" t="n">
        <v>-0.0038</v>
      </c>
      <c r="N1291" s="8" t="n">
        <v>717.97</v>
      </c>
      <c r="O1291" s="8" t="n">
        <v>5826.26</v>
      </c>
      <c r="P1291" s="268" t="n">
        <v>0.1232</v>
      </c>
      <c r="Q1291" s="8" t="n">
        <v>362</v>
      </c>
      <c r="R1291" s="8" t="inlineStr">
        <is>
          <t>5 ↓ -1.96%</t>
        </is>
      </c>
      <c r="S1291" s="8" t="inlineStr">
        <is>
          <t>43 ↓ -0.78%</t>
        </is>
      </c>
      <c r="T1291" s="8" t="inlineStr">
        <is>
          <t>143 ↓ -0.52%</t>
        </is>
      </c>
      <c r="U1291" s="8" t="inlineStr">
        <is>
          <t>68 ↓ -0.51%</t>
        </is>
      </c>
      <c r="V1291" s="8" t="inlineStr">
        <is>
          <t>44 ↑ +0.03%</t>
        </is>
      </c>
      <c r="W1291" s="8" t="inlineStr">
        <is>
          <t>59 ↑ +0.58%</t>
        </is>
      </c>
    </row>
    <row r="1292" ht="28" customHeight="1" s="386">
      <c r="A1292" s="308" t="n">
        <v>44330</v>
      </c>
      <c r="B1292" s="472" t="n">
        <v>1591.356</v>
      </c>
      <c r="C1292" s="8" t="n">
        <v>6.072</v>
      </c>
      <c r="D1292" s="268" t="n">
        <v>0.0038</v>
      </c>
      <c r="E1292" s="8" t="n">
        <v>51.85</v>
      </c>
      <c r="F1292" s="8" t="n">
        <v>125.913</v>
      </c>
      <c r="G1292" s="8" t="n">
        <v>109.328</v>
      </c>
      <c r="H1292" s="8" t="n">
        <v>92.16</v>
      </c>
      <c r="I1292" s="8" t="n">
        <v>157.19</v>
      </c>
      <c r="J1292" s="8" t="n">
        <v>59.42</v>
      </c>
      <c r="K1292" s="268" t="n">
        <v>0.3127</v>
      </c>
      <c r="L1292" s="268" t="n">
        <v>0.2026</v>
      </c>
      <c r="M1292" s="268" t="n">
        <v>-0.0048</v>
      </c>
      <c r="N1292" s="8" t="n">
        <v>831.29</v>
      </c>
      <c r="O1292" s="8" t="n">
        <v>5818</v>
      </c>
      <c r="P1292" s="268" t="n">
        <v>0.1429</v>
      </c>
      <c r="Q1292" s="8" t="n">
        <v>361</v>
      </c>
      <c r="R1292" s="8" t="inlineStr">
        <is>
          <t>3 ↑ +0.12%</t>
        </is>
      </c>
      <c r="S1292" s="8" t="inlineStr">
        <is>
          <t>36 ↑ +0.51%</t>
        </is>
      </c>
      <c r="T1292" s="8" t="inlineStr">
        <is>
          <t>150 ↑ +0.20%</t>
        </is>
      </c>
      <c r="U1292" s="8" t="inlineStr">
        <is>
          <t>67 ↑ +0.30%</t>
        </is>
      </c>
      <c r="V1292" s="8" t="inlineStr">
        <is>
          <t>46 ↑ +1.04%</t>
        </is>
      </c>
      <c r="W1292" s="8" t="inlineStr">
        <is>
          <t>59 ↑ +0.36%</t>
        </is>
      </c>
    </row>
    <row r="1293" ht="28" customHeight="1" s="386">
      <c r="A1293" s="308" t="n">
        <v>44329</v>
      </c>
      <c r="B1293" s="472" t="n">
        <v>1585.284</v>
      </c>
      <c r="C1293" s="8" t="n">
        <v>-5.201</v>
      </c>
      <c r="D1293" s="268" t="n">
        <v>-0.0033</v>
      </c>
      <c r="E1293" s="8" t="n">
        <v>50.38</v>
      </c>
      <c r="F1293" s="8" t="n">
        <v>125.506</v>
      </c>
      <c r="G1293" s="8" t="n">
        <v>109.3</v>
      </c>
      <c r="H1293" s="8" t="n">
        <v>91.44</v>
      </c>
      <c r="I1293" s="8" t="n">
        <v>158.14</v>
      </c>
      <c r="J1293" s="8" t="n">
        <v>68.54000000000001</v>
      </c>
      <c r="K1293" s="268" t="n">
        <v>0.3263</v>
      </c>
      <c r="L1293" s="268" t="n">
        <v>0.2171</v>
      </c>
      <c r="M1293" s="268" t="n">
        <v>-0.004</v>
      </c>
      <c r="N1293" s="8" t="n">
        <v>835.5700000000001</v>
      </c>
      <c r="O1293" s="8" t="n">
        <v>5820.6</v>
      </c>
      <c r="P1293" s="268" t="n">
        <v>0.1436</v>
      </c>
      <c r="Q1293" s="8" t="n">
        <v>361</v>
      </c>
      <c r="R1293" s="8" t="inlineStr">
        <is>
          <t>3 ↓ -0.14%</t>
        </is>
      </c>
      <c r="S1293" s="8" t="inlineStr">
        <is>
          <t>45 ↓ -0.04%</t>
        </is>
      </c>
      <c r="T1293" s="8" t="inlineStr">
        <is>
          <t>143 ↓ -0.10%</t>
        </is>
      </c>
      <c r="U1293" s="8" t="inlineStr">
        <is>
          <t>70 ↓ -0.02%</t>
        </is>
      </c>
      <c r="V1293" s="8" t="inlineStr">
        <is>
          <t>43 ↓ -0.88%</t>
        </is>
      </c>
      <c r="W1293" s="8" t="inlineStr">
        <is>
          <t>57 ↓ -1.11%</t>
        </is>
      </c>
    </row>
    <row r="1294" ht="28" customHeight="1" s="386">
      <c r="A1294" s="308" t="n">
        <v>44328</v>
      </c>
      <c r="B1294" s="472" t="n">
        <v>1590.485</v>
      </c>
      <c r="C1294" s="8" t="n">
        <v>2.905</v>
      </c>
      <c r="D1294" s="268" t="n">
        <v>0.0018</v>
      </c>
      <c r="E1294" s="8" t="n">
        <v>49.67</v>
      </c>
      <c r="F1294" s="8" t="n">
        <v>126.319</v>
      </c>
      <c r="G1294" s="8" t="n">
        <v>109.34</v>
      </c>
      <c r="H1294" s="8" t="n">
        <v>91.3</v>
      </c>
      <c r="I1294" s="8" t="n">
        <v>158.73</v>
      </c>
      <c r="J1294" s="8" t="n">
        <v>65.01000000000001</v>
      </c>
      <c r="K1294" s="268" t="n">
        <v>0.3241</v>
      </c>
      <c r="L1294" s="268" t="n">
        <v>0.209</v>
      </c>
      <c r="M1294" s="268" t="n">
        <v>-0.0049</v>
      </c>
      <c r="N1294" s="8" t="n">
        <v>877.79</v>
      </c>
      <c r="O1294" s="8" t="n">
        <v>5707.4</v>
      </c>
      <c r="P1294" s="268" t="n">
        <v>0.1538</v>
      </c>
      <c r="Q1294" s="8" t="n">
        <v>358</v>
      </c>
      <c r="R1294" s="8" t="inlineStr">
        <is>
          <t>3 ↑ +0.97%</t>
        </is>
      </c>
      <c r="S1294" s="8" t="inlineStr">
        <is>
          <t>43 ↑ +0.78%</t>
        </is>
      </c>
      <c r="T1294" s="8" t="inlineStr">
        <is>
          <t>143 ↓ -0.19%</t>
        </is>
      </c>
      <c r="U1294" s="8" t="inlineStr">
        <is>
          <t>66 ↑ +0.16%</t>
        </is>
      </c>
      <c r="V1294" s="8" t="inlineStr">
        <is>
          <t>37 ↓ -0.29%</t>
        </is>
      </c>
      <c r="W1294" s="8" t="inlineStr">
        <is>
          <t>66 ↑ +0.86%</t>
        </is>
      </c>
    </row>
    <row r="1295" ht="28" customHeight="1" s="386">
      <c r="A1295" s="308" t="n">
        <v>44327</v>
      </c>
      <c r="B1295" s="472" t="n">
        <v>1587.58</v>
      </c>
      <c r="C1295" s="8" t="n">
        <v>9.406000000000001</v>
      </c>
      <c r="D1295" s="268" t="n">
        <v>0.006</v>
      </c>
      <c r="E1295" s="8" t="n">
        <v>49.68</v>
      </c>
      <c r="F1295" s="8" t="n">
        <v>125.97</v>
      </c>
      <c r="G1295" s="8" t="n">
        <v>109.442</v>
      </c>
      <c r="H1295" s="8" t="n">
        <v>90.39</v>
      </c>
      <c r="I1295" s="8" t="n">
        <v>159.5</v>
      </c>
      <c r="J1295" s="8" t="n">
        <v>69.34999999999999</v>
      </c>
      <c r="K1295" s="268" t="n">
        <v>0.3353</v>
      </c>
      <c r="L1295" s="268" t="n">
        <v>0.2176</v>
      </c>
      <c r="M1295" s="268" t="n">
        <v>-0.0047</v>
      </c>
      <c r="N1295" s="8" t="n">
        <v>1120.57</v>
      </c>
      <c r="O1295" s="8" t="n">
        <v>5720.19</v>
      </c>
      <c r="P1295" s="268" t="n">
        <v>0.1959</v>
      </c>
      <c r="Q1295" s="8" t="n">
        <v>358</v>
      </c>
      <c r="R1295" s="8" t="inlineStr">
        <is>
          <t>4 ↑ +0.35%</t>
        </is>
      </c>
      <c r="S1295" s="8" t="inlineStr">
        <is>
          <t>51 ↑ +0.27%</t>
        </is>
      </c>
      <c r="T1295" s="8" t="inlineStr">
        <is>
          <t>130 ↑ +0.53%</t>
        </is>
      </c>
      <c r="U1295" s="8" t="inlineStr">
        <is>
          <t>68 ↑ +0.91%</t>
        </is>
      </c>
      <c r="V1295" s="8" t="inlineStr">
        <is>
          <t>39 ↑ +1.35%</t>
        </is>
      </c>
      <c r="W1295" s="8" t="inlineStr">
        <is>
          <t>66 ↑ +0.23%</t>
        </is>
      </c>
    </row>
    <row r="1296" ht="28" customHeight="1" s="386">
      <c r="A1296" s="308" t="n">
        <v>44326</v>
      </c>
      <c r="B1296" s="472" t="n">
        <v>1578.174</v>
      </c>
      <c r="C1296" s="8" t="n">
        <v>23.353</v>
      </c>
      <c r="D1296" s="268" t="n">
        <v>0.015</v>
      </c>
      <c r="E1296" s="8" t="n">
        <v>44.65</v>
      </c>
      <c r="F1296" s="8" t="n">
        <v>125.667</v>
      </c>
      <c r="G1296" s="8" t="n">
        <v>108.189</v>
      </c>
      <c r="H1296" s="8" t="n">
        <v>90.34</v>
      </c>
      <c r="I1296" s="8" t="n">
        <v>158.56</v>
      </c>
      <c r="J1296" s="8" t="n">
        <v>69.51000000000001</v>
      </c>
      <c r="K1296" s="268" t="n">
        <v>0.329</v>
      </c>
      <c r="L1296" s="268" t="n">
        <v>0.2175</v>
      </c>
      <c r="M1296" s="268" t="n">
        <v>-0.0033</v>
      </c>
      <c r="N1296" s="8" t="n">
        <v>860.62</v>
      </c>
      <c r="O1296" s="8" t="n">
        <v>5731.45</v>
      </c>
      <c r="P1296" s="268" t="n">
        <v>0.1502</v>
      </c>
      <c r="Q1296" s="8" t="n">
        <v>358</v>
      </c>
      <c r="R1296" s="8" t="inlineStr">
        <is>
          <t>4 ↑ +0.35%</t>
        </is>
      </c>
      <c r="S1296" s="8" t="inlineStr">
        <is>
          <t>56 ↑ +0.28%</t>
        </is>
      </c>
      <c r="T1296" s="8" t="inlineStr">
        <is>
          <t>136 ↑ +0.42%</t>
        </is>
      </c>
      <c r="U1296" s="8" t="inlineStr">
        <is>
          <t>65 ↑ +0.83%</t>
        </is>
      </c>
      <c r="V1296" s="8" t="inlineStr">
        <is>
          <t>34 ↑ +0.79%</t>
        </is>
      </c>
      <c r="W1296" s="8" t="inlineStr">
        <is>
          <t>63 ↑ +6.07%</t>
        </is>
      </c>
    </row>
    <row r="1297" ht="28" customHeight="1" s="386">
      <c r="A1297" s="308" t="n">
        <v>44323</v>
      </c>
      <c r="B1297" s="472" t="n">
        <v>1554.821</v>
      </c>
      <c r="C1297" s="8" t="n">
        <v>1.088</v>
      </c>
      <c r="D1297" s="268" t="n">
        <v>0.0007</v>
      </c>
      <c r="E1297" s="8" t="n">
        <v>41.07</v>
      </c>
      <c r="F1297" s="8" t="n">
        <v>123.461</v>
      </c>
      <c r="G1297" s="8" t="n">
        <v>107.759</v>
      </c>
      <c r="H1297" s="8" t="n">
        <v>90.53</v>
      </c>
      <c r="I1297" s="8" t="n">
        <v>154.32</v>
      </c>
      <c r="J1297" s="8" t="n">
        <v>64.54000000000001</v>
      </c>
      <c r="K1297" s="268" t="n">
        <v>0.3086</v>
      </c>
      <c r="L1297" s="268" t="n">
        <v>0.2048</v>
      </c>
      <c r="M1297" s="268" t="n">
        <v>0.0001</v>
      </c>
      <c r="N1297" s="8" t="n">
        <v>804.42</v>
      </c>
      <c r="O1297" s="8" t="n">
        <v>5697.41</v>
      </c>
      <c r="P1297" s="268" t="n">
        <v>0.1412</v>
      </c>
      <c r="Q1297" s="8" t="n">
        <v>356</v>
      </c>
      <c r="R1297" s="8" t="inlineStr">
        <is>
          <t>5 ↑ +0.11%</t>
        </is>
      </c>
      <c r="S1297" s="8" t="inlineStr">
        <is>
          <t>61 ↑ +0.16%</t>
        </is>
      </c>
      <c r="T1297" s="8" t="inlineStr">
        <is>
          <t>134 ↑ +0.06%</t>
        </is>
      </c>
      <c r="U1297" s="8" t="inlineStr">
        <is>
          <t>67 ↓ -0.09%</t>
        </is>
      </c>
      <c r="V1297" s="8" t="inlineStr">
        <is>
          <t>37 ↓ -0.19%</t>
        </is>
      </c>
      <c r="W1297" s="8" t="inlineStr">
        <is>
          <t>52 ↑ +0.39%</t>
        </is>
      </c>
    </row>
    <row r="1298" ht="28" customHeight="1" s="386">
      <c r="A1298" s="308" t="n">
        <v>44322</v>
      </c>
      <c r="B1298" s="472" t="n">
        <v>1553.733</v>
      </c>
      <c r="C1298" s="8" t="n">
        <v>9.973000000000001</v>
      </c>
      <c r="D1298" s="268" t="n">
        <v>0.0065</v>
      </c>
      <c r="E1298" s="8" t="n">
        <v>42</v>
      </c>
      <c r="F1298" s="8" t="n">
        <v>123.876</v>
      </c>
      <c r="G1298" s="8" t="n">
        <v>108.131</v>
      </c>
      <c r="H1298" s="8" t="n">
        <v>90.08</v>
      </c>
      <c r="I1298" s="8" t="n">
        <v>153.62</v>
      </c>
      <c r="J1298" s="8" t="n">
        <v>57.07</v>
      </c>
      <c r="K1298" s="268" t="n">
        <v>0.2975</v>
      </c>
      <c r="L1298" s="268" t="n">
        <v>0.1957</v>
      </c>
      <c r="M1298" s="268" t="n">
        <v>0.0001</v>
      </c>
      <c r="N1298" s="8" t="n">
        <v>618.13</v>
      </c>
      <c r="O1298" s="8" t="n">
        <v>5711.34</v>
      </c>
      <c r="P1298" s="268" t="n">
        <v>0.1082</v>
      </c>
      <c r="Q1298" s="8" t="n">
        <v>357</v>
      </c>
      <c r="R1298" s="8" t="inlineStr">
        <is>
          <t>4 ↓ -1.03%</t>
        </is>
      </c>
      <c r="S1298" s="8" t="inlineStr">
        <is>
          <t>66 ↑ +0.14%</t>
        </is>
      </c>
      <c r="T1298" s="8" t="inlineStr">
        <is>
          <t>130 ↑ +0.19%</t>
        </is>
      </c>
      <c r="U1298" s="8" t="inlineStr">
        <is>
          <t>66 ↑ +0.23%</t>
        </is>
      </c>
      <c r="V1298" s="8" t="inlineStr">
        <is>
          <t>37 ↑ +1.05%</t>
        </is>
      </c>
      <c r="W1298" s="8" t="inlineStr">
        <is>
          <t>54 ↑ +2.71%</t>
        </is>
      </c>
    </row>
    <row r="1299" ht="28" customHeight="1" s="386">
      <c r="A1299" s="308" t="n">
        <v>44316</v>
      </c>
      <c r="B1299" s="472" t="n">
        <v>1543.76</v>
      </c>
      <c r="C1299" s="8" t="n">
        <v>-1.777</v>
      </c>
      <c r="D1299" s="268" t="n">
        <v>-0.0012</v>
      </c>
      <c r="E1299" s="8" t="n">
        <v>40.44</v>
      </c>
      <c r="F1299" s="8" t="n">
        <v>123.223</v>
      </c>
      <c r="G1299" s="8" t="n">
        <v>107.896</v>
      </c>
      <c r="H1299" s="8" t="n">
        <v>89.75</v>
      </c>
      <c r="I1299" s="8" t="n">
        <v>152.51</v>
      </c>
      <c r="J1299" s="8" t="n">
        <v>52.19</v>
      </c>
      <c r="K1299" s="268" t="n">
        <v>0.2928</v>
      </c>
      <c r="L1299" s="268" t="n">
        <v>0.1924</v>
      </c>
      <c r="M1299" s="268" t="n">
        <v>0.0016</v>
      </c>
      <c r="N1299" s="8" t="n">
        <v>702.58</v>
      </c>
      <c r="O1299" s="8" t="n">
        <v>5716.56</v>
      </c>
      <c r="P1299" s="268" t="n">
        <v>0.1229</v>
      </c>
      <c r="Q1299" s="8" t="n">
        <v>357</v>
      </c>
      <c r="R1299" s="8" t="inlineStr">
        <is>
          <t>5 ↓ -0.19%</t>
        </is>
      </c>
      <c r="S1299" s="8" t="inlineStr">
        <is>
          <t>73 ↓ -0.59%</t>
        </is>
      </c>
      <c r="T1299" s="8" t="inlineStr">
        <is>
          <t>123 ↓ -0.25%</t>
        </is>
      </c>
      <c r="U1299" s="8" t="inlineStr">
        <is>
          <t>69 ↓ -0.22%</t>
        </is>
      </c>
      <c r="V1299" s="8" t="inlineStr">
        <is>
          <t>37 ↑ +0.11%</t>
        </is>
      </c>
      <c r="W1299" s="8" t="inlineStr">
        <is>
          <t>50 ↑ +0.90%</t>
        </is>
      </c>
    </row>
    <row r="1300" ht="28" customHeight="1" s="386">
      <c r="A1300" s="308" t="n">
        <v>44315</v>
      </c>
      <c r="B1300" s="472" t="n">
        <v>1545.537</v>
      </c>
      <c r="C1300" s="8" t="n">
        <v>2.022</v>
      </c>
      <c r="D1300" s="268" t="n">
        <v>0.0013</v>
      </c>
      <c r="E1300" s="8" t="n">
        <v>42.73</v>
      </c>
      <c r="F1300" s="8" t="n">
        <v>123.318</v>
      </c>
      <c r="G1300" s="8" t="n">
        <v>107.655</v>
      </c>
      <c r="H1300" s="8" t="n">
        <v>91.03</v>
      </c>
      <c r="I1300" s="8" t="n">
        <v>151.85</v>
      </c>
      <c r="J1300" s="8" t="n">
        <v>50.87</v>
      </c>
      <c r="K1300" s="268" t="n">
        <v>0.2854</v>
      </c>
      <c r="L1300" s="268" t="n">
        <v>0.1911</v>
      </c>
      <c r="M1300" s="268" t="n">
        <v>0.0008</v>
      </c>
      <c r="N1300" s="8" t="n">
        <v>707.16</v>
      </c>
      <c r="O1300" s="8" t="n">
        <v>5727.69</v>
      </c>
      <c r="P1300" s="268" t="n">
        <v>0.1235</v>
      </c>
      <c r="Q1300" s="8" t="n">
        <v>358</v>
      </c>
      <c r="R1300" s="8" t="inlineStr">
        <is>
          <t>4 ↓ -0.30%</t>
        </is>
      </c>
      <c r="S1300" s="8" t="inlineStr">
        <is>
          <t>66 ↑ +0.02%</t>
        </is>
      </c>
      <c r="T1300" s="8" t="inlineStr">
        <is>
          <t>129 ↑ +0.11%</t>
        </is>
      </c>
      <c r="U1300" s="8" t="inlineStr">
        <is>
          <t>73 ↓ -0.04%</t>
        </is>
      </c>
      <c r="V1300" s="8" t="inlineStr">
        <is>
          <t>34 ↑ +0.05%</t>
        </is>
      </c>
      <c r="W1300" s="8" t="inlineStr">
        <is>
          <t>52 ↑ +0.66%</t>
        </is>
      </c>
    </row>
    <row r="1301" ht="28" customHeight="1" s="386">
      <c r="A1301" s="308" t="n">
        <v>44314</v>
      </c>
      <c r="B1301" s="472" t="n">
        <v>1543.515</v>
      </c>
      <c r="C1301" s="8" t="n">
        <v>3.957</v>
      </c>
      <c r="D1301" s="268" t="n">
        <v>0.0026</v>
      </c>
      <c r="E1301" s="8" t="n">
        <v>39.66</v>
      </c>
      <c r="F1301" s="8" t="n">
        <v>123.126</v>
      </c>
      <c r="G1301" s="8" t="n">
        <v>108.05</v>
      </c>
      <c r="H1301" s="8" t="n">
        <v>91.61</v>
      </c>
      <c r="I1301" s="8" t="n">
        <v>151.37</v>
      </c>
      <c r="J1301" s="8" t="n">
        <v>50</v>
      </c>
      <c r="K1301" s="268" t="n">
        <v>0.2824</v>
      </c>
      <c r="L1301" s="268" t="n">
        <v>0.1849</v>
      </c>
      <c r="M1301" s="268" t="n">
        <v>0.0011</v>
      </c>
      <c r="N1301" s="8" t="n">
        <v>655.36</v>
      </c>
      <c r="O1301" s="8" t="n">
        <v>5729.78</v>
      </c>
      <c r="P1301" s="268" t="n">
        <v>0.1144</v>
      </c>
      <c r="Q1301" s="8" t="n">
        <v>358</v>
      </c>
      <c r="R1301" s="8" t="inlineStr">
        <is>
          <t>3 ↓ -0.39%</t>
        </is>
      </c>
      <c r="S1301" s="8" t="inlineStr">
        <is>
          <t>71 ↑ +0.14%</t>
        </is>
      </c>
      <c r="T1301" s="8" t="inlineStr">
        <is>
          <t>122 ↓ -0.01%</t>
        </is>
      </c>
      <c r="U1301" s="8" t="inlineStr">
        <is>
          <t>75 ↑ +0.36%</t>
        </is>
      </c>
      <c r="V1301" s="8" t="inlineStr">
        <is>
          <t>37 ↓ -0.02%</t>
        </is>
      </c>
      <c r="W1301" s="8" t="inlineStr">
        <is>
          <t>50 ↑ +1.17%</t>
        </is>
      </c>
    </row>
    <row r="1302" ht="28" customHeight="1" s="386">
      <c r="A1302" s="308" t="n">
        <v>44313</v>
      </c>
      <c r="B1302" s="472" t="n">
        <v>1539.558</v>
      </c>
      <c r="C1302" s="8" t="n">
        <v>-3.271</v>
      </c>
      <c r="D1302" s="268" t="n">
        <v>-0.0021</v>
      </c>
      <c r="E1302" s="8" t="n">
        <v>39.23</v>
      </c>
      <c r="F1302" s="8" t="n">
        <v>123.083</v>
      </c>
      <c r="G1302" s="8" t="n">
        <v>107.865</v>
      </c>
      <c r="H1302" s="8" t="n">
        <v>91.98999999999999</v>
      </c>
      <c r="I1302" s="8" t="n">
        <v>151.41</v>
      </c>
      <c r="J1302" s="8" t="n">
        <v>52.47</v>
      </c>
      <c r="K1302" s="268" t="n">
        <v>0.2832</v>
      </c>
      <c r="L1302" s="268" t="n">
        <v>0.1803</v>
      </c>
      <c r="M1302" s="268" t="n">
        <v>0.0016</v>
      </c>
      <c r="N1302" s="8" t="n">
        <v>687.96</v>
      </c>
      <c r="O1302" s="8" t="n">
        <v>5723.74</v>
      </c>
      <c r="P1302" s="268" t="n">
        <v>0.1202</v>
      </c>
      <c r="Q1302" s="8" t="n">
        <v>358</v>
      </c>
      <c r="R1302" s="8" t="inlineStr">
        <is>
          <t>5 ↓ -1.15%</t>
        </is>
      </c>
      <c r="S1302" s="8" t="inlineStr">
        <is>
          <t>65 ↓ -0.40%</t>
        </is>
      </c>
      <c r="T1302" s="8" t="inlineStr">
        <is>
          <t>130 ↓ -0.41%</t>
        </is>
      </c>
      <c r="U1302" s="8" t="inlineStr">
        <is>
          <t>67 ↓ -0.27%</t>
        </is>
      </c>
      <c r="V1302" s="8" t="inlineStr">
        <is>
          <t>45 ↓ -0.27%</t>
        </is>
      </c>
      <c r="W1302" s="8" t="inlineStr">
        <is>
          <t>46 ↑ +0.86%</t>
        </is>
      </c>
    </row>
    <row r="1303" ht="28" customHeight="1" s="386">
      <c r="A1303" s="308" t="n">
        <v>44312</v>
      </c>
      <c r="B1303" s="472" t="n">
        <v>1542.829</v>
      </c>
      <c r="C1303" s="8" t="n">
        <v>-1.003</v>
      </c>
      <c r="D1303" s="268" t="n">
        <v>-0.0007</v>
      </c>
      <c r="E1303" s="8" t="n">
        <v>44.97</v>
      </c>
      <c r="F1303" s="8" t="n">
        <v>123.611</v>
      </c>
      <c r="G1303" s="8" t="n">
        <v>108.238</v>
      </c>
      <c r="H1303" s="8" t="n">
        <v>92.08</v>
      </c>
      <c r="I1303" s="8" t="n">
        <v>151.61</v>
      </c>
      <c r="J1303" s="8" t="n">
        <v>52</v>
      </c>
      <c r="K1303" s="268" t="n">
        <v>0.2799</v>
      </c>
      <c r="L1303" s="268" t="n">
        <v>0.1854</v>
      </c>
      <c r="M1303" s="268" t="n">
        <v>0.0011</v>
      </c>
      <c r="N1303" s="8" t="n">
        <v>630.87</v>
      </c>
      <c r="O1303" s="8" t="n">
        <v>5725.58</v>
      </c>
      <c r="P1303" s="268" t="n">
        <v>0.1102</v>
      </c>
      <c r="Q1303" s="8" t="n">
        <v>358</v>
      </c>
      <c r="R1303" s="8" t="inlineStr">
        <is>
          <t>4 ↑ +1.39%</t>
        </is>
      </c>
      <c r="S1303" s="8" t="inlineStr">
        <is>
          <t>65 ↓ -0.28%</t>
        </is>
      </c>
      <c r="T1303" s="8" t="inlineStr">
        <is>
          <t>126 ↓ -0.20%</t>
        </is>
      </c>
      <c r="U1303" s="8" t="inlineStr">
        <is>
          <t>71 ↓ -0.26%</t>
        </is>
      </c>
      <c r="V1303" s="8" t="inlineStr">
        <is>
          <t>42 ↑ +0.55%</t>
        </is>
      </c>
      <c r="W1303" s="8" t="inlineStr">
        <is>
          <t>50 ↑ +0.20%</t>
        </is>
      </c>
    </row>
    <row r="1304" ht="28" customHeight="1" s="386">
      <c r="A1304" s="308" t="n">
        <v>44309</v>
      </c>
      <c r="B1304" s="472" t="n">
        <v>1543.832</v>
      </c>
      <c r="C1304" s="8" t="n">
        <v>-2.846</v>
      </c>
      <c r="D1304" s="268" t="n">
        <v>-0.0018</v>
      </c>
      <c r="E1304" s="8" t="n">
        <v>45.45</v>
      </c>
      <c r="F1304" s="8" t="n">
        <v>123.642</v>
      </c>
      <c r="G1304" s="8" t="n">
        <v>108.199</v>
      </c>
      <c r="H1304" s="8" t="n">
        <v>93.26000000000001</v>
      </c>
      <c r="I1304" s="8" t="n">
        <v>151.51</v>
      </c>
      <c r="J1304" s="8" t="n">
        <v>50</v>
      </c>
      <c r="K1304" s="268" t="n">
        <v>0.2787</v>
      </c>
      <c r="L1304" s="268" t="n">
        <v>0.1879</v>
      </c>
      <c r="M1304" s="268" t="n">
        <v>0.0008</v>
      </c>
      <c r="N1304" s="8" t="n">
        <v>419.61</v>
      </c>
      <c r="O1304" s="8" t="n">
        <v>5444.86</v>
      </c>
      <c r="P1304" s="268" t="n">
        <v>0.0771</v>
      </c>
      <c r="Q1304" s="8" t="n">
        <v>353</v>
      </c>
      <c r="R1304" s="8" t="inlineStr">
        <is>
          <t>2 ↓ -0.20%</t>
        </is>
      </c>
      <c r="S1304" s="8" t="inlineStr">
        <is>
          <t>64 ↓ -0.29%</t>
        </is>
      </c>
      <c r="T1304" s="8" t="inlineStr">
        <is>
          <t>131 ↓ -0.23%</t>
        </is>
      </c>
      <c r="U1304" s="8" t="inlineStr">
        <is>
          <t>70 ↓ -0.53%</t>
        </is>
      </c>
      <c r="V1304" s="8" t="inlineStr">
        <is>
          <t>38 ↓ -0.16%</t>
        </is>
      </c>
      <c r="W1304" s="8" t="inlineStr">
        <is>
          <t>48 ↑ +0.59%</t>
        </is>
      </c>
    </row>
    <row r="1305" ht="28" customHeight="1" s="386">
      <c r="A1305" s="308" t="n">
        <v>44308</v>
      </c>
      <c r="B1305" s="472" t="n">
        <v>1546.678</v>
      </c>
      <c r="C1305" s="8" t="n">
        <v>2.255</v>
      </c>
      <c r="D1305" s="268" t="n">
        <v>0.0015</v>
      </c>
      <c r="E1305" s="8" t="n">
        <v>48.04</v>
      </c>
      <c r="F1305" s="8" t="n">
        <v>123.3</v>
      </c>
      <c r="G1305" s="8" t="n">
        <v>108.49</v>
      </c>
      <c r="H1305" s="8" t="n">
        <v>93.88</v>
      </c>
      <c r="I1305" s="8" t="n">
        <v>150.7</v>
      </c>
      <c r="J1305" s="8" t="n">
        <v>48.92</v>
      </c>
      <c r="K1305" s="268" t="n">
        <v>0.274</v>
      </c>
      <c r="L1305" s="268" t="n">
        <v>0.182</v>
      </c>
      <c r="M1305" s="268" t="n">
        <v>0.0003</v>
      </c>
      <c r="N1305" s="8" t="n">
        <v>411.3</v>
      </c>
      <c r="O1305" s="8" t="n">
        <v>5446.95</v>
      </c>
      <c r="P1305" s="268" t="n">
        <v>0.0755</v>
      </c>
      <c r="Q1305" s="8" t="n">
        <v>353</v>
      </c>
      <c r="R1305" s="8" t="inlineStr">
        <is>
          <t>2 ↑ +0.39%</t>
        </is>
      </c>
      <c r="S1305" s="8" t="inlineStr">
        <is>
          <t>53 ↑ +0.18%</t>
        </is>
      </c>
      <c r="T1305" s="8" t="inlineStr">
        <is>
          <t>136 ↓ -0.01%</t>
        </is>
      </c>
      <c r="U1305" s="8" t="inlineStr">
        <is>
          <t>72 ↑ +0.16%</t>
        </is>
      </c>
      <c r="V1305" s="8" t="inlineStr">
        <is>
          <t>43 ↑ +0.47%</t>
        </is>
      </c>
      <c r="W1305" s="8" t="inlineStr">
        <is>
          <t>47 ↑ +0.23%</t>
        </is>
      </c>
    </row>
    <row r="1306" ht="28" customHeight="1" s="386">
      <c r="A1306" s="308" t="n">
        <v>44307</v>
      </c>
      <c r="B1306" s="472" t="n">
        <v>1544.423</v>
      </c>
      <c r="C1306" s="8" t="n">
        <v>-2.785</v>
      </c>
      <c r="D1306" s="268" t="n">
        <v>-0.0018</v>
      </c>
      <c r="E1306" s="8" t="n">
        <v>48.7</v>
      </c>
      <c r="F1306" s="8" t="n">
        <v>123.274</v>
      </c>
      <c r="G1306" s="8" t="n">
        <v>108.51</v>
      </c>
      <c r="H1306" s="8" t="n">
        <v>93.56</v>
      </c>
      <c r="I1306" s="8" t="n">
        <v>151.06</v>
      </c>
      <c r="J1306" s="8" t="n">
        <v>48.59</v>
      </c>
      <c r="K1306" s="268" t="n">
        <v>0.2779</v>
      </c>
      <c r="L1306" s="268" t="n">
        <v>0.1831</v>
      </c>
      <c r="M1306" s="268" t="n">
        <v>0.0005999999999999999</v>
      </c>
      <c r="N1306" s="8" t="n">
        <v>359.64</v>
      </c>
      <c r="O1306" s="8" t="n">
        <v>5305.39</v>
      </c>
      <c r="P1306" s="268" t="n">
        <v>0.0678</v>
      </c>
      <c r="Q1306" s="8" t="n">
        <v>351</v>
      </c>
      <c r="R1306" s="8" t="inlineStr">
        <is>
          <t>5 ↓ -0.06%</t>
        </is>
      </c>
      <c r="S1306" s="8" t="inlineStr">
        <is>
          <t>53 ↓ -0.14%</t>
        </is>
      </c>
      <c r="T1306" s="8" t="inlineStr">
        <is>
          <t>136 ↓ -0.09%</t>
        </is>
      </c>
      <c r="U1306" s="8" t="inlineStr">
        <is>
          <t>70 ↓ -0.19%</t>
        </is>
      </c>
      <c r="V1306" s="8" t="inlineStr">
        <is>
          <t>39 ↓ -0.38%</t>
        </is>
      </c>
      <c r="W1306" s="8" t="inlineStr">
        <is>
          <t>48 ↓ -0.31%</t>
        </is>
      </c>
    </row>
    <row r="1307" ht="28" customHeight="1" s="386">
      <c r="A1307" s="308" t="n">
        <v>44306</v>
      </c>
      <c r="B1307" s="472" t="n">
        <v>1547.208</v>
      </c>
      <c r="C1307" s="8" t="n">
        <v>3.797</v>
      </c>
      <c r="D1307" s="268" t="n">
        <v>0.0025</v>
      </c>
      <c r="E1307" s="8" t="n">
        <v>48.36</v>
      </c>
      <c r="F1307" s="8" t="n">
        <v>123.367</v>
      </c>
      <c r="G1307" s="8" t="n">
        <v>108.607</v>
      </c>
      <c r="H1307" s="8" t="n">
        <v>93.02</v>
      </c>
      <c r="I1307" s="8" t="n">
        <v>151.09</v>
      </c>
      <c r="J1307" s="8" t="n">
        <v>49.61</v>
      </c>
      <c r="K1307" s="268" t="n">
        <v>0.2772</v>
      </c>
      <c r="L1307" s="268" t="n">
        <v>0.1819</v>
      </c>
      <c r="M1307" s="268" t="n">
        <v>-0.0001</v>
      </c>
      <c r="N1307" s="8" t="n">
        <v>386.24</v>
      </c>
      <c r="O1307" s="8" t="n">
        <v>5303.48</v>
      </c>
      <c r="P1307" s="268" t="n">
        <v>0.0728</v>
      </c>
      <c r="Q1307" s="8" t="n">
        <v>350</v>
      </c>
      <c r="R1307" s="8" t="inlineStr">
        <is>
          <t>3 ↑ +0.81%</t>
        </is>
      </c>
      <c r="S1307" s="8" t="inlineStr">
        <is>
          <t>55 ↑ +0.32%</t>
        </is>
      </c>
      <c r="T1307" s="8" t="inlineStr">
        <is>
          <t>131 ↑ +0.15%</t>
        </is>
      </c>
      <c r="U1307" s="8" t="inlineStr">
        <is>
          <t>73 ↑ +0.38%</t>
        </is>
      </c>
      <c r="V1307" s="8" t="inlineStr">
        <is>
          <t>36 ↑ +0.13%</t>
        </is>
      </c>
      <c r="W1307" s="8" t="inlineStr">
        <is>
          <t>52 ↑ +0.27%</t>
        </is>
      </c>
    </row>
    <row r="1308" ht="28" customHeight="1" s="386">
      <c r="A1308" s="308" t="n">
        <v>44305</v>
      </c>
      <c r="B1308" s="472" t="n">
        <v>1543.411</v>
      </c>
      <c r="C1308" s="8" t="n">
        <v>20.258</v>
      </c>
      <c r="D1308" s="268" t="n">
        <v>0.0133</v>
      </c>
      <c r="E1308" s="8" t="n">
        <v>48.73</v>
      </c>
      <c r="F1308" s="8" t="n">
        <v>123.055</v>
      </c>
      <c r="G1308" s="8" t="n">
        <v>108.413</v>
      </c>
      <c r="H1308" s="8" t="n">
        <v>93.72</v>
      </c>
      <c r="I1308" s="8" t="n">
        <v>150.2</v>
      </c>
      <c r="J1308" s="8" t="n">
        <v>45.04</v>
      </c>
      <c r="K1308" s="268" t="n">
        <v>0.2715</v>
      </c>
      <c r="L1308" s="268" t="n">
        <v>0.1762</v>
      </c>
      <c r="M1308" s="268" t="n">
        <v>0.0004</v>
      </c>
      <c r="N1308" s="8" t="n">
        <v>319.31</v>
      </c>
      <c r="O1308" s="8" t="n">
        <v>5284.65</v>
      </c>
      <c r="P1308" s="268" t="n">
        <v>0.0604</v>
      </c>
      <c r="Q1308" s="8" t="n">
        <v>348</v>
      </c>
      <c r="R1308" s="8" t="inlineStr">
        <is>
          <t>6 ↑ +1.18%</t>
        </is>
      </c>
      <c r="S1308" s="8" t="inlineStr">
        <is>
          <t>59 ↑ +0.54%</t>
        </is>
      </c>
      <c r="T1308" s="8" t="inlineStr">
        <is>
          <t>131 ↑ +0.65%</t>
        </is>
      </c>
      <c r="U1308" s="8" t="inlineStr">
        <is>
          <t>63 ↑ +1.24%</t>
        </is>
      </c>
      <c r="V1308" s="8" t="inlineStr">
        <is>
          <t>38 ↑ +1.13%</t>
        </is>
      </c>
      <c r="W1308" s="8" t="inlineStr">
        <is>
          <t>51 ↑ +4.28%</t>
        </is>
      </c>
    </row>
    <row r="1309" ht="28" customHeight="1" s="386">
      <c r="A1309" s="308" t="n">
        <v>44302</v>
      </c>
      <c r="B1309" s="472" t="n">
        <v>1523.153</v>
      </c>
      <c r="C1309" s="8" t="n">
        <v>8.106</v>
      </c>
      <c r="D1309" s="268" t="n">
        <v>0.0054</v>
      </c>
      <c r="E1309" s="8" t="n">
        <v>39.55</v>
      </c>
      <c r="F1309" s="8" t="n">
        <v>121.219</v>
      </c>
      <c r="G1309" s="8" t="n">
        <v>107.45</v>
      </c>
      <c r="H1309" s="8" t="n">
        <v>92.81999999999999</v>
      </c>
      <c r="I1309" s="8" t="n">
        <v>148.86</v>
      </c>
      <c r="J1309" s="8" t="n">
        <v>46.15</v>
      </c>
      <c r="K1309" s="268" t="n">
        <v>0.2764</v>
      </c>
      <c r="L1309" s="268" t="n">
        <v>0.174</v>
      </c>
      <c r="M1309" s="268" t="n">
        <v>0.0034</v>
      </c>
      <c r="N1309" s="8" t="n">
        <v>247.07</v>
      </c>
      <c r="O1309" s="8" t="n">
        <v>5282.13</v>
      </c>
      <c r="P1309" s="268" t="n">
        <v>0.0468</v>
      </c>
      <c r="Q1309" s="8" t="n">
        <v>347</v>
      </c>
      <c r="R1309" s="8" t="inlineStr">
        <is>
          <t>6 ↑ +1.09%</t>
        </is>
      </c>
      <c r="S1309" s="8" t="inlineStr">
        <is>
          <t>72 ↑ +0.53%</t>
        </is>
      </c>
      <c r="T1309" s="8" t="inlineStr">
        <is>
          <t>121 ↑ +0.46%</t>
        </is>
      </c>
      <c r="U1309" s="8" t="inlineStr">
        <is>
          <t>68 ↑ +0.65%</t>
        </is>
      </c>
      <c r="V1309" s="8" t="inlineStr">
        <is>
          <t>39 ↑ +0.73%</t>
        </is>
      </c>
      <c r="W1309" s="8" t="inlineStr">
        <is>
          <t>41 ↑ +0.32%</t>
        </is>
      </c>
    </row>
    <row r="1310" ht="28" customHeight="1" s="386">
      <c r="A1310" s="308" t="n">
        <v>44301</v>
      </c>
      <c r="B1310" s="472" t="n">
        <v>1515.047</v>
      </c>
      <c r="C1310" s="8" t="n">
        <v>-4.574</v>
      </c>
      <c r="D1310" s="268" t="n">
        <v>-0.003</v>
      </c>
      <c r="E1310" s="8" t="n">
        <v>36</v>
      </c>
      <c r="F1310" s="8" t="n">
        <v>120.867</v>
      </c>
      <c r="G1310" s="8" t="n">
        <v>107.125</v>
      </c>
      <c r="H1310" s="8" t="n">
        <v>91.95999999999999</v>
      </c>
      <c r="I1310" s="8" t="n">
        <v>149.96</v>
      </c>
      <c r="J1310" s="8" t="n">
        <v>53.55</v>
      </c>
      <c r="K1310" s="268" t="n">
        <v>0.2909</v>
      </c>
      <c r="L1310" s="268" t="n">
        <v>0.1864</v>
      </c>
      <c r="M1310" s="268" t="n">
        <v>0.0045</v>
      </c>
      <c r="N1310" s="8" t="n">
        <v>272.59</v>
      </c>
      <c r="O1310" s="8" t="n">
        <v>5217.09</v>
      </c>
      <c r="P1310" s="268" t="n">
        <v>0.0522</v>
      </c>
      <c r="Q1310" s="8" t="n">
        <v>346</v>
      </c>
      <c r="R1310" s="8" t="inlineStr">
        <is>
          <t>8 ↓ -0.97%</t>
        </is>
      </c>
      <c r="S1310" s="8" t="inlineStr">
        <is>
          <t>73 ↓ -0.32%</t>
        </is>
      </c>
      <c r="T1310" s="8" t="inlineStr">
        <is>
          <t>121 ↓ -0.25%</t>
        </is>
      </c>
      <c r="U1310" s="8" t="inlineStr">
        <is>
          <t>70 ↓ -0.18%</t>
        </is>
      </c>
      <c r="V1310" s="8" t="inlineStr">
        <is>
          <t>34 ↓ -0.11%</t>
        </is>
      </c>
      <c r="W1310" s="8" t="inlineStr">
        <is>
          <t>40 ↓ -0.66%</t>
        </is>
      </c>
    </row>
    <row r="1311" ht="28" customHeight="1" s="386">
      <c r="A1311" s="308" t="n">
        <v>44300</v>
      </c>
      <c r="B1311" s="472" t="n">
        <v>1519.621</v>
      </c>
      <c r="C1311" s="8" t="n">
        <v>6.552</v>
      </c>
      <c r="D1311" s="268" t="n">
        <v>0.0043</v>
      </c>
      <c r="E1311" s="8" t="n">
        <v>35.35</v>
      </c>
      <c r="F1311" s="8" t="n">
        <v>121.008</v>
      </c>
      <c r="G1311" s="8" t="n">
        <v>107.035</v>
      </c>
      <c r="H1311" s="8" t="n">
        <v>91.89</v>
      </c>
      <c r="I1311" s="8" t="n">
        <v>149.94</v>
      </c>
      <c r="J1311" s="8" t="n">
        <v>51.95</v>
      </c>
      <c r="K1311" s="268" t="n">
        <v>0.2894</v>
      </c>
      <c r="L1311" s="268" t="n">
        <v>0.1893</v>
      </c>
      <c r="M1311" s="268" t="n">
        <v>0.0039</v>
      </c>
      <c r="N1311" s="8" t="n">
        <v>320.74</v>
      </c>
      <c r="O1311" s="8" t="n">
        <v>5277.31</v>
      </c>
      <c r="P1311" s="268" t="n">
        <v>0.0608</v>
      </c>
      <c r="Q1311" s="8" t="n">
        <v>346</v>
      </c>
      <c r="R1311" s="8" t="inlineStr">
        <is>
          <t>7 ↑ +0.19%</t>
        </is>
      </c>
      <c r="S1311" s="8" t="inlineStr">
        <is>
          <t>65 ↑ +0.09%</t>
        </is>
      </c>
      <c r="T1311" s="8" t="inlineStr">
        <is>
          <t>131 ↑ +0.21%</t>
        </is>
      </c>
      <c r="U1311" s="8" t="inlineStr">
        <is>
          <t>67 ↑ +0.64%</t>
        </is>
      </c>
      <c r="V1311" s="8" t="inlineStr">
        <is>
          <t>36 ↑ +0.86%</t>
        </is>
      </c>
      <c r="W1311" s="8" t="inlineStr">
        <is>
          <t>40 ↑ +1.02%</t>
        </is>
      </c>
    </row>
    <row r="1312" ht="28" customHeight="1" s="386">
      <c r="A1312" s="308" t="n">
        <v>44299</v>
      </c>
      <c r="B1312" s="472" t="n">
        <v>1513.069</v>
      </c>
      <c r="C1312" s="8" t="n">
        <v>-1.621</v>
      </c>
      <c r="D1312" s="268" t="n">
        <v>-0.0011</v>
      </c>
      <c r="E1312" s="8" t="n">
        <v>33.33</v>
      </c>
      <c r="F1312" s="8" t="n">
        <v>120.588</v>
      </c>
      <c r="G1312" s="8" t="n">
        <v>106.858</v>
      </c>
      <c r="H1312" s="8" t="n">
        <v>90.75</v>
      </c>
      <c r="I1312" s="8" t="n">
        <v>150.66</v>
      </c>
      <c r="J1312" s="8" t="n">
        <v>55.75</v>
      </c>
      <c r="K1312" s="268" t="n">
        <v>0.3007</v>
      </c>
      <c r="L1312" s="268" t="n">
        <v>0.2045</v>
      </c>
      <c r="M1312" s="268" t="n">
        <v>0.0049</v>
      </c>
      <c r="N1312" s="8" t="n">
        <v>252.15</v>
      </c>
      <c r="O1312" s="8" t="n">
        <v>5279.46</v>
      </c>
      <c r="P1312" s="268" t="n">
        <v>0.0478</v>
      </c>
      <c r="Q1312" s="8" t="n">
        <v>346</v>
      </c>
      <c r="R1312" s="8" t="inlineStr">
        <is>
          <t>7 ↓ -0.59%</t>
        </is>
      </c>
      <c r="S1312" s="8" t="inlineStr">
        <is>
          <t>70 ↓ -0.28%</t>
        </is>
      </c>
      <c r="T1312" s="8" t="inlineStr">
        <is>
          <t>126 ↓ -0.36%</t>
        </is>
      </c>
      <c r="U1312" s="8" t="inlineStr">
        <is>
          <t>69 ↓ -0.24%</t>
        </is>
      </c>
      <c r="V1312" s="8" t="inlineStr">
        <is>
          <t>35 ↓ -0.27%</t>
        </is>
      </c>
      <c r="W1312" s="8" t="inlineStr">
        <is>
          <t>39 ↑ +1.50%</t>
        </is>
      </c>
    </row>
    <row r="1313" ht="28" customHeight="1" s="386">
      <c r="A1313" s="308" t="n">
        <v>44298</v>
      </c>
      <c r="B1313" s="472" t="n">
        <v>1514.69</v>
      </c>
      <c r="C1313" s="8" t="n">
        <v>-12.015</v>
      </c>
      <c r="D1313" s="268" t="n">
        <v>-0.007900000000000001</v>
      </c>
      <c r="E1313" s="8" t="n">
        <v>36.09</v>
      </c>
      <c r="F1313" s="8" t="n">
        <v>120.635</v>
      </c>
      <c r="G1313" s="8" t="n">
        <v>107.206</v>
      </c>
      <c r="H1313" s="8" t="n">
        <v>91.70999999999999</v>
      </c>
      <c r="I1313" s="8" t="n">
        <v>149.94</v>
      </c>
      <c r="J1313" s="8" t="n">
        <v>57.97</v>
      </c>
      <c r="K1313" s="268" t="n">
        <v>0.293</v>
      </c>
      <c r="L1313" s="268" t="n">
        <v>0.1947</v>
      </c>
      <c r="M1313" s="268" t="n">
        <v>0.0046</v>
      </c>
      <c r="N1313" s="8" t="n">
        <v>231.31</v>
      </c>
      <c r="O1313" s="8" t="n">
        <v>5266</v>
      </c>
      <c r="P1313" s="268" t="n">
        <v>0.0439</v>
      </c>
      <c r="Q1313" s="8" t="n">
        <v>345</v>
      </c>
      <c r="R1313" s="8" t="inlineStr">
        <is>
          <t>7 ↓ -0.30%</t>
        </is>
      </c>
      <c r="S1313" s="8" t="inlineStr">
        <is>
          <t>65 ↓ -0.18%</t>
        </is>
      </c>
      <c r="T1313" s="8" t="inlineStr">
        <is>
          <t>127 ↓ -0.41%</t>
        </is>
      </c>
      <c r="U1313" s="8" t="inlineStr">
        <is>
          <t>72 ↓ -0.99%</t>
        </is>
      </c>
      <c r="V1313" s="8" t="inlineStr">
        <is>
          <t>34 ↓ -0.93%</t>
        </is>
      </c>
      <c r="W1313" s="8" t="inlineStr">
        <is>
          <t>40 ↓ -2.58%</t>
        </is>
      </c>
    </row>
    <row r="1314" ht="28" customHeight="1" s="386">
      <c r="A1314" s="308" t="n">
        <v>44295</v>
      </c>
      <c r="B1314" s="472" t="n">
        <v>1526.705</v>
      </c>
      <c r="C1314" s="8" t="n">
        <v>0.366</v>
      </c>
      <c r="D1314" s="268" t="n">
        <v>0.0002</v>
      </c>
      <c r="E1314" s="8" t="n">
        <v>41.32</v>
      </c>
      <c r="F1314" s="8" t="n">
        <v>122.512</v>
      </c>
      <c r="G1314" s="8" t="n">
        <v>107.82</v>
      </c>
      <c r="H1314" s="8" t="n">
        <v>92.06</v>
      </c>
      <c r="I1314" s="8" t="n">
        <v>151.14</v>
      </c>
      <c r="J1314" s="8" t="n">
        <v>53.52</v>
      </c>
      <c r="K1314" s="268" t="n">
        <v>0.2863</v>
      </c>
      <c r="L1314" s="268" t="n">
        <v>0.1904</v>
      </c>
      <c r="M1314" s="268" t="n">
        <v>0.0028</v>
      </c>
      <c r="N1314" s="8" t="n">
        <v>255.14</v>
      </c>
      <c r="O1314" s="8" t="n">
        <v>5272.42</v>
      </c>
      <c r="P1314" s="268" t="n">
        <v>0.0484</v>
      </c>
      <c r="Q1314" s="8" t="n">
        <v>345</v>
      </c>
      <c r="R1314" s="8" t="inlineStr">
        <is>
          <t>7 ↑ +0.87%</t>
        </is>
      </c>
      <c r="S1314" s="8" t="inlineStr">
        <is>
          <t>59 ↑ +0.29%</t>
        </is>
      </c>
      <c r="T1314" s="8" t="inlineStr">
        <is>
          <t>126 ↑ +0.18%</t>
        </is>
      </c>
      <c r="U1314" s="8" t="inlineStr">
        <is>
          <t>74 ↑ +0.02%</t>
        </is>
      </c>
      <c r="V1314" s="8" t="inlineStr">
        <is>
          <t>32 ↓ -0.06%</t>
        </is>
      </c>
      <c r="W1314" s="8" t="inlineStr">
        <is>
          <t>47 ↓ -0.78%</t>
        </is>
      </c>
    </row>
    <row r="1315" ht="28" customHeight="1" s="386">
      <c r="A1315" s="308" t="n">
        <v>44294</v>
      </c>
      <c r="B1315" s="472" t="n">
        <v>1526.339</v>
      </c>
      <c r="C1315" s="8" t="n">
        <v>2.195</v>
      </c>
      <c r="D1315" s="268" t="n">
        <v>0.0014</v>
      </c>
      <c r="E1315" s="8" t="n">
        <v>39.87</v>
      </c>
      <c r="F1315" s="8" t="n">
        <v>122.527</v>
      </c>
      <c r="G1315" s="8" t="n">
        <v>107.851</v>
      </c>
      <c r="H1315" s="8" t="n">
        <v>91.3</v>
      </c>
      <c r="I1315" s="8" t="n">
        <v>151.28</v>
      </c>
      <c r="J1315" s="8" t="n">
        <v>53.7</v>
      </c>
      <c r="K1315" s="268" t="n">
        <v>0.2876</v>
      </c>
      <c r="L1315" s="268" t="n">
        <v>0.189</v>
      </c>
      <c r="M1315" s="268" t="n">
        <v>0.0028</v>
      </c>
      <c r="N1315" s="8" t="n">
        <v>286.76</v>
      </c>
      <c r="O1315" s="8" t="n">
        <v>5273.92</v>
      </c>
      <c r="P1315" s="268" t="n">
        <v>0.0544</v>
      </c>
      <c r="Q1315" s="8" t="n">
        <v>345</v>
      </c>
      <c r="R1315" s="8" t="inlineStr">
        <is>
          <t>7 ↑ +0.63%</t>
        </is>
      </c>
      <c r="S1315" s="8" t="inlineStr">
        <is>
          <t>67 ↑ +0.06%</t>
        </is>
      </c>
      <c r="T1315" s="8" t="inlineStr">
        <is>
          <t>117 ↑ +0.04%</t>
        </is>
      </c>
      <c r="U1315" s="8" t="inlineStr">
        <is>
          <t>76 ↓ -0.09%</t>
        </is>
      </c>
      <c r="V1315" s="8" t="inlineStr">
        <is>
          <t>29 ↑ +0.56%</t>
        </is>
      </c>
      <c r="W1315" s="8" t="inlineStr">
        <is>
          <t>49 ↑ +0.56%</t>
        </is>
      </c>
    </row>
    <row r="1316" ht="28" customHeight="1" s="386">
      <c r="A1316" s="308" t="n">
        <v>44293</v>
      </c>
      <c r="B1316" s="472" t="n">
        <v>1524.144</v>
      </c>
      <c r="C1316" s="8" t="n">
        <v>1.279</v>
      </c>
      <c r="D1316" s="268" t="n">
        <v>0.0008</v>
      </c>
      <c r="E1316" s="8" t="n">
        <v>39.52</v>
      </c>
      <c r="F1316" s="8" t="n">
        <v>122.246</v>
      </c>
      <c r="G1316" s="8" t="n">
        <v>108.02</v>
      </c>
      <c r="H1316" s="8" t="n">
        <v>92.15000000000001</v>
      </c>
      <c r="I1316" s="8" t="n">
        <v>149.83</v>
      </c>
      <c r="J1316" s="8" t="n">
        <v>50.66</v>
      </c>
      <c r="K1316" s="268" t="n">
        <v>0.2759</v>
      </c>
      <c r="L1316" s="268" t="n">
        <v>0.1832</v>
      </c>
      <c r="M1316" s="268" t="n">
        <v>0.0032</v>
      </c>
      <c r="N1316" s="8" t="n">
        <v>265.09</v>
      </c>
      <c r="O1316" s="8" t="n">
        <v>5275.89</v>
      </c>
      <c r="P1316" s="268" t="n">
        <v>0.0502</v>
      </c>
      <c r="Q1316" s="8" t="n">
        <v>345</v>
      </c>
      <c r="R1316" s="8" t="inlineStr">
        <is>
          <t>7 ↑ +1.15%</t>
        </is>
      </c>
      <c r="S1316" s="8" t="inlineStr">
        <is>
          <t>67 ↑ +0.25%</t>
        </is>
      </c>
      <c r="T1316" s="8" t="inlineStr">
        <is>
          <t>119 ↑ +0.11%</t>
        </is>
      </c>
      <c r="U1316" s="8" t="inlineStr">
        <is>
          <t>72 ↓ -0.03%</t>
        </is>
      </c>
      <c r="V1316" s="8" t="inlineStr">
        <is>
          <t>30 ↓ -0.09%</t>
        </is>
      </c>
      <c r="W1316" s="8" t="inlineStr">
        <is>
          <t>50 ↓ -0.07%</t>
        </is>
      </c>
    </row>
    <row r="1317" ht="28" customHeight="1" s="386">
      <c r="A1317" s="308" t="n">
        <v>44292</v>
      </c>
      <c r="B1317" s="472" t="n">
        <v>1522.865</v>
      </c>
      <c r="C1317" s="8" t="n">
        <v>5.523</v>
      </c>
      <c r="D1317" s="268" t="n">
        <v>0.0036</v>
      </c>
      <c r="E1317" s="8" t="n">
        <v>40.74</v>
      </c>
      <c r="F1317" s="8" t="n">
        <v>122.175</v>
      </c>
      <c r="G1317" s="8" t="n">
        <v>107.75</v>
      </c>
      <c r="H1317" s="8" t="n">
        <v>91.98999999999999</v>
      </c>
      <c r="I1317" s="8" t="n">
        <v>150.21</v>
      </c>
      <c r="J1317" s="8" t="n">
        <v>50.63</v>
      </c>
      <c r="K1317" s="268" t="n">
        <v>0.2804</v>
      </c>
      <c r="L1317" s="268" t="n">
        <v>0.1864</v>
      </c>
      <c r="M1317" s="268" t="n">
        <v>0.0034</v>
      </c>
      <c r="N1317" s="8" t="n">
        <v>252.89</v>
      </c>
      <c r="O1317" s="8" t="n">
        <v>5278.67</v>
      </c>
      <c r="P1317" s="268" t="n">
        <v>0.0479</v>
      </c>
      <c r="Q1317" s="8" t="n">
        <v>345</v>
      </c>
      <c r="R1317" s="8" t="inlineStr">
        <is>
          <t>8 ↑ +0.57%</t>
        </is>
      </c>
      <c r="S1317" s="8" t="inlineStr">
        <is>
          <t>71 ↑ +0.26%</t>
        </is>
      </c>
      <c r="T1317" s="8" t="inlineStr">
        <is>
          <t>117 ↑ +0.46%</t>
        </is>
      </c>
      <c r="U1317" s="8" t="inlineStr">
        <is>
          <t>71 ↑ +0.41%</t>
        </is>
      </c>
      <c r="V1317" s="8" t="inlineStr">
        <is>
          <t>29 ↓ -0.15%</t>
        </is>
      </c>
      <c r="W1317" s="8" t="inlineStr">
        <is>
          <t>49 ↑ +0.50%</t>
        </is>
      </c>
    </row>
    <row r="1318" ht="28" customHeight="1" s="386">
      <c r="A1318" s="308" t="n">
        <v>44288</v>
      </c>
      <c r="B1318" s="472" t="n">
        <v>1517.342</v>
      </c>
      <c r="C1318" s="8" t="n">
        <v>1.728</v>
      </c>
      <c r="D1318" s="268" t="n">
        <v>0.0011</v>
      </c>
      <c r="E1318" s="8" t="n">
        <v>39.6</v>
      </c>
      <c r="F1318" s="8" t="n">
        <v>121.774</v>
      </c>
      <c r="G1318" s="8" t="n">
        <v>107</v>
      </c>
      <c r="H1318" s="8" t="n">
        <v>90.72</v>
      </c>
      <c r="I1318" s="8" t="n">
        <v>150.74</v>
      </c>
      <c r="J1318" s="8" t="n">
        <v>54.71</v>
      </c>
      <c r="K1318" s="268" t="n">
        <v>0.2896</v>
      </c>
      <c r="L1318" s="268" t="n">
        <v>0.1974</v>
      </c>
      <c r="M1318" s="268" t="n">
        <v>0.0042</v>
      </c>
      <c r="N1318" s="8" t="n">
        <v>283.87</v>
      </c>
      <c r="O1318" s="8" t="n">
        <v>5238.14</v>
      </c>
      <c r="P1318" s="268" t="n">
        <v>0.0542</v>
      </c>
      <c r="Q1318" s="8" t="n">
        <v>343</v>
      </c>
      <c r="R1318" s="8" t="inlineStr">
        <is>
          <t>8 ↑ +0.12%</t>
        </is>
      </c>
      <c r="S1318" s="8" t="inlineStr">
        <is>
          <t>71 ↓ -0.13%</t>
        </is>
      </c>
      <c r="T1318" s="8" t="inlineStr">
        <is>
          <t>115 ↓ -0.05%</t>
        </is>
      </c>
      <c r="U1318" s="8" t="inlineStr">
        <is>
          <t>72 ↑ +0.31%</t>
        </is>
      </c>
      <c r="V1318" s="8" t="inlineStr">
        <is>
          <t>28 ↑ +0.18%</t>
        </is>
      </c>
      <c r="W1318" s="8" t="inlineStr">
        <is>
          <t>49 ↑ +0.52%</t>
        </is>
      </c>
    </row>
    <row r="1319" ht="28" customHeight="1" s="386">
      <c r="A1319" s="308" t="n">
        <v>44287</v>
      </c>
      <c r="B1319" s="472" t="n">
        <v>1515.614</v>
      </c>
      <c r="C1319" s="8" t="n">
        <v>2.028</v>
      </c>
      <c r="D1319" s="268" t="n">
        <v>0.0013</v>
      </c>
      <c r="E1319" s="8" t="n">
        <v>39.18</v>
      </c>
      <c r="F1319" s="8" t="n">
        <v>121.676</v>
      </c>
      <c r="G1319" s="8" t="n">
        <v>107.475</v>
      </c>
      <c r="H1319" s="8" t="n">
        <v>90.02</v>
      </c>
      <c r="I1319" s="8" t="n">
        <v>150.66</v>
      </c>
      <c r="J1319" s="8" t="n">
        <v>53.33</v>
      </c>
      <c r="K1319" s="268" t="n">
        <v>0.2899</v>
      </c>
      <c r="L1319" s="268" t="n">
        <v>0.1944</v>
      </c>
      <c r="M1319" s="268" t="n">
        <v>0.0043</v>
      </c>
      <c r="N1319" s="8" t="n">
        <v>324.21</v>
      </c>
      <c r="O1319" s="8" t="n">
        <v>5232.76</v>
      </c>
      <c r="P1319" s="268" t="n">
        <v>0.062</v>
      </c>
      <c r="Q1319" s="8" t="n">
        <v>342</v>
      </c>
      <c r="R1319" s="8" t="inlineStr">
        <is>
          <t>8 ↑ +1.82%</t>
        </is>
      </c>
      <c r="S1319" s="8" t="inlineStr">
        <is>
          <t>68 ↑ +0.10%</t>
        </is>
      </c>
      <c r="T1319" s="8" t="inlineStr">
        <is>
          <t>122 ↑ +0.19%</t>
        </is>
      </c>
      <c r="U1319" s="8" t="inlineStr">
        <is>
          <t>69 ↑ +0.10%</t>
        </is>
      </c>
      <c r="V1319" s="8" t="inlineStr">
        <is>
          <t>28 ↑ +0.33%</t>
        </is>
      </c>
      <c r="W1319" s="8" t="inlineStr">
        <is>
          <t>47 ↓ -0.32%</t>
        </is>
      </c>
    </row>
    <row r="1320" ht="28" customHeight="1" s="386">
      <c r="A1320" s="308" t="n">
        <v>44286</v>
      </c>
      <c r="B1320" s="472" t="n">
        <v>1513.586</v>
      </c>
      <c r="C1320" s="8" t="n">
        <v>-3.064</v>
      </c>
      <c r="D1320" s="268" t="n">
        <v>-0.002</v>
      </c>
      <c r="E1320" s="8" t="n">
        <v>33.85</v>
      </c>
      <c r="F1320" s="8" t="n">
        <v>121.4</v>
      </c>
      <c r="G1320" s="8" t="n">
        <v>106.77</v>
      </c>
      <c r="H1320" s="8" t="n">
        <v>89.61</v>
      </c>
      <c r="I1320" s="8" t="n">
        <v>150.74</v>
      </c>
      <c r="J1320" s="8" t="n">
        <v>53.96</v>
      </c>
      <c r="K1320" s="268" t="n">
        <v>0.2934</v>
      </c>
      <c r="L1320" s="268" t="n">
        <v>0.1913</v>
      </c>
      <c r="M1320" s="268" t="n">
        <v>0.0044</v>
      </c>
      <c r="N1320" s="8" t="n">
        <v>318.7</v>
      </c>
      <c r="O1320" s="8" t="n">
        <v>5184.33</v>
      </c>
      <c r="P1320" s="268" t="n">
        <v>0.0615</v>
      </c>
      <c r="Q1320" s="8" t="n">
        <v>338</v>
      </c>
      <c r="R1320" s="8" t="inlineStr">
        <is>
          <t>9 ↓ -0.52%</t>
        </is>
      </c>
      <c r="S1320" s="8" t="inlineStr">
        <is>
          <t>69 ↓ -0.25%</t>
        </is>
      </c>
      <c r="T1320" s="8" t="inlineStr">
        <is>
          <t>121 ↓ -0.09%</t>
        </is>
      </c>
      <c r="U1320" s="8" t="inlineStr">
        <is>
          <t>66 ↓ -0.30%</t>
        </is>
      </c>
      <c r="V1320" s="8" t="inlineStr">
        <is>
          <t>25 ↓ -0.50%</t>
        </is>
      </c>
      <c r="W1320" s="8" t="inlineStr">
        <is>
          <t>48 ↓ -0.08%</t>
        </is>
      </c>
    </row>
    <row r="1321" ht="28" customHeight="1" s="386">
      <c r="A1321" s="308" t="n">
        <v>44285</v>
      </c>
      <c r="B1321" s="472" t="n">
        <v>1516.65</v>
      </c>
      <c r="C1321" s="8" t="n">
        <v>-4.35</v>
      </c>
      <c r="D1321" s="268" t="n">
        <v>-0.0029</v>
      </c>
      <c r="E1321" s="8" t="n">
        <v>36.19</v>
      </c>
      <c r="F1321" s="8" t="n">
        <v>121.724</v>
      </c>
      <c r="G1321" s="8" t="n">
        <v>106.502</v>
      </c>
      <c r="H1321" s="8" t="n">
        <v>89.95</v>
      </c>
      <c r="I1321" s="8" t="n">
        <v>151.74</v>
      </c>
      <c r="J1321" s="8" t="n">
        <v>55.48</v>
      </c>
      <c r="K1321" s="268" t="n">
        <v>0.3002</v>
      </c>
      <c r="L1321" s="268" t="n">
        <v>0.1969</v>
      </c>
      <c r="M1321" s="268" t="n">
        <v>0.0038</v>
      </c>
      <c r="N1321" s="8" t="n">
        <v>335.1</v>
      </c>
      <c r="O1321" s="8" t="n">
        <v>5189.69</v>
      </c>
      <c r="P1321" s="268" t="n">
        <v>0.0646</v>
      </c>
      <c r="Q1321" s="8" t="n">
        <v>339</v>
      </c>
      <c r="R1321" s="8" t="inlineStr">
        <is>
          <t>9 ↓ -0.45%</t>
        </is>
      </c>
      <c r="S1321" s="8" t="inlineStr">
        <is>
          <t>68 ↓ -0.60%</t>
        </is>
      </c>
      <c r="T1321" s="8" t="inlineStr">
        <is>
          <t>124 ↓ -0.47%</t>
        </is>
      </c>
      <c r="U1321" s="8" t="inlineStr">
        <is>
          <t>59 ↓ -0.39%</t>
        </is>
      </c>
      <c r="V1321" s="8" t="inlineStr">
        <is>
          <t>30 ↑ +0.69%</t>
        </is>
      </c>
      <c r="W1321" s="8" t="inlineStr">
        <is>
          <t>49 ↑ +0.17%</t>
        </is>
      </c>
    </row>
    <row r="1322" ht="28" customHeight="1" s="386">
      <c r="A1322" s="308" t="n">
        <v>44284</v>
      </c>
      <c r="B1322" s="472" t="n">
        <v>1521</v>
      </c>
      <c r="C1322" s="8" t="n">
        <v>5.214</v>
      </c>
      <c r="D1322" s="268" t="n">
        <v>0.0034</v>
      </c>
      <c r="E1322" s="8" t="n">
        <v>35.97</v>
      </c>
      <c r="F1322" s="8" t="n">
        <v>122.155</v>
      </c>
      <c r="G1322" s="8" t="n">
        <v>107.025</v>
      </c>
      <c r="H1322" s="8" t="n">
        <v>91.31</v>
      </c>
      <c r="I1322" s="8" t="n">
        <v>151.36</v>
      </c>
      <c r="J1322" s="8" t="n">
        <v>51.14</v>
      </c>
      <c r="K1322" s="268" t="n">
        <v>0.2921</v>
      </c>
      <c r="L1322" s="268" t="n">
        <v>0.1891</v>
      </c>
      <c r="M1322" s="268" t="n">
        <v>0.004</v>
      </c>
      <c r="N1322" s="8" t="n">
        <v>303.06</v>
      </c>
      <c r="O1322" s="8" t="n">
        <v>5189.28</v>
      </c>
      <c r="P1322" s="268" t="n">
        <v>0.0584</v>
      </c>
      <c r="Q1322" s="8" t="n">
        <v>338</v>
      </c>
      <c r="R1322" s="8" t="inlineStr">
        <is>
          <t>9 ↑ +0.19%</t>
        </is>
      </c>
      <c r="S1322" s="8" t="inlineStr">
        <is>
          <t>65 ↑ +0.20%</t>
        </is>
      </c>
      <c r="T1322" s="8" t="inlineStr">
        <is>
          <t>120 ↑ +0.03%</t>
        </is>
      </c>
      <c r="U1322" s="8" t="inlineStr">
        <is>
          <t>64 ↑ +0.31%</t>
        </is>
      </c>
      <c r="V1322" s="8" t="inlineStr">
        <is>
          <t>29 ↑ +0.18%</t>
        </is>
      </c>
      <c r="W1322" s="8" t="inlineStr">
        <is>
          <t>51 ↑ +1.42%</t>
        </is>
      </c>
    </row>
    <row r="1323" ht="28" customHeight="1" s="386">
      <c r="A1323" s="308" t="n">
        <v>44281</v>
      </c>
      <c r="B1323" s="472" t="n">
        <v>1515.786</v>
      </c>
      <c r="C1323" s="8" t="n">
        <v>10.671</v>
      </c>
      <c r="D1323" s="268" t="n">
        <v>0.0071</v>
      </c>
      <c r="E1323" s="8" t="n">
        <v>36.11</v>
      </c>
      <c r="F1323" s="8" t="n">
        <v>121.608</v>
      </c>
      <c r="G1323" s="8" t="n">
        <v>107.05</v>
      </c>
      <c r="H1323" s="8" t="n">
        <v>91.92</v>
      </c>
      <c r="I1323" s="8" t="n">
        <v>150.42</v>
      </c>
      <c r="J1323" s="8" t="n">
        <v>50.32</v>
      </c>
      <c r="K1323" s="268" t="n">
        <v>0.2881</v>
      </c>
      <c r="L1323" s="268" t="n">
        <v>0.193</v>
      </c>
      <c r="M1323" s="268" t="n">
        <v>0.0048</v>
      </c>
      <c r="N1323" s="8" t="n">
        <v>323.67</v>
      </c>
      <c r="O1323" s="8" t="n">
        <v>5193.44</v>
      </c>
      <c r="P1323" s="268" t="n">
        <v>0.0623</v>
      </c>
      <c r="Q1323" s="8" t="n">
        <v>338</v>
      </c>
      <c r="R1323" s="8" t="inlineStr">
        <is>
          <t>9 ↑ +0.63%</t>
        </is>
      </c>
      <c r="S1323" s="8" t="inlineStr">
        <is>
          <t>65 ↑ +0.19%</t>
        </is>
      </c>
      <c r="T1323" s="8" t="inlineStr">
        <is>
          <t>118 ↑ +0.34%</t>
        </is>
      </c>
      <c r="U1323" s="8" t="inlineStr">
        <is>
          <t>67 ↑ +0.76%</t>
        </is>
      </c>
      <c r="V1323" s="8" t="inlineStr">
        <is>
          <t>29 ↑ +1.00%</t>
        </is>
      </c>
      <c r="W1323" s="8" t="inlineStr">
        <is>
          <t>50 ↑ +2.02%</t>
        </is>
      </c>
    </row>
    <row r="1324" ht="28" customHeight="1" s="386">
      <c r="A1324" s="308" t="n">
        <v>44280</v>
      </c>
      <c r="B1324" s="472" t="n">
        <v>1505.115</v>
      </c>
      <c r="C1324" s="8" t="n">
        <v>-4.68</v>
      </c>
      <c r="D1324" s="268" t="n">
        <v>-0.0031</v>
      </c>
      <c r="E1324" s="8" t="n">
        <v>32.75</v>
      </c>
      <c r="F1324" s="8" t="n">
        <v>120.572</v>
      </c>
      <c r="G1324" s="8" t="n">
        <v>106.655</v>
      </c>
      <c r="H1324" s="8" t="n">
        <v>90.93000000000001</v>
      </c>
      <c r="I1324" s="8" t="n">
        <v>150.31</v>
      </c>
      <c r="J1324" s="8" t="n">
        <v>54.63</v>
      </c>
      <c r="K1324" s="268" t="n">
        <v>0.2973</v>
      </c>
      <c r="L1324" s="268" t="n">
        <v>0.198</v>
      </c>
      <c r="M1324" s="268" t="n">
        <v>0.0064</v>
      </c>
      <c r="N1324" s="8" t="n">
        <v>317.8</v>
      </c>
      <c r="O1324" s="8" t="n">
        <v>5197.53</v>
      </c>
      <c r="P1324" s="268" t="n">
        <v>0.0611</v>
      </c>
      <c r="Q1324" s="8" t="n">
        <v>338</v>
      </c>
      <c r="R1324" s="8" t="inlineStr">
        <is>
          <t>9 ↓ -0.35%</t>
        </is>
      </c>
      <c r="S1324" s="8" t="inlineStr">
        <is>
          <t>70 ↓ -0.37%</t>
        </is>
      </c>
      <c r="T1324" s="8" t="inlineStr">
        <is>
          <t>119 ↓ -0.40%</t>
        </is>
      </c>
      <c r="U1324" s="8" t="inlineStr">
        <is>
          <t>66 ↓ -0.14%</t>
        </is>
      </c>
      <c r="V1324" s="8" t="inlineStr">
        <is>
          <t>31 ↓ -0.39%</t>
        </is>
      </c>
      <c r="W1324" s="8" t="inlineStr">
        <is>
          <t>43 ↓ -0.18%</t>
        </is>
      </c>
    </row>
    <row r="1325" ht="28" customHeight="1" s="386">
      <c r="A1325" s="308" t="n">
        <v>44279</v>
      </c>
      <c r="B1325" s="472" t="n">
        <v>1509.795</v>
      </c>
      <c r="C1325" s="8" t="n">
        <v>-15.851</v>
      </c>
      <c r="D1325" s="268" t="n">
        <v>-0.0104</v>
      </c>
      <c r="E1325" s="8" t="n">
        <v>35.97</v>
      </c>
      <c r="F1325" s="8" t="n">
        <v>121.262</v>
      </c>
      <c r="G1325" s="8" t="n">
        <v>107.01</v>
      </c>
      <c r="H1325" s="8" t="n">
        <v>91.45999999999999</v>
      </c>
      <c r="I1325" s="8" t="n">
        <v>151.01</v>
      </c>
      <c r="J1325" s="8" t="n">
        <v>56.86</v>
      </c>
      <c r="K1325" s="268" t="n">
        <v>0.2975</v>
      </c>
      <c r="L1325" s="268" t="n">
        <v>0.2056</v>
      </c>
      <c r="M1325" s="268" t="n">
        <v>0.0055</v>
      </c>
      <c r="N1325" s="8" t="n">
        <v>382.47</v>
      </c>
      <c r="O1325" s="8" t="n">
        <v>5191.74</v>
      </c>
      <c r="P1325" s="268" t="n">
        <v>0.0737</v>
      </c>
      <c r="Q1325" s="8" t="n">
        <v>337</v>
      </c>
      <c r="R1325" s="8" t="inlineStr">
        <is>
          <t>9 ↓ -1.22%</t>
        </is>
      </c>
      <c r="S1325" s="8" t="inlineStr">
        <is>
          <t>67 ↓ -0.71%</t>
        </is>
      </c>
      <c r="T1325" s="8" t="inlineStr">
        <is>
          <t>118 ↓ -0.48%</t>
        </is>
      </c>
      <c r="U1325" s="8" t="inlineStr">
        <is>
          <t>70 ↓ -0.96%</t>
        </is>
      </c>
      <c r="V1325" s="8" t="inlineStr">
        <is>
          <t>29 ↓ -1.43%</t>
        </is>
      </c>
      <c r="W1325" s="8" t="inlineStr">
        <is>
          <t>44 ↓ -2.89%</t>
        </is>
      </c>
    </row>
    <row r="1326" ht="28" customHeight="1" s="386">
      <c r="A1326" s="308" t="n">
        <v>44278</v>
      </c>
      <c r="B1326" s="472" t="n">
        <v>1525.646</v>
      </c>
      <c r="C1326" s="8" t="n">
        <v>-8.484</v>
      </c>
      <c r="D1326" s="268" t="n">
        <v>-0.0055</v>
      </c>
      <c r="E1326" s="8" t="n">
        <v>40.91</v>
      </c>
      <c r="F1326" s="8" t="n">
        <v>122.997</v>
      </c>
      <c r="G1326" s="8" t="n">
        <v>107.63</v>
      </c>
      <c r="H1326" s="8" t="n">
        <v>91.53</v>
      </c>
      <c r="I1326" s="8" t="n">
        <v>152.77</v>
      </c>
      <c r="J1326" s="8" t="n">
        <v>59.23</v>
      </c>
      <c r="K1326" s="268" t="n">
        <v>0.2977</v>
      </c>
      <c r="L1326" s="268" t="n">
        <v>0.1982</v>
      </c>
      <c r="M1326" s="268" t="n">
        <v>0.003</v>
      </c>
      <c r="N1326" s="8" t="n">
        <v>384.64</v>
      </c>
      <c r="O1326" s="8" t="n">
        <v>5195.06</v>
      </c>
      <c r="P1326" s="268" t="n">
        <v>0.074</v>
      </c>
      <c r="Q1326" s="8" t="n">
        <v>338</v>
      </c>
      <c r="R1326" s="8" t="inlineStr">
        <is>
          <t>9 ↓ -0.57%</t>
        </is>
      </c>
      <c r="S1326" s="8" t="inlineStr">
        <is>
          <t>59 ↓ -0.62%</t>
        </is>
      </c>
      <c r="T1326" s="8" t="inlineStr">
        <is>
          <t>122 ↓ -0.56%</t>
        </is>
      </c>
      <c r="U1326" s="8" t="inlineStr">
        <is>
          <t>64 ↓ -0.67%</t>
        </is>
      </c>
      <c r="V1326" s="8" t="inlineStr">
        <is>
          <t>34 ↓ -0.85%</t>
        </is>
      </c>
      <c r="W1326" s="8" t="inlineStr">
        <is>
          <t>50 ↓ -0.10%</t>
        </is>
      </c>
    </row>
    <row r="1327" ht="28" customHeight="1" s="386">
      <c r="A1327" s="308" t="n">
        <v>44277</v>
      </c>
      <c r="B1327" s="472" t="n">
        <v>1534.13</v>
      </c>
      <c r="C1327" s="8" t="n">
        <v>13.729</v>
      </c>
      <c r="D1327" s="268" t="n">
        <v>0.008999999999999999</v>
      </c>
      <c r="E1327" s="8" t="n">
        <v>43.67</v>
      </c>
      <c r="F1327" s="8" t="n">
        <v>123.836</v>
      </c>
      <c r="G1327" s="8" t="n">
        <v>108.44</v>
      </c>
      <c r="H1327" s="8" t="n">
        <v>92.53</v>
      </c>
      <c r="I1327" s="8" t="n">
        <v>152.66</v>
      </c>
      <c r="J1327" s="8" t="n">
        <v>52.97</v>
      </c>
      <c r="K1327" s="268" t="n">
        <v>0.2883</v>
      </c>
      <c r="L1327" s="268" t="n">
        <v>0.1983</v>
      </c>
      <c r="M1327" s="268" t="n">
        <v>0.0016</v>
      </c>
      <c r="N1327" s="8" t="n">
        <v>344.02</v>
      </c>
      <c r="O1327" s="8" t="n">
        <v>5197.55</v>
      </c>
      <c r="P1327" s="268" t="n">
        <v>0.06619999999999999</v>
      </c>
      <c r="Q1327" s="8" t="n">
        <v>338</v>
      </c>
      <c r="R1327" s="8" t="inlineStr">
        <is>
          <t>8 ↑ +1.21%</t>
        </is>
      </c>
      <c r="S1327" s="8" t="inlineStr">
        <is>
          <t>49 ↑ +0.74%</t>
        </is>
      </c>
      <c r="T1327" s="8" t="inlineStr">
        <is>
          <t>128 ↑ +0.75%</t>
        </is>
      </c>
      <c r="U1327" s="8" t="inlineStr">
        <is>
          <t>66 ↑ +0.94%</t>
        </is>
      </c>
      <c r="V1327" s="8" t="inlineStr">
        <is>
          <t>35 ↑ +1.22%</t>
        </is>
      </c>
      <c r="W1327" s="8" t="inlineStr">
        <is>
          <t>52 ↑ +1.13%</t>
        </is>
      </c>
    </row>
    <row r="1328" ht="28" customHeight="1" s="386">
      <c r="A1328" s="308" t="n">
        <v>44274</v>
      </c>
      <c r="B1328" s="472" t="n">
        <v>1520.401</v>
      </c>
      <c r="C1328" s="8" t="n">
        <v>-3.52</v>
      </c>
      <c r="D1328" s="268" t="n">
        <v>-0.0023</v>
      </c>
      <c r="E1328" s="8" t="n">
        <v>37.45</v>
      </c>
      <c r="F1328" s="8" t="n">
        <v>122.904</v>
      </c>
      <c r="G1328" s="8" t="n">
        <v>107.5</v>
      </c>
      <c r="H1328" s="8" t="n">
        <v>91.31999999999999</v>
      </c>
      <c r="I1328" s="8" t="n">
        <v>152.71</v>
      </c>
      <c r="J1328" s="8" t="n">
        <v>59.12</v>
      </c>
      <c r="K1328" s="268" t="n">
        <v>0.2981</v>
      </c>
      <c r="L1328" s="268" t="n">
        <v>0.1982</v>
      </c>
      <c r="M1328" s="268" t="n">
        <v>0.0037</v>
      </c>
      <c r="N1328" s="8" t="n">
        <v>358.67</v>
      </c>
      <c r="O1328" s="8" t="n">
        <v>5199.81</v>
      </c>
      <c r="P1328" s="268" t="n">
        <v>0.06900000000000001</v>
      </c>
      <c r="Q1328" s="8" t="n">
        <v>338</v>
      </c>
      <c r="R1328" s="8" t="inlineStr">
        <is>
          <t>9 ↑ +0.00%</t>
        </is>
      </c>
      <c r="S1328" s="8" t="inlineStr">
        <is>
          <t>58 ↑ +0.32%</t>
        </is>
      </c>
      <c r="T1328" s="8" t="inlineStr">
        <is>
          <t>126 ↑ +0.07%</t>
        </is>
      </c>
      <c r="U1328" s="8" t="inlineStr">
        <is>
          <t>65 ↓ -0.41%</t>
        </is>
      </c>
      <c r="V1328" s="8" t="inlineStr">
        <is>
          <t>31 ↓ -0.42%</t>
        </is>
      </c>
      <c r="W1328" s="8" t="inlineStr">
        <is>
          <t>49 ↓ -1.35%</t>
        </is>
      </c>
    </row>
    <row r="1329" ht="28" customHeight="1" s="386">
      <c r="A1329" s="308" t="n">
        <v>44273</v>
      </c>
      <c r="B1329" s="472" t="n">
        <v>1523.921</v>
      </c>
      <c r="C1329" s="8" t="n">
        <v>-0.732</v>
      </c>
      <c r="D1329" s="268" t="n">
        <v>-0.0005</v>
      </c>
      <c r="E1329" s="8" t="n">
        <v>37.99</v>
      </c>
      <c r="F1329" s="8" t="n">
        <v>122.78</v>
      </c>
      <c r="G1329" s="8" t="n">
        <v>107.43</v>
      </c>
      <c r="H1329" s="8" t="n">
        <v>91.09999999999999</v>
      </c>
      <c r="I1329" s="8" t="n">
        <v>151.79</v>
      </c>
      <c r="J1329" s="8" t="n">
        <v>55.53</v>
      </c>
      <c r="K1329" s="268" t="n">
        <v>0.2901</v>
      </c>
      <c r="L1329" s="268" t="n">
        <v>0.1973</v>
      </c>
      <c r="M1329" s="268" t="n">
        <v>0.0038</v>
      </c>
      <c r="N1329" s="8" t="n">
        <v>339.04</v>
      </c>
      <c r="O1329" s="8" t="n">
        <v>5201.03</v>
      </c>
      <c r="P1329" s="268" t="n">
        <v>0.06519999999999999</v>
      </c>
      <c r="Q1329" s="8" t="n">
        <v>338</v>
      </c>
      <c r="R1329" s="8" t="inlineStr">
        <is>
          <t>9 ↑ +1.11%</t>
        </is>
      </c>
      <c r="S1329" s="8" t="inlineStr">
        <is>
          <t>67 ↓ -0.10%</t>
        </is>
      </c>
      <c r="T1329" s="8" t="inlineStr">
        <is>
          <t>116 ↓ -0.08%</t>
        </is>
      </c>
      <c r="U1329" s="8" t="inlineStr">
        <is>
          <t>61 ↓ -0.13%</t>
        </is>
      </c>
      <c r="V1329" s="8" t="inlineStr">
        <is>
          <t>34 ↑ +0.18%</t>
        </is>
      </c>
      <c r="W1329" s="8" t="inlineStr">
        <is>
          <t>51 ↓ -0.17%</t>
        </is>
      </c>
    </row>
    <row r="1330" ht="28" customHeight="1" s="386">
      <c r="A1330" s="308" t="n">
        <v>44272</v>
      </c>
      <c r="B1330" s="472" t="n">
        <v>1524.653</v>
      </c>
      <c r="C1330" s="8" t="n">
        <v>4.014</v>
      </c>
      <c r="D1330" s="268" t="n">
        <v>0.0026</v>
      </c>
      <c r="E1330" s="8" t="n">
        <v>39.47</v>
      </c>
      <c r="F1330" s="8" t="n">
        <v>123.03</v>
      </c>
      <c r="G1330" s="8" t="n">
        <v>107.71</v>
      </c>
      <c r="H1330" s="8" t="n">
        <v>91.19</v>
      </c>
      <c r="I1330" s="8" t="n">
        <v>152.05</v>
      </c>
      <c r="J1330" s="8" t="n">
        <v>52.68</v>
      </c>
      <c r="K1330" s="268" t="n">
        <v>0.2902</v>
      </c>
      <c r="L1330" s="268" t="n">
        <v>0.199</v>
      </c>
      <c r="M1330" s="268" t="n">
        <v>0.0036</v>
      </c>
      <c r="N1330" s="8" t="n">
        <v>393.76</v>
      </c>
      <c r="O1330" s="8" t="n">
        <v>5231.72</v>
      </c>
      <c r="P1330" s="268" t="n">
        <v>0.07530000000000001</v>
      </c>
      <c r="Q1330" s="8" t="n">
        <v>339</v>
      </c>
      <c r="R1330" s="8" t="inlineStr">
        <is>
          <t>9 ↑ +0.79%</t>
        </is>
      </c>
      <c r="S1330" s="8" t="inlineStr">
        <is>
          <t>66 ↑ +0.25%</t>
        </is>
      </c>
      <c r="T1330" s="8" t="inlineStr">
        <is>
          <t>117 ↑ +0.09%</t>
        </is>
      </c>
      <c r="U1330" s="8" t="inlineStr">
        <is>
          <t>61 ↑ +0.07%</t>
        </is>
      </c>
      <c r="V1330" s="8" t="inlineStr">
        <is>
          <t>36 ↑ +0.40%</t>
        </is>
      </c>
      <c r="W1330" s="8" t="inlineStr">
        <is>
          <t>50 ↑ +0.74%</t>
        </is>
      </c>
    </row>
    <row r="1331" ht="28" customHeight="1" s="386">
      <c r="A1331" s="308" t="n">
        <v>44271</v>
      </c>
      <c r="B1331" s="472" t="n">
        <v>1520.639</v>
      </c>
      <c r="C1331" s="8" t="n">
        <v>4.533</v>
      </c>
      <c r="D1331" s="268" t="n">
        <v>0.003</v>
      </c>
      <c r="E1331" s="8" t="n">
        <v>37.91</v>
      </c>
      <c r="F1331" s="8" t="n">
        <v>122.663</v>
      </c>
      <c r="G1331" s="8" t="n">
        <v>107.763</v>
      </c>
      <c r="H1331" s="8" t="n">
        <v>90.7</v>
      </c>
      <c r="I1331" s="8" t="n">
        <v>152</v>
      </c>
      <c r="J1331" s="8" t="n">
        <v>52.73</v>
      </c>
      <c r="K1331" s="268" t="n">
        <v>0.2934</v>
      </c>
      <c r="L1331" s="268" t="n">
        <v>0.1966</v>
      </c>
      <c r="M1331" s="268" t="n">
        <v>0.004</v>
      </c>
      <c r="N1331" s="8" t="n">
        <v>383.47</v>
      </c>
      <c r="O1331" s="8" t="n">
        <v>5230.88</v>
      </c>
      <c r="P1331" s="268" t="n">
        <v>0.0733</v>
      </c>
      <c r="Q1331" s="8" t="n">
        <v>338</v>
      </c>
      <c r="R1331" s="8" t="inlineStr">
        <is>
          <t>9 ↑ +1.03%</t>
        </is>
      </c>
      <c r="S1331" s="8" t="inlineStr">
        <is>
          <t>68 ↑ +0.69%</t>
        </is>
      </c>
      <c r="T1331" s="8" t="inlineStr">
        <is>
          <t>115 ↑ +0.34%</t>
        </is>
      </c>
      <c r="U1331" s="8" t="inlineStr">
        <is>
          <t>65 ↑ +0.20%</t>
        </is>
      </c>
      <c r="V1331" s="8" t="inlineStr">
        <is>
          <t>34 ↓ -0.08%</t>
        </is>
      </c>
      <c r="W1331" s="8" t="inlineStr">
        <is>
          <t>47 ↓ -0.09%</t>
        </is>
      </c>
    </row>
    <row r="1332" ht="28" customHeight="1" s="386">
      <c r="A1332" s="308" t="n">
        <v>44270</v>
      </c>
      <c r="B1332" s="472" t="n">
        <v>1516.106</v>
      </c>
      <c r="C1332" s="8" t="n">
        <v>3.66</v>
      </c>
      <c r="D1332" s="268" t="n">
        <v>0.0024</v>
      </c>
      <c r="E1332" s="8" t="n">
        <v>35</v>
      </c>
      <c r="F1332" s="8" t="n">
        <v>123.983</v>
      </c>
      <c r="G1332" s="8" t="n">
        <v>107.425</v>
      </c>
      <c r="H1332" s="8" t="n">
        <v>89.98</v>
      </c>
      <c r="I1332" s="8" t="n">
        <v>155.03</v>
      </c>
      <c r="J1332" s="8" t="n">
        <v>59.08</v>
      </c>
      <c r="K1332" s="268" t="n">
        <v>0.3105</v>
      </c>
      <c r="L1332" s="268" t="n">
        <v>0.2095</v>
      </c>
      <c r="M1332" s="268" t="n">
        <v>0.004</v>
      </c>
      <c r="N1332" s="8" t="n">
        <v>399.34</v>
      </c>
      <c r="O1332" s="8" t="n">
        <v>5225.06</v>
      </c>
      <c r="P1332" s="268" t="n">
        <v>0.0764</v>
      </c>
      <c r="Q1332" s="8" t="n">
        <v>338</v>
      </c>
      <c r="R1332" s="8" t="inlineStr">
        <is>
          <t>11 ↑ +0.99%</t>
        </is>
      </c>
      <c r="S1332" s="8" t="inlineStr">
        <is>
          <t>74 ↑ +0.58%</t>
        </is>
      </c>
      <c r="T1332" s="8" t="inlineStr">
        <is>
          <t>107 ↑ +0.31%</t>
        </is>
      </c>
      <c r="U1332" s="8" t="inlineStr">
        <is>
          <t>61 ↓ -0.24%</t>
        </is>
      </c>
      <c r="V1332" s="8" t="inlineStr">
        <is>
          <t>37 ↓ -0.07%</t>
        </is>
      </c>
      <c r="W1332" s="8" t="inlineStr">
        <is>
          <t>48 ↑ +0.25%</t>
        </is>
      </c>
    </row>
    <row r="1333" ht="28" customHeight="1" s="386">
      <c r="A1333" s="308" t="n">
        <v>44267</v>
      </c>
      <c r="B1333" s="472" t="n">
        <v>1512.446</v>
      </c>
      <c r="C1333" s="8" t="n">
        <v>4.719</v>
      </c>
      <c r="D1333" s="268" t="n">
        <v>0.0031</v>
      </c>
      <c r="E1333" s="8" t="n">
        <v>35.01</v>
      </c>
      <c r="F1333" s="8" t="n">
        <v>124.365</v>
      </c>
      <c r="G1333" s="8" t="n">
        <v>107</v>
      </c>
      <c r="H1333" s="8" t="n">
        <v>90.28</v>
      </c>
      <c r="I1333" s="8" t="n">
        <v>154.59</v>
      </c>
      <c r="J1333" s="8" t="n">
        <v>60.54</v>
      </c>
      <c r="K1333" s="268" t="n">
        <v>0.3023</v>
      </c>
      <c r="L1333" s="268" t="n">
        <v>0.2044</v>
      </c>
      <c r="M1333" s="268" t="n">
        <v>0.0047</v>
      </c>
      <c r="N1333" s="8" t="n">
        <v>459.58</v>
      </c>
      <c r="O1333" s="8" t="n">
        <v>5228.74</v>
      </c>
      <c r="P1333" s="268" t="n">
        <v>0.08790000000000001</v>
      </c>
      <c r="Q1333" s="8" t="n">
        <v>338</v>
      </c>
      <c r="R1333" s="8" t="inlineStr">
        <is>
          <t>11 ↑ +0.26%</t>
        </is>
      </c>
      <c r="S1333" s="8" t="inlineStr">
        <is>
          <t>81 ↑ +0.30%</t>
        </is>
      </c>
      <c r="T1333" s="8" t="inlineStr">
        <is>
          <t>102 ↑ +0.42%</t>
        </is>
      </c>
      <c r="U1333" s="8" t="inlineStr">
        <is>
          <t>61 ↑ +0.48%</t>
        </is>
      </c>
      <c r="V1333" s="8" t="inlineStr">
        <is>
          <t>32 ↓ -0.34%</t>
        </is>
      </c>
      <c r="W1333" s="8" t="inlineStr">
        <is>
          <t>51 ↑ +0.33%</t>
        </is>
      </c>
    </row>
    <row r="1334" ht="28" customHeight="1" s="386">
      <c r="A1334" s="308" t="n">
        <v>44266</v>
      </c>
      <c r="B1334" s="472" t="n">
        <v>1507.727</v>
      </c>
      <c r="C1334" s="8" t="n">
        <v>11.892</v>
      </c>
      <c r="D1334" s="268" t="n">
        <v>0.008</v>
      </c>
      <c r="E1334" s="8" t="n">
        <v>33.03</v>
      </c>
      <c r="F1334" s="8" t="n">
        <v>124.113</v>
      </c>
      <c r="G1334" s="8" t="n">
        <v>106.557</v>
      </c>
      <c r="H1334" s="8" t="n">
        <v>90.09</v>
      </c>
      <c r="I1334" s="8" t="n">
        <v>154.07</v>
      </c>
      <c r="J1334" s="8" t="n">
        <v>57.26</v>
      </c>
      <c r="K1334" s="268" t="n">
        <v>0.2995</v>
      </c>
      <c r="L1334" s="268" t="n">
        <v>0.2075</v>
      </c>
      <c r="M1334" s="268" t="n">
        <v>0.0055</v>
      </c>
      <c r="N1334" s="8" t="n">
        <v>569.66</v>
      </c>
      <c r="O1334" s="8" t="n">
        <v>5233.26</v>
      </c>
      <c r="P1334" s="268" t="n">
        <v>0.1089</v>
      </c>
      <c r="Q1334" s="8" t="n">
        <v>338</v>
      </c>
      <c r="R1334" s="8" t="inlineStr">
        <is>
          <t>12 ↑ +0.51%</t>
        </is>
      </c>
      <c r="S1334" s="8" t="inlineStr">
        <is>
          <t>81 ↑ +0.66%</t>
        </is>
      </c>
      <c r="T1334" s="8" t="inlineStr">
        <is>
          <t>105 ↑ +0.36%</t>
        </is>
      </c>
      <c r="U1334" s="8" t="inlineStr">
        <is>
          <t>54 ↑ +0.74%</t>
        </is>
      </c>
      <c r="V1334" s="8" t="inlineStr">
        <is>
          <t>33 ↑ +1.52%</t>
        </is>
      </c>
      <c r="W1334" s="8" t="inlineStr">
        <is>
          <t>53 ↑ +1.54%</t>
        </is>
      </c>
    </row>
    <row r="1335" ht="28" customHeight="1" s="386">
      <c r="A1335" s="308" t="n">
        <v>44265</v>
      </c>
      <c r="B1335" s="472" t="n">
        <v>1495.835</v>
      </c>
      <c r="C1335" s="8" t="n">
        <v>14.282</v>
      </c>
      <c r="D1335" s="268" t="n">
        <v>0.009599999999999999</v>
      </c>
      <c r="E1335" s="8" t="n">
        <v>25</v>
      </c>
      <c r="F1335" s="8" t="n">
        <v>123.755</v>
      </c>
      <c r="G1335" s="8" t="n">
        <v>105.88</v>
      </c>
      <c r="H1335" s="8" t="n">
        <v>88.11</v>
      </c>
      <c r="I1335" s="8" t="n">
        <v>155.72</v>
      </c>
      <c r="J1335" s="8" t="n">
        <v>65.34</v>
      </c>
      <c r="K1335" s="268" t="n">
        <v>0.3196</v>
      </c>
      <c r="L1335" s="268" t="n">
        <v>0.2147</v>
      </c>
      <c r="M1335" s="268" t="n">
        <v>0.0072</v>
      </c>
      <c r="N1335" s="8" t="n">
        <v>514.04</v>
      </c>
      <c r="O1335" s="8" t="n">
        <v>5230.78</v>
      </c>
      <c r="P1335" s="268" t="n">
        <v>0.0983</v>
      </c>
      <c r="Q1335" s="8" t="n">
        <v>337</v>
      </c>
      <c r="R1335" s="8" t="inlineStr">
        <is>
          <t>15 ↓ -0.17%</t>
        </is>
      </c>
      <c r="S1335" s="8" t="inlineStr">
        <is>
          <t>83 ↑ +0.01%</t>
        </is>
      </c>
      <c r="T1335" s="8" t="inlineStr">
        <is>
          <t>100 ↑ +0.15%</t>
        </is>
      </c>
      <c r="U1335" s="8" t="inlineStr">
        <is>
          <t>60 ↑ +1.27%</t>
        </is>
      </c>
      <c r="V1335" s="8" t="inlineStr">
        <is>
          <t>30 ↑ +0.42%</t>
        </is>
      </c>
      <c r="W1335" s="8" t="inlineStr">
        <is>
          <t>49 ↑ +4.55%</t>
        </is>
      </c>
    </row>
    <row r="1336" ht="28" customHeight="1" s="386">
      <c r="A1336" s="308" t="n">
        <v>44264</v>
      </c>
      <c r="B1336" s="472" t="n">
        <v>1481.553</v>
      </c>
      <c r="C1336" s="8" t="n">
        <v>-7.221</v>
      </c>
      <c r="D1336" s="268" t="n">
        <v>-0.0048</v>
      </c>
      <c r="E1336" s="8" t="n">
        <v>27.78</v>
      </c>
      <c r="F1336" s="8" t="n">
        <v>122.019</v>
      </c>
      <c r="G1336" s="8" t="n">
        <v>105.322</v>
      </c>
      <c r="H1336" s="8" t="n">
        <v>89.09999999999999</v>
      </c>
      <c r="I1336" s="8" t="n">
        <v>150.91</v>
      </c>
      <c r="J1336" s="8" t="n">
        <v>55.34</v>
      </c>
      <c r="K1336" s="268" t="n">
        <v>0.2889</v>
      </c>
      <c r="L1336" s="268" t="n">
        <v>0.2013</v>
      </c>
      <c r="M1336" s="268" t="n">
        <v>0.0092</v>
      </c>
      <c r="N1336" s="8" t="n">
        <v>395.9</v>
      </c>
      <c r="O1336" s="8" t="n">
        <v>5234.54</v>
      </c>
      <c r="P1336" s="268" t="n">
        <v>0.0756</v>
      </c>
      <c r="Q1336" s="8" t="n">
        <v>337</v>
      </c>
      <c r="R1336" s="8" t="inlineStr">
        <is>
          <t>12 ↓ -1.05%</t>
        </is>
      </c>
      <c r="S1336" s="8" t="inlineStr">
        <is>
          <t>89 ↓ -0.59%</t>
        </is>
      </c>
      <c r="T1336" s="8" t="inlineStr">
        <is>
          <t>102 ↓ -0.49%</t>
        </is>
      </c>
      <c r="U1336" s="8" t="inlineStr">
        <is>
          <t>58 ↓ -1.20%</t>
        </is>
      </c>
      <c r="V1336" s="8" t="inlineStr">
        <is>
          <t>35 ↓ -0.98%</t>
        </is>
      </c>
      <c r="W1336" s="8" t="inlineStr">
        <is>
          <t>41 ↑ +1.35%</t>
        </is>
      </c>
    </row>
    <row r="1337" ht="28" customHeight="1" s="386">
      <c r="A1337" s="308" t="n">
        <v>44263</v>
      </c>
      <c r="B1337" s="472" t="n">
        <v>1488.774</v>
      </c>
      <c r="C1337" s="8" t="n">
        <v>-7.812</v>
      </c>
      <c r="D1337" s="268" t="n">
        <v>-0.0052</v>
      </c>
      <c r="E1337" s="8" t="n">
        <v>30.3</v>
      </c>
      <c r="F1337" s="8" t="n">
        <v>122.488</v>
      </c>
      <c r="G1337" s="8" t="n">
        <v>106.028</v>
      </c>
      <c r="H1337" s="8" t="n">
        <v>90.95</v>
      </c>
      <c r="I1337" s="8" t="n">
        <v>148.75</v>
      </c>
      <c r="J1337" s="8" t="n">
        <v>47.96</v>
      </c>
      <c r="K1337" s="268" t="n">
        <v>0.2627</v>
      </c>
      <c r="L1337" s="268" t="n">
        <v>0.1819</v>
      </c>
      <c r="M1337" s="268" t="n">
        <v>0.0078</v>
      </c>
      <c r="N1337" s="8" t="n">
        <v>316.28</v>
      </c>
      <c r="O1337" s="8" t="n">
        <v>5227.91</v>
      </c>
      <c r="P1337" s="268" t="n">
        <v>0.0605</v>
      </c>
      <c r="Q1337" s="8" t="n">
        <v>336</v>
      </c>
      <c r="R1337" s="8" t="inlineStr">
        <is>
          <t>12 ↑ +0.58%</t>
        </is>
      </c>
      <c r="S1337" s="8" t="inlineStr">
        <is>
          <t>86 ↑ +0.09%</t>
        </is>
      </c>
      <c r="T1337" s="8" t="inlineStr">
        <is>
          <t>103 ↓ -0.18%</t>
        </is>
      </c>
      <c r="U1337" s="8" t="inlineStr">
        <is>
          <t>58 ↓ -0.51%</t>
        </is>
      </c>
      <c r="V1337" s="8" t="inlineStr">
        <is>
          <t>33 ↓ -1.78%</t>
        </is>
      </c>
      <c r="W1337" s="8" t="inlineStr">
        <is>
          <t>44 ↓ -1.91%</t>
        </is>
      </c>
    </row>
    <row r="1338" ht="28" customHeight="1" s="386">
      <c r="A1338" s="308" t="n">
        <v>44260</v>
      </c>
      <c r="B1338" s="472" t="n">
        <v>1496.586</v>
      </c>
      <c r="C1338" s="8" t="n">
        <v>4.908</v>
      </c>
      <c r="D1338" s="268" t="n">
        <v>0.0033</v>
      </c>
      <c r="E1338" s="8" t="n">
        <v>29.14</v>
      </c>
      <c r="F1338" s="8" t="n">
        <v>123.927</v>
      </c>
      <c r="G1338" s="8" t="n">
        <v>106.33</v>
      </c>
      <c r="H1338" s="8" t="n">
        <v>92.09</v>
      </c>
      <c r="I1338" s="8" t="n">
        <v>149.26</v>
      </c>
      <c r="J1338" s="8" t="n">
        <v>44.44</v>
      </c>
      <c r="K1338" s="268" t="n">
        <v>0.2534</v>
      </c>
      <c r="L1338" s="268" t="n">
        <v>0.1734</v>
      </c>
      <c r="M1338" s="268" t="n">
        <v>0.0055</v>
      </c>
      <c r="N1338" s="8" t="n">
        <v>318.95</v>
      </c>
      <c r="O1338" s="8" t="n">
        <v>5230.56</v>
      </c>
      <c r="P1338" s="268" t="n">
        <v>0.061</v>
      </c>
      <c r="Q1338" s="8" t="n">
        <v>339</v>
      </c>
      <c r="R1338" s="8" t="inlineStr">
        <is>
          <t>11 ↑ +0.67%</t>
        </is>
      </c>
      <c r="S1338" s="8" t="inlineStr">
        <is>
          <t>87 ↑ +0.40%</t>
        </is>
      </c>
      <c r="T1338" s="8" t="inlineStr">
        <is>
          <t>102 ↑ +0.52%</t>
        </is>
      </c>
      <c r="U1338" s="8" t="inlineStr">
        <is>
          <t>53 ↓ -0.16%</t>
        </is>
      </c>
      <c r="V1338" s="8" t="inlineStr">
        <is>
          <t>32 ↑ +0.06%</t>
        </is>
      </c>
      <c r="W1338" s="8" t="inlineStr">
        <is>
          <t>54 ↑ +0.43%</t>
        </is>
      </c>
    </row>
    <row r="1339" ht="28" customHeight="1" s="386">
      <c r="A1339" s="308" t="n">
        <v>44259</v>
      </c>
      <c r="B1339" s="472" t="n">
        <v>1491.678</v>
      </c>
      <c r="C1339" s="8" t="n">
        <v>-10.682</v>
      </c>
      <c r="D1339" s="268" t="n">
        <v>-0.0071</v>
      </c>
      <c r="E1339" s="8" t="n">
        <v>29.1</v>
      </c>
      <c r="F1339" s="8" t="n">
        <v>123.772</v>
      </c>
      <c r="G1339" s="8" t="n">
        <v>105.955</v>
      </c>
      <c r="H1339" s="8" t="n">
        <v>90.69</v>
      </c>
      <c r="I1339" s="8" t="n">
        <v>149.71</v>
      </c>
      <c r="J1339" s="8" t="n">
        <v>45.35</v>
      </c>
      <c r="K1339" s="268" t="n">
        <v>0.2594</v>
      </c>
      <c r="L1339" s="268" t="n">
        <v>0.1769</v>
      </c>
      <c r="M1339" s="268" t="n">
        <v>0.0059</v>
      </c>
      <c r="N1339" s="8" t="n">
        <v>316.52</v>
      </c>
      <c r="O1339" s="8" t="n">
        <v>5228.29</v>
      </c>
      <c r="P1339" s="268" t="n">
        <v>0.0605</v>
      </c>
      <c r="Q1339" s="8" t="n">
        <v>340</v>
      </c>
      <c r="R1339" s="8" t="inlineStr">
        <is>
          <t>13 ↑ +0.07%</t>
        </is>
      </c>
      <c r="S1339" s="8" t="inlineStr">
        <is>
          <t>93 ↓ -0.27%</t>
        </is>
      </c>
      <c r="T1339" s="8" t="inlineStr">
        <is>
          <t>96 ↓ -0.35%</t>
        </is>
      </c>
      <c r="U1339" s="8" t="inlineStr">
        <is>
          <t>50 ↓ -0.98%</t>
        </is>
      </c>
      <c r="V1339" s="8" t="inlineStr">
        <is>
          <t>35 ↓ -0.85%</t>
        </is>
      </c>
      <c r="W1339" s="8" t="inlineStr">
        <is>
          <t>53 ↓ -1.98%</t>
        </is>
      </c>
    </row>
    <row r="1340" ht="28" customHeight="1" s="386">
      <c r="A1340" s="308" t="n">
        <v>44258</v>
      </c>
      <c r="B1340" s="472" t="n">
        <v>1502.36</v>
      </c>
      <c r="C1340" s="8" t="n">
        <v>14.271</v>
      </c>
      <c r="D1340" s="268" t="n">
        <v>0.009599999999999999</v>
      </c>
      <c r="E1340" s="8" t="n">
        <v>31.5</v>
      </c>
      <c r="F1340" s="8" t="n">
        <v>125.372</v>
      </c>
      <c r="G1340" s="8" t="n">
        <v>106.5</v>
      </c>
      <c r="H1340" s="8" t="n">
        <v>91.3</v>
      </c>
      <c r="I1340" s="8" t="n">
        <v>150.95</v>
      </c>
      <c r="J1340" s="8" t="n">
        <v>45.28</v>
      </c>
      <c r="K1340" s="268" t="n">
        <v>0.2557</v>
      </c>
      <c r="L1340" s="268" t="n">
        <v>0.1716</v>
      </c>
      <c r="M1340" s="268" t="n">
        <v>0.0045</v>
      </c>
      <c r="N1340" s="8" t="n">
        <v>325.82</v>
      </c>
      <c r="O1340" s="8" t="n">
        <v>5238.59</v>
      </c>
      <c r="P1340" s="268" t="n">
        <v>0.0622</v>
      </c>
      <c r="Q1340" s="8" t="n">
        <v>340</v>
      </c>
      <c r="R1340" s="8" t="inlineStr">
        <is>
          <t>14 ↑ +0.87%</t>
        </is>
      </c>
      <c r="S1340" s="8" t="inlineStr">
        <is>
          <t>86 ↑ +0.67%</t>
        </is>
      </c>
      <c r="T1340" s="8" t="inlineStr">
        <is>
          <t>99 ↑ +0.81%</t>
        </is>
      </c>
      <c r="U1340" s="8" t="inlineStr">
        <is>
          <t>46 ↑ +1.29%</t>
        </is>
      </c>
      <c r="V1340" s="8" t="inlineStr">
        <is>
          <t>38 ↑ +1.21%</t>
        </is>
      </c>
      <c r="W1340" s="8" t="inlineStr">
        <is>
          <t>57 ↑ +1.24%</t>
        </is>
      </c>
    </row>
    <row r="1341" ht="28" customHeight="1" s="386">
      <c r="A1341" s="308" t="n">
        <v>44257</v>
      </c>
      <c r="B1341" s="472" t="n">
        <v>1488.089</v>
      </c>
      <c r="C1341" s="8" t="n">
        <v>-0.372</v>
      </c>
      <c r="D1341" s="268" t="n">
        <v>-0.0003</v>
      </c>
      <c r="E1341" s="8" t="n">
        <v>27.71</v>
      </c>
      <c r="F1341" s="8" t="n">
        <v>124.242</v>
      </c>
      <c r="G1341" s="8" t="n">
        <v>105.394</v>
      </c>
      <c r="H1341" s="8" t="n">
        <v>89.79000000000001</v>
      </c>
      <c r="I1341" s="8" t="n">
        <v>150.27</v>
      </c>
      <c r="J1341" s="8" t="n">
        <v>50</v>
      </c>
      <c r="K1341" s="268" t="n">
        <v>0.2602</v>
      </c>
      <c r="L1341" s="268" t="n">
        <v>0.1763</v>
      </c>
      <c r="M1341" s="268" t="n">
        <v>0.0065</v>
      </c>
      <c r="N1341" s="8" t="n">
        <v>335.56</v>
      </c>
      <c r="O1341" s="8" t="n">
        <v>5246.94</v>
      </c>
      <c r="P1341" s="268" t="n">
        <v>0.064</v>
      </c>
      <c r="Q1341" s="8" t="n">
        <v>341</v>
      </c>
      <c r="R1341" s="8" t="inlineStr">
        <is>
          <t>15 ↓ -0.69%</t>
        </is>
      </c>
      <c r="S1341" s="8" t="inlineStr">
        <is>
          <t>96 ↑ +0.02%</t>
        </is>
      </c>
      <c r="T1341" s="8" t="inlineStr">
        <is>
          <t>93 ↓ -0.09%</t>
        </is>
      </c>
      <c r="U1341" s="8" t="inlineStr">
        <is>
          <t>51 ↓ -0.50%</t>
        </is>
      </c>
      <c r="V1341" s="8" t="inlineStr">
        <is>
          <t>34 ↓ -0.26%</t>
        </is>
      </c>
      <c r="W1341" s="8" t="inlineStr">
        <is>
          <t>52 ↑ +0.82%</t>
        </is>
      </c>
    </row>
    <row r="1342" ht="28" customHeight="1" s="386">
      <c r="A1342" s="308" t="n">
        <v>44256</v>
      </c>
      <c r="B1342" s="472" t="n">
        <v>1488.461</v>
      </c>
      <c r="C1342" s="8" t="n">
        <v>17.926</v>
      </c>
      <c r="D1342" s="268" t="n">
        <v>0.0122</v>
      </c>
      <c r="E1342" s="8" t="n">
        <v>27.38</v>
      </c>
      <c r="F1342" s="8" t="n">
        <v>124.135</v>
      </c>
      <c r="G1342" s="8" t="n">
        <v>106.24</v>
      </c>
      <c r="H1342" s="8" t="n">
        <v>90.29000000000001</v>
      </c>
      <c r="I1342" s="8" t="n">
        <v>149.59</v>
      </c>
      <c r="J1342" s="8" t="n">
        <v>47.73</v>
      </c>
      <c r="K1342" s="268" t="n">
        <v>0.2545</v>
      </c>
      <c r="L1342" s="268" t="n">
        <v>0.181</v>
      </c>
      <c r="M1342" s="268" t="n">
        <v>0.0058</v>
      </c>
      <c r="N1342" s="8" t="n">
        <v>314.09</v>
      </c>
      <c r="O1342" s="8" t="n">
        <v>5250.97</v>
      </c>
      <c r="P1342" s="268" t="n">
        <v>0.0598</v>
      </c>
      <c r="Q1342" s="8" t="n">
        <v>341</v>
      </c>
      <c r="R1342" s="8" t="inlineStr">
        <is>
          <t>14 ↑ +1.29%</t>
        </is>
      </c>
      <c r="S1342" s="8" t="inlineStr">
        <is>
          <t>99 ↑ +0.78%</t>
        </is>
      </c>
      <c r="T1342" s="8" t="inlineStr">
        <is>
          <t>88 ↑ +0.70%</t>
        </is>
      </c>
      <c r="U1342" s="8" t="inlineStr">
        <is>
          <t>47 ↑ +1.44%</t>
        </is>
      </c>
      <c r="V1342" s="8" t="inlineStr">
        <is>
          <t>39 ↑ +1.56%</t>
        </is>
      </c>
      <c r="W1342" s="8" t="inlineStr">
        <is>
          <t>54 ↑ +2.41%</t>
        </is>
      </c>
    </row>
    <row r="1343" ht="28" customHeight="1" s="386">
      <c r="A1343" s="308" t="n">
        <v>44253</v>
      </c>
      <c r="B1343" s="472" t="n">
        <v>1470.535</v>
      </c>
      <c r="C1343" s="8" t="n">
        <v>-3.715</v>
      </c>
      <c r="D1343" s="268" t="n">
        <v>-0.0025</v>
      </c>
      <c r="E1343" s="8" t="n">
        <v>22.05</v>
      </c>
      <c r="F1343" s="8" t="n">
        <v>122.215</v>
      </c>
      <c r="G1343" s="8" t="n">
        <v>105.371</v>
      </c>
      <c r="H1343" s="8" t="n">
        <v>88.54000000000001</v>
      </c>
      <c r="I1343" s="8" t="n">
        <v>149</v>
      </c>
      <c r="J1343" s="8" t="n">
        <v>52.34</v>
      </c>
      <c r="K1343" s="268" t="n">
        <v>0.2679</v>
      </c>
      <c r="L1343" s="268" t="n">
        <v>0.194</v>
      </c>
      <c r="M1343" s="268" t="n">
        <v>0.008399999999999999</v>
      </c>
      <c r="N1343" s="8" t="n">
        <v>326.78</v>
      </c>
      <c r="O1343" s="8" t="n">
        <v>5266.85</v>
      </c>
      <c r="P1343" s="268" t="n">
        <v>0.062</v>
      </c>
      <c r="Q1343" s="8" t="n">
        <v>343</v>
      </c>
      <c r="R1343" s="8" t="inlineStr">
        <is>
          <t>15 ↑ +0.08%</t>
        </is>
      </c>
      <c r="S1343" s="8" t="inlineStr">
        <is>
          <t>103 ↑ +0.17%</t>
        </is>
      </c>
      <c r="T1343" s="8" t="inlineStr">
        <is>
          <t>91 ↓ -0.09%</t>
        </is>
      </c>
      <c r="U1343" s="8" t="inlineStr">
        <is>
          <t>53 ↑ +0.03%</t>
        </is>
      </c>
      <c r="V1343" s="8" t="inlineStr">
        <is>
          <t>32 ↓ -0.70%</t>
        </is>
      </c>
      <c r="W1343" s="8" t="inlineStr">
        <is>
          <t>49 ↓ -1.57%</t>
        </is>
      </c>
    </row>
    <row r="1344" ht="28" customHeight="1" s="386">
      <c r="A1344" s="308" t="n">
        <v>44252</v>
      </c>
      <c r="B1344" s="472" t="n">
        <v>1474.25</v>
      </c>
      <c r="C1344" s="8" t="n">
        <v>-9.377000000000001</v>
      </c>
      <c r="D1344" s="268" t="n">
        <v>-0.0063</v>
      </c>
      <c r="E1344" s="8" t="n">
        <v>23.08</v>
      </c>
      <c r="F1344" s="8" t="n">
        <v>122.511</v>
      </c>
      <c r="G1344" s="8" t="n">
        <v>105.5</v>
      </c>
      <c r="H1344" s="8" t="n">
        <v>88.84999999999999</v>
      </c>
      <c r="I1344" s="8" t="n">
        <v>149.11</v>
      </c>
      <c r="J1344" s="8" t="n">
        <v>51.47</v>
      </c>
      <c r="K1344" s="268" t="n">
        <v>0.266</v>
      </c>
      <c r="L1344" s="268" t="n">
        <v>0.1824</v>
      </c>
      <c r="M1344" s="268" t="n">
        <v>0.0078</v>
      </c>
      <c r="N1344" s="8" t="n">
        <v>310.7</v>
      </c>
      <c r="O1344" s="8" t="n">
        <v>5273.38</v>
      </c>
      <c r="P1344" s="268" t="n">
        <v>0.0589</v>
      </c>
      <c r="Q1344" s="8" t="n">
        <v>343</v>
      </c>
      <c r="R1344" s="8" t="inlineStr">
        <is>
          <t>16 ↓ -0.56%</t>
        </is>
      </c>
      <c r="S1344" s="8" t="inlineStr">
        <is>
          <t>102 ↓ -0.42%</t>
        </is>
      </c>
      <c r="T1344" s="8" t="inlineStr">
        <is>
          <t>96 ↓ -0.43%</t>
        </is>
      </c>
      <c r="U1344" s="8" t="inlineStr">
        <is>
          <t>45 ↓ -0.70%</t>
        </is>
      </c>
      <c r="V1344" s="8" t="inlineStr">
        <is>
          <t>33 ↓ -0.60%</t>
        </is>
      </c>
      <c r="W1344" s="8" t="inlineStr">
        <is>
          <t>51 ↓ -1.43%</t>
        </is>
      </c>
    </row>
    <row r="1345" ht="28" customHeight="1" s="386">
      <c r="A1345" s="308" t="n">
        <v>44251</v>
      </c>
      <c r="B1345" s="472" t="n">
        <v>1483.627</v>
      </c>
      <c r="C1345" s="8" t="n">
        <v>-11.528</v>
      </c>
      <c r="D1345" s="268" t="n">
        <v>-0.0077</v>
      </c>
      <c r="E1345" s="8" t="n">
        <v>26.35</v>
      </c>
      <c r="F1345" s="8" t="n">
        <v>123.274</v>
      </c>
      <c r="G1345" s="8" t="n">
        <v>106.32</v>
      </c>
      <c r="H1345" s="8" t="n">
        <v>89.81</v>
      </c>
      <c r="I1345" s="8" t="n">
        <v>149.39</v>
      </c>
      <c r="J1345" s="8" t="n">
        <v>48.52</v>
      </c>
      <c r="K1345" s="268" t="n">
        <v>0.2612</v>
      </c>
      <c r="L1345" s="268" t="n">
        <v>0.1786</v>
      </c>
      <c r="M1345" s="268" t="n">
        <v>0.0061</v>
      </c>
      <c r="N1345" s="8" t="n">
        <v>355.32</v>
      </c>
      <c r="O1345" s="8" t="n">
        <v>5275.58</v>
      </c>
      <c r="P1345" s="268" t="n">
        <v>0.0674</v>
      </c>
      <c r="Q1345" s="8" t="n">
        <v>343</v>
      </c>
      <c r="R1345" s="8" t="inlineStr">
        <is>
          <t>16 ↓ -0.38%</t>
        </is>
      </c>
      <c r="S1345" s="8" t="inlineStr">
        <is>
          <t>96 ↓ -0.54%</t>
        </is>
      </c>
      <c r="T1345" s="8" t="inlineStr">
        <is>
          <t>96 ↓ -0.39%</t>
        </is>
      </c>
      <c r="U1345" s="8" t="inlineStr">
        <is>
          <t>45 ↓ -0.34%</t>
        </is>
      </c>
      <c r="V1345" s="8" t="inlineStr">
        <is>
          <t>35 ↓ -1.39%</t>
        </is>
      </c>
      <c r="W1345" s="8" t="inlineStr">
        <is>
          <t>55 ↓ -1.91%</t>
        </is>
      </c>
    </row>
    <row r="1346" ht="28" customHeight="1" s="386">
      <c r="A1346" s="308" t="n">
        <v>44250</v>
      </c>
      <c r="B1346" s="472" t="n">
        <v>1495.155</v>
      </c>
      <c r="C1346" s="8" t="n">
        <v>-10.585</v>
      </c>
      <c r="D1346" s="268" t="n">
        <v>-0.007</v>
      </c>
      <c r="E1346" s="8" t="n">
        <v>27.71</v>
      </c>
      <c r="F1346" s="8" t="n">
        <v>125.336</v>
      </c>
      <c r="G1346" s="8" t="n">
        <v>106.635</v>
      </c>
      <c r="H1346" s="8" t="n">
        <v>89.47</v>
      </c>
      <c r="I1346" s="8" t="n">
        <v>152.23</v>
      </c>
      <c r="J1346" s="8" t="n">
        <v>50.48</v>
      </c>
      <c r="K1346" s="268" t="n">
        <v>0.2689</v>
      </c>
      <c r="L1346" s="268" t="n">
        <v>0.1922</v>
      </c>
      <c r="M1346" s="268" t="n">
        <v>0.0035</v>
      </c>
      <c r="N1346" s="8" t="n">
        <v>336.89</v>
      </c>
      <c r="O1346" s="8" t="n">
        <v>5279.11</v>
      </c>
      <c r="P1346" s="268" t="n">
        <v>0.0638</v>
      </c>
      <c r="Q1346" s="8" t="n">
        <v>344</v>
      </c>
      <c r="R1346" s="8" t="inlineStr">
        <is>
          <t>14 ↓ -0.74%</t>
        </is>
      </c>
      <c r="S1346" s="8" t="inlineStr">
        <is>
          <t>95 ↓ -0.76%</t>
        </is>
      </c>
      <c r="T1346" s="8" t="inlineStr">
        <is>
          <t>93 ↓ -0.68%</t>
        </is>
      </c>
      <c r="U1346" s="8" t="inlineStr">
        <is>
          <t>49 ↓ -0.25%</t>
        </is>
      </c>
      <c r="V1346" s="8" t="inlineStr">
        <is>
          <t>32 ↓ -0.65%</t>
        </is>
      </c>
      <c r="W1346" s="8" t="inlineStr">
        <is>
          <t>61 ↓ -1.02%</t>
        </is>
      </c>
    </row>
    <row r="1347" ht="28" customHeight="1" s="386">
      <c r="A1347" s="308" t="n">
        <v>44249</v>
      </c>
      <c r="B1347" s="472" t="n">
        <v>1505.74</v>
      </c>
      <c r="C1347" s="8" t="n">
        <v>18.149</v>
      </c>
      <c r="D1347" s="268" t="n">
        <v>0.0122</v>
      </c>
      <c r="E1347" s="8" t="n">
        <v>29.36</v>
      </c>
      <c r="F1347" s="8" t="n">
        <v>126.736</v>
      </c>
      <c r="G1347" s="8" t="n">
        <v>106.77</v>
      </c>
      <c r="H1347" s="8" t="n">
        <v>89.86</v>
      </c>
      <c r="I1347" s="8" t="n">
        <v>153.35</v>
      </c>
      <c r="J1347" s="8" t="n">
        <v>50</v>
      </c>
      <c r="K1347" s="268" t="n">
        <v>0.2661</v>
      </c>
      <c r="L1347" s="268" t="n">
        <v>0.1889</v>
      </c>
      <c r="M1347" s="268" t="n">
        <v>0.0013</v>
      </c>
      <c r="N1347" s="8" t="n">
        <v>426.99</v>
      </c>
      <c r="O1347" s="8" t="n">
        <v>5278.66</v>
      </c>
      <c r="P1347" s="268" t="n">
        <v>0.0809</v>
      </c>
      <c r="Q1347" s="8" t="n">
        <v>345</v>
      </c>
      <c r="R1347" s="8" t="inlineStr">
        <is>
          <t>13 ↑ +1.20%</t>
        </is>
      </c>
      <c r="S1347" s="8" t="inlineStr">
        <is>
          <t>93 ↑ +1.06%</t>
        </is>
      </c>
      <c r="T1347" s="8" t="inlineStr">
        <is>
          <t>90 ↑ +1.07%</t>
        </is>
      </c>
      <c r="U1347" s="8" t="inlineStr">
        <is>
          <t>52 ↑ +1.68%</t>
        </is>
      </c>
      <c r="V1347" s="8" t="inlineStr">
        <is>
          <t>31 ↑ +1.79%</t>
        </is>
      </c>
      <c r="W1347" s="8" t="inlineStr">
        <is>
          <t>66 ↑ +1.02%</t>
        </is>
      </c>
    </row>
    <row r="1348" ht="28" customHeight="1" s="386">
      <c r="A1348" s="308" t="n">
        <v>44246</v>
      </c>
      <c r="B1348" s="472" t="n">
        <v>1487.591</v>
      </c>
      <c r="C1348" s="8" t="n">
        <v>22.157</v>
      </c>
      <c r="D1348" s="268" t="n">
        <v>0.0151</v>
      </c>
      <c r="E1348" s="8" t="n">
        <v>25.98</v>
      </c>
      <c r="F1348" s="8" t="n">
        <v>125.422</v>
      </c>
      <c r="G1348" s="8" t="n">
        <v>106.103</v>
      </c>
      <c r="H1348" s="8" t="n">
        <v>88.45</v>
      </c>
      <c r="I1348" s="8" t="n">
        <v>152.2</v>
      </c>
      <c r="J1348" s="8" t="n">
        <v>49.81</v>
      </c>
      <c r="K1348" s="268" t="n">
        <v>0.2678</v>
      </c>
      <c r="L1348" s="268" t="n">
        <v>0.1873</v>
      </c>
      <c r="M1348" s="268" t="n">
        <v>0.0031</v>
      </c>
      <c r="N1348" s="8" t="n">
        <v>333.08</v>
      </c>
      <c r="O1348" s="8" t="n">
        <v>5274.61</v>
      </c>
      <c r="P1348" s="268" t="n">
        <v>0.0631</v>
      </c>
      <c r="Q1348" s="8" t="n">
        <v>344</v>
      </c>
      <c r="R1348" s="8" t="inlineStr">
        <is>
          <t>18 ↑ +2.90%</t>
        </is>
      </c>
      <c r="S1348" s="8" t="inlineStr">
        <is>
          <t>99 ↑ +1.99%</t>
        </is>
      </c>
      <c r="T1348" s="8" t="inlineStr">
        <is>
          <t>90 ↑ +1.72%</t>
        </is>
      </c>
      <c r="U1348" s="8" t="inlineStr">
        <is>
          <t>46 ↑ +2.01%</t>
        </is>
      </c>
      <c r="V1348" s="8" t="inlineStr">
        <is>
          <t>27 ↑ +1.32%</t>
        </is>
      </c>
      <c r="W1348" s="8" t="inlineStr">
        <is>
          <t>64 ↓ -0.09%</t>
        </is>
      </c>
    </row>
    <row r="1349" ht="28" customHeight="1" s="386">
      <c r="A1349" s="308" t="n">
        <v>44245</v>
      </c>
      <c r="B1349" s="472" t="n">
        <v>1465.434</v>
      </c>
      <c r="C1349" s="8" t="n">
        <v>19.762</v>
      </c>
      <c r="D1349" s="268" t="n">
        <v>0.0137</v>
      </c>
      <c r="E1349" s="8" t="n">
        <v>17.07</v>
      </c>
      <c r="F1349" s="8" t="n">
        <v>123.848</v>
      </c>
      <c r="G1349" s="8" t="n">
        <v>104.517</v>
      </c>
      <c r="H1349" s="8" t="n">
        <v>86</v>
      </c>
      <c r="I1349" s="8" t="n">
        <v>152.5</v>
      </c>
      <c r="J1349" s="8" t="n">
        <v>56.52</v>
      </c>
      <c r="K1349" s="268" t="n">
        <v>0.2865</v>
      </c>
      <c r="L1349" s="268" t="n">
        <v>0.2015</v>
      </c>
      <c r="M1349" s="268" t="n">
        <v>0.0074</v>
      </c>
      <c r="N1349" s="8" t="n">
        <v>318.05</v>
      </c>
      <c r="O1349" s="8" t="n">
        <v>5278.55</v>
      </c>
      <c r="P1349" s="268" t="n">
        <v>0.0603</v>
      </c>
      <c r="Q1349" s="8" t="n">
        <v>343</v>
      </c>
      <c r="R1349" s="8" t="inlineStr">
        <is>
          <t>28 ↑ +1.79%</t>
        </is>
      </c>
      <c r="S1349" s="8" t="inlineStr">
        <is>
          <t>102 ↑ +1.44%</t>
        </is>
      </c>
      <c r="T1349" s="8" t="inlineStr">
        <is>
          <t>86 ↑ +1.04%</t>
        </is>
      </c>
      <c r="U1349" s="8" t="inlineStr">
        <is>
          <t>41 ↑ +1.29%</t>
        </is>
      </c>
      <c r="V1349" s="8" t="inlineStr">
        <is>
          <t>27 ↑ +0.79%</t>
        </is>
      </c>
      <c r="W1349" s="8" t="inlineStr">
        <is>
          <t>59 ↑ +1.84%</t>
        </is>
      </c>
    </row>
    <row r="1350" ht="28" customHeight="1" s="386">
      <c r="A1350" s="308" t="n">
        <v>44237</v>
      </c>
      <c r="B1350" s="472" t="n">
        <v>1445.672</v>
      </c>
      <c r="C1350" s="8" t="n">
        <v>10.947</v>
      </c>
      <c r="D1350" s="268" t="n">
        <v>0.0076</v>
      </c>
      <c r="E1350" s="8" t="n">
        <v>13.3</v>
      </c>
      <c r="F1350" s="8" t="n">
        <v>123.08</v>
      </c>
      <c r="G1350" s="8" t="n">
        <v>103.07</v>
      </c>
      <c r="H1350" s="8" t="n">
        <v>84.28</v>
      </c>
      <c r="I1350" s="8" t="n">
        <v>153.13</v>
      </c>
      <c r="J1350" s="8" t="n">
        <v>62.39</v>
      </c>
      <c r="K1350" s="268" t="n">
        <v>0.3005</v>
      </c>
      <c r="L1350" s="268" t="n">
        <v>0.2134</v>
      </c>
      <c r="M1350" s="268" t="n">
        <v>0.0097</v>
      </c>
      <c r="N1350" s="8" t="n">
        <v>314.29</v>
      </c>
      <c r="O1350" s="8" t="n">
        <v>5081.31</v>
      </c>
      <c r="P1350" s="268" t="n">
        <v>0.0619</v>
      </c>
      <c r="Q1350" s="8" t="n">
        <v>342</v>
      </c>
      <c r="R1350" s="8" t="inlineStr">
        <is>
          <t>38 ↑ +1.17%</t>
        </is>
      </c>
      <c r="S1350" s="8" t="inlineStr">
        <is>
          <t>103 ↑ +1.08%</t>
        </is>
      </c>
      <c r="T1350" s="8" t="inlineStr">
        <is>
          <t>82 ↑ +0.83%</t>
        </is>
      </c>
      <c r="U1350" s="8" t="inlineStr">
        <is>
          <t>38 ↑ +0.03%</t>
        </is>
      </c>
      <c r="V1350" s="8" t="inlineStr">
        <is>
          <t>22 ↑ +1.06%</t>
        </is>
      </c>
      <c r="W1350" s="8" t="inlineStr">
        <is>
          <t>59 ↑ +0.20%</t>
        </is>
      </c>
    </row>
    <row r="1351" ht="28" customHeight="1" s="386">
      <c r="A1351" s="308" t="n">
        <v>44236</v>
      </c>
      <c r="B1351" s="472" t="n">
        <v>1434.725</v>
      </c>
      <c r="C1351" s="8" t="n">
        <v>26.254</v>
      </c>
      <c r="D1351" s="268" t="n">
        <v>0.0186</v>
      </c>
      <c r="E1351" s="8" t="n">
        <v>8.93</v>
      </c>
      <c r="F1351" s="8" t="n">
        <v>122.4</v>
      </c>
      <c r="G1351" s="8" t="n">
        <v>101.985</v>
      </c>
      <c r="H1351" s="8" t="n">
        <v>83.8</v>
      </c>
      <c r="I1351" s="8" t="n">
        <v>152.34</v>
      </c>
      <c r="J1351" s="8" t="n">
        <v>58.14</v>
      </c>
      <c r="K1351" s="268" t="n">
        <v>0.2993</v>
      </c>
      <c r="L1351" s="268" t="n">
        <v>0.2154</v>
      </c>
      <c r="M1351" s="268" t="n">
        <v>0.0114</v>
      </c>
      <c r="N1351" s="8" t="n">
        <v>354.09</v>
      </c>
      <c r="O1351" s="8" t="n">
        <v>5092.85</v>
      </c>
      <c r="P1351" s="268" t="n">
        <v>0.06950000000000001</v>
      </c>
      <c r="Q1351" s="8" t="n">
        <v>342</v>
      </c>
      <c r="R1351" s="8" t="inlineStr">
        <is>
          <t>43 ↑ +0.72%</t>
        </is>
      </c>
      <c r="S1351" s="8" t="inlineStr">
        <is>
          <t>107 ↑ +1.41%</t>
        </is>
      </c>
      <c r="T1351" s="8" t="inlineStr">
        <is>
          <t>78 ↑ +1.70%</t>
        </is>
      </c>
      <c r="U1351" s="8" t="inlineStr">
        <is>
          <t>35 ↑ +2.83%</t>
        </is>
      </c>
      <c r="V1351" s="8" t="inlineStr">
        <is>
          <t>21 ↑ +1.64%</t>
        </is>
      </c>
      <c r="W1351" s="8" t="inlineStr">
        <is>
          <t>58 ↑ +3.28%</t>
        </is>
      </c>
    </row>
    <row r="1352" ht="28" customHeight="1" s="386">
      <c r="A1352" s="308" t="n">
        <v>44235</v>
      </c>
      <c r="B1352" s="472" t="n">
        <v>1408.471</v>
      </c>
      <c r="C1352" s="8" t="n">
        <v>1.21</v>
      </c>
      <c r="D1352" s="268" t="n">
        <v>0.0009</v>
      </c>
      <c r="E1352" s="8" t="n">
        <v>4.17</v>
      </c>
      <c r="F1352" s="8" t="n">
        <v>119.954</v>
      </c>
      <c r="G1352" s="8" t="n">
        <v>100.56</v>
      </c>
      <c r="H1352" s="8" t="n">
        <v>82.55</v>
      </c>
      <c r="I1352" s="8" t="n">
        <v>150.19</v>
      </c>
      <c r="J1352" s="8" t="n">
        <v>59.38</v>
      </c>
      <c r="K1352" s="268" t="n">
        <v>0.3023</v>
      </c>
      <c r="L1352" s="268" t="n">
        <v>0.2045</v>
      </c>
      <c r="M1352" s="268" t="n">
        <v>0.0153</v>
      </c>
      <c r="N1352" s="8" t="n">
        <v>352.49</v>
      </c>
      <c r="O1352" s="8" t="n">
        <v>5088.95</v>
      </c>
      <c r="P1352" s="268" t="n">
        <v>0.0693</v>
      </c>
      <c r="Q1352" s="8" t="n">
        <v>341</v>
      </c>
      <c r="R1352" s="8" t="inlineStr">
        <is>
          <t>60 ↓ -0.88%</t>
        </is>
      </c>
      <c r="S1352" s="8" t="inlineStr">
        <is>
          <t>104 ↓ -0.62%</t>
        </is>
      </c>
      <c r="T1352" s="8" t="inlineStr">
        <is>
          <t>72 ↓ -0.01%</t>
        </is>
      </c>
      <c r="U1352" s="8" t="inlineStr">
        <is>
          <t>30 ↓ -0.13%</t>
        </is>
      </c>
      <c r="V1352" s="8" t="inlineStr">
        <is>
          <t>18 ↑ +0.51%</t>
        </is>
      </c>
      <c r="W1352" s="8" t="inlineStr">
        <is>
          <t>57 ↑ +2.31%</t>
        </is>
      </c>
    </row>
    <row r="1353" ht="28" customHeight="1" s="386">
      <c r="A1353" s="308" t="n">
        <v>44232</v>
      </c>
      <c r="B1353" s="472" t="n">
        <v>1407.261</v>
      </c>
      <c r="C1353" s="8" t="n">
        <v>-22.969</v>
      </c>
      <c r="D1353" s="268" t="n">
        <v>-0.0161</v>
      </c>
      <c r="E1353" s="8" t="n">
        <v>3.45</v>
      </c>
      <c r="F1353" s="8" t="n">
        <v>119.388</v>
      </c>
      <c r="G1353" s="8" t="n">
        <v>100.69</v>
      </c>
      <c r="H1353" s="8" t="n">
        <v>82.83</v>
      </c>
      <c r="I1353" s="8" t="n">
        <v>149.69</v>
      </c>
      <c r="J1353" s="8" t="n">
        <v>61.29</v>
      </c>
      <c r="K1353" s="268" t="n">
        <v>0.303</v>
      </c>
      <c r="L1353" s="268" t="n">
        <v>0.2061</v>
      </c>
      <c r="M1353" s="268" t="n">
        <v>0.0153</v>
      </c>
      <c r="N1353" s="8" t="n">
        <v>410.64</v>
      </c>
      <c r="O1353" s="8" t="n">
        <v>5092.24</v>
      </c>
      <c r="P1353" s="268" t="n">
        <v>0.0806</v>
      </c>
      <c r="Q1353" s="8" t="n">
        <v>341</v>
      </c>
      <c r="R1353" s="8" t="inlineStr">
        <is>
          <t>52 ↓ -0.87%</t>
        </is>
      </c>
      <c r="S1353" s="8" t="inlineStr">
        <is>
          <t>111 ↓ -1.36%</t>
        </is>
      </c>
      <c r="T1353" s="8" t="inlineStr">
        <is>
          <t>78 ↓ -0.98%</t>
        </is>
      </c>
      <c r="U1353" s="8" t="inlineStr">
        <is>
          <t>29 ↓ -1.60%</t>
        </is>
      </c>
      <c r="V1353" s="8" t="inlineStr">
        <is>
          <t>17 ↓ -0.69%</t>
        </is>
      </c>
      <c r="W1353" s="8" t="inlineStr">
        <is>
          <t>54 ↓ -4.01%</t>
        </is>
      </c>
    </row>
    <row r="1354" ht="28" customHeight="1" s="386">
      <c r="A1354" s="308" t="n">
        <v>44231</v>
      </c>
      <c r="B1354" s="472" t="n">
        <v>1430.23</v>
      </c>
      <c r="C1354" s="8" t="n">
        <v>-25.979</v>
      </c>
      <c r="D1354" s="268" t="n">
        <v>-0.0178</v>
      </c>
      <c r="E1354" s="8" t="n">
        <v>3.64</v>
      </c>
      <c r="F1354" s="8" t="n">
        <v>122.019</v>
      </c>
      <c r="G1354" s="8" t="n">
        <v>101.585</v>
      </c>
      <c r="H1354" s="8" t="n">
        <v>83.04000000000001</v>
      </c>
      <c r="I1354" s="8" t="n">
        <v>153.15</v>
      </c>
      <c r="J1354" s="8" t="n">
        <v>64.73</v>
      </c>
      <c r="K1354" s="268" t="n">
        <v>0.3113</v>
      </c>
      <c r="L1354" s="268" t="n">
        <v>0.2129</v>
      </c>
      <c r="M1354" s="268" t="n">
        <v>0.0127</v>
      </c>
      <c r="N1354" s="8" t="n">
        <v>395.87</v>
      </c>
      <c r="O1354" s="8" t="n">
        <v>5089.73</v>
      </c>
      <c r="P1354" s="268" t="n">
        <v>0.07779999999999999</v>
      </c>
      <c r="Q1354" s="8" t="n">
        <v>340</v>
      </c>
      <c r="R1354" s="8" t="inlineStr">
        <is>
          <t>43 ↓ -1.69%</t>
        </is>
      </c>
      <c r="S1354" s="8" t="inlineStr">
        <is>
          <t>107 ↓ -1.53%</t>
        </is>
      </c>
      <c r="T1354" s="8" t="inlineStr">
        <is>
          <t>81 ↓ -1.43%</t>
        </is>
      </c>
      <c r="U1354" s="8" t="inlineStr">
        <is>
          <t>33 ↓ -1.87%</t>
        </is>
      </c>
      <c r="V1354" s="8" t="inlineStr">
        <is>
          <t>21 ↓ -2.12%</t>
        </is>
      </c>
      <c r="W1354" s="8" t="inlineStr">
        <is>
          <t>55 ↓ -2.64%</t>
        </is>
      </c>
    </row>
    <row r="1355" ht="28" customHeight="1" s="386">
      <c r="A1355" s="308" t="n">
        <v>44230</v>
      </c>
      <c r="B1355" s="472" t="n">
        <v>1456.209</v>
      </c>
      <c r="C1355" s="8" t="n">
        <v>-10.989</v>
      </c>
      <c r="D1355" s="268" t="n">
        <v>-0.0075</v>
      </c>
      <c r="E1355" s="8" t="n">
        <v>6.89</v>
      </c>
      <c r="F1355" s="8" t="n">
        <v>124.825</v>
      </c>
      <c r="G1355" s="8" t="n">
        <v>103</v>
      </c>
      <c r="H1355" s="8" t="n">
        <v>84.52</v>
      </c>
      <c r="I1355" s="8" t="n">
        <v>155.54</v>
      </c>
      <c r="J1355" s="8" t="n">
        <v>63.27</v>
      </c>
      <c r="K1355" s="268" t="n">
        <v>0.3071</v>
      </c>
      <c r="L1355" s="268" t="n">
        <v>0.2069</v>
      </c>
      <c r="M1355" s="268" t="n">
        <v>0.008500000000000001</v>
      </c>
      <c r="N1355" s="8" t="n">
        <v>401.52</v>
      </c>
      <c r="O1355" s="8" t="n">
        <v>5094.46</v>
      </c>
      <c r="P1355" s="268" t="n">
        <v>0.0788</v>
      </c>
      <c r="Q1355" s="8" t="n">
        <v>340</v>
      </c>
      <c r="R1355" s="8" t="inlineStr">
        <is>
          <t>31 ↓ -1.13%</t>
        </is>
      </c>
      <c r="S1355" s="8" t="inlineStr">
        <is>
          <t>102 ↓ -0.54%</t>
        </is>
      </c>
      <c r="T1355" s="8" t="inlineStr">
        <is>
          <t>86 ↓ -0.56%</t>
        </is>
      </c>
      <c r="U1355" s="8" t="inlineStr">
        <is>
          <t>35 ↓ -1.17%</t>
        </is>
      </c>
      <c r="V1355" s="8" t="inlineStr">
        <is>
          <t>25 ↓ -1.09%</t>
        </is>
      </c>
      <c r="W1355" s="8" t="inlineStr">
        <is>
          <t>61 ↓ -0.78%</t>
        </is>
      </c>
    </row>
    <row r="1356" ht="28" customHeight="1" s="386">
      <c r="A1356" s="308" t="n">
        <v>44229</v>
      </c>
      <c r="B1356" s="472" t="n">
        <v>1467.198</v>
      </c>
      <c r="C1356" s="8" t="n">
        <v>3.805</v>
      </c>
      <c r="D1356" s="268" t="n">
        <v>0.0026</v>
      </c>
      <c r="E1356" s="8" t="n">
        <v>8.52</v>
      </c>
      <c r="F1356" s="8" t="n">
        <v>125.545</v>
      </c>
      <c r="G1356" s="8" t="n">
        <v>103.995</v>
      </c>
      <c r="H1356" s="8" t="n">
        <v>85.12</v>
      </c>
      <c r="I1356" s="8" t="n">
        <v>155.2</v>
      </c>
      <c r="J1356" s="8" t="n">
        <v>60.55</v>
      </c>
      <c r="K1356" s="268" t="n">
        <v>0.2965</v>
      </c>
      <c r="L1356" s="268" t="n">
        <v>0.1993</v>
      </c>
      <c r="M1356" s="268" t="n">
        <v>0.0068</v>
      </c>
      <c r="N1356" s="8" t="n">
        <v>443.1</v>
      </c>
      <c r="O1356" s="8" t="n">
        <v>5102.75</v>
      </c>
      <c r="P1356" s="268" t="n">
        <v>0.0868</v>
      </c>
      <c r="Q1356" s="8" t="n">
        <v>340</v>
      </c>
      <c r="R1356" s="8" t="inlineStr">
        <is>
          <t>27 ↓ -1.37%</t>
        </is>
      </c>
      <c r="S1356" s="8" t="inlineStr">
        <is>
          <t>98 ↓ -0.48%</t>
        </is>
      </c>
      <c r="T1356" s="8" t="inlineStr">
        <is>
          <t>91 ↑ +0.09%</t>
        </is>
      </c>
      <c r="U1356" s="8" t="inlineStr">
        <is>
          <t>32 ↓ -0.18%</t>
        </is>
      </c>
      <c r="V1356" s="8" t="inlineStr">
        <is>
          <t>30 ↓ -0.02%</t>
        </is>
      </c>
      <c r="W1356" s="8" t="inlineStr">
        <is>
          <t>62 ↑ +2.75%</t>
        </is>
      </c>
    </row>
    <row r="1357" ht="28" customHeight="1" s="386">
      <c r="A1357" s="308" t="n">
        <v>44228</v>
      </c>
      <c r="B1357" s="472" t="n">
        <v>1463.393</v>
      </c>
      <c r="C1357" s="8" t="n">
        <v>3.096</v>
      </c>
      <c r="D1357" s="268" t="n">
        <v>0.0021</v>
      </c>
      <c r="E1357" s="8" t="n">
        <v>10</v>
      </c>
      <c r="F1357" s="8" t="n">
        <v>124.985</v>
      </c>
      <c r="G1357" s="8" t="n">
        <v>104.04</v>
      </c>
      <c r="H1357" s="8" t="n">
        <v>85.38</v>
      </c>
      <c r="I1357" s="8" t="n">
        <v>154.21</v>
      </c>
      <c r="J1357" s="8" t="n">
        <v>62.16</v>
      </c>
      <c r="K1357" s="268" t="n">
        <v>0.2922</v>
      </c>
      <c r="L1357" s="268" t="n">
        <v>0.2043</v>
      </c>
      <c r="M1357" s="268" t="n">
        <v>0.0063</v>
      </c>
      <c r="N1357" s="8" t="n">
        <v>355.23</v>
      </c>
      <c r="O1357" s="8" t="n">
        <v>5109.53</v>
      </c>
      <c r="P1357" s="268" t="n">
        <v>0.06950000000000001</v>
      </c>
      <c r="Q1357" s="8" t="n">
        <v>340</v>
      </c>
      <c r="R1357" s="8" t="inlineStr">
        <is>
          <t>26 ↓ -0.08%</t>
        </is>
      </c>
      <c r="S1357" s="8" t="inlineStr">
        <is>
          <t>95 ↓ -0.11%</t>
        </is>
      </c>
      <c r="T1357" s="8" t="inlineStr">
        <is>
          <t>95 ↓ -0.30%</t>
        </is>
      </c>
      <c r="U1357" s="8" t="inlineStr">
        <is>
          <t>34 ↓ -0.21%</t>
        </is>
      </c>
      <c r="V1357" s="8" t="inlineStr">
        <is>
          <t>28 ↑ +0.98%</t>
        </is>
      </c>
      <c r="W1357" s="8" t="inlineStr">
        <is>
          <t>62 ↑ +1.49%</t>
        </is>
      </c>
    </row>
    <row r="1358" ht="28" customHeight="1" s="386">
      <c r="A1358" s="308" t="n">
        <v>44225</v>
      </c>
      <c r="B1358" s="472" t="n">
        <v>1460.297</v>
      </c>
      <c r="C1358" s="8" t="n">
        <v>-31.888</v>
      </c>
      <c r="D1358" s="268" t="n">
        <v>-0.0214</v>
      </c>
      <c r="E1358" s="8" t="n">
        <v>9.4</v>
      </c>
      <c r="F1358" s="8" t="n">
        <v>124.917</v>
      </c>
      <c r="G1358" s="8" t="n">
        <v>104.521</v>
      </c>
      <c r="H1358" s="8" t="n">
        <v>85.95</v>
      </c>
      <c r="I1358" s="8" t="n">
        <v>154.54</v>
      </c>
      <c r="J1358" s="8" t="n">
        <v>67</v>
      </c>
      <c r="K1358" s="268" t="n">
        <v>0.2963</v>
      </c>
      <c r="L1358" s="268" t="n">
        <v>0.2196</v>
      </c>
      <c r="M1358" s="268" t="n">
        <v>0.0058</v>
      </c>
      <c r="N1358" s="8" t="n">
        <v>431.1</v>
      </c>
      <c r="O1358" s="8" t="n">
        <v>5095.39</v>
      </c>
      <c r="P1358" s="268" t="n">
        <v>0.08459999999999999</v>
      </c>
      <c r="Q1358" s="8" t="n">
        <v>339</v>
      </c>
      <c r="R1358" s="8" t="inlineStr">
        <is>
          <t>26 ↓ -1.75%</t>
        </is>
      </c>
      <c r="S1358" s="8" t="inlineStr">
        <is>
          <t>92 ↓ -1.49%</t>
        </is>
      </c>
      <c r="T1358" s="8" t="inlineStr">
        <is>
          <t>91 ↓ -1.63%</t>
        </is>
      </c>
      <c r="U1358" s="8" t="inlineStr">
        <is>
          <t>41 ↓ -2.14%</t>
        </is>
      </c>
      <c r="V1358" s="8" t="inlineStr">
        <is>
          <t>30 ↓ -2.88%</t>
        </is>
      </c>
      <c r="W1358" s="8" t="inlineStr">
        <is>
          <t>59 ↓ -3.83%</t>
        </is>
      </c>
    </row>
    <row r="1359" ht="28" customHeight="1" s="386">
      <c r="A1359" s="308" t="n">
        <v>44224</v>
      </c>
      <c r="B1359" s="472" t="n">
        <v>1492.185</v>
      </c>
      <c r="C1359" s="8" t="n">
        <v>-19.026</v>
      </c>
      <c r="D1359" s="268" t="n">
        <v>-0.0126</v>
      </c>
      <c r="E1359" s="8" t="n">
        <v>13.46</v>
      </c>
      <c r="F1359" s="8" t="n">
        <v>128.388</v>
      </c>
      <c r="G1359" s="8" t="n">
        <v>106.32</v>
      </c>
      <c r="H1359" s="8" t="n">
        <v>86.81</v>
      </c>
      <c r="I1359" s="8" t="n">
        <v>158.82</v>
      </c>
      <c r="J1359" s="8" t="n">
        <v>69.09</v>
      </c>
      <c r="K1359" s="268" t="n">
        <v>0.3043</v>
      </c>
      <c r="L1359" s="268" t="n">
        <v>0.2178</v>
      </c>
      <c r="M1359" s="268" t="n">
        <v>0.0016</v>
      </c>
      <c r="N1359" s="8" t="n">
        <v>492.62</v>
      </c>
      <c r="O1359" s="8" t="n">
        <v>5098.99</v>
      </c>
      <c r="P1359" s="268" t="n">
        <v>0.09660000000000001</v>
      </c>
      <c r="Q1359" s="8" t="n">
        <v>339</v>
      </c>
      <c r="R1359" s="8" t="inlineStr">
        <is>
          <t>18 ↓ -0.68%</t>
        </is>
      </c>
      <c r="S1359" s="8" t="inlineStr">
        <is>
          <t>89 ↓ -0.69%</t>
        </is>
      </c>
      <c r="T1359" s="8" t="inlineStr">
        <is>
          <t>89 ↓ -0.67%</t>
        </is>
      </c>
      <c r="U1359" s="8" t="inlineStr">
        <is>
          <t>47 ↓ -1.30%</t>
        </is>
      </c>
      <c r="V1359" s="8" t="inlineStr">
        <is>
          <t>27 ↓ -1.68%</t>
        </is>
      </c>
      <c r="W1359" s="8" t="inlineStr">
        <is>
          <t>69 ↓ -2.72%</t>
        </is>
      </c>
    </row>
    <row r="1360" ht="28" customHeight="1" s="386">
      <c r="A1360" s="308" t="n">
        <v>44223</v>
      </c>
      <c r="B1360" s="472" t="n">
        <v>1511.211</v>
      </c>
      <c r="C1360" s="8" t="n">
        <v>-17.396</v>
      </c>
      <c r="D1360" s="268" t="n">
        <v>-0.0114</v>
      </c>
      <c r="E1360" s="8" t="n">
        <v>19.16</v>
      </c>
      <c r="F1360" s="8" t="n">
        <v>131.297</v>
      </c>
      <c r="G1360" s="8" t="n">
        <v>107.01</v>
      </c>
      <c r="H1360" s="8" t="n">
        <v>87.36</v>
      </c>
      <c r="I1360" s="8" t="n">
        <v>161.4</v>
      </c>
      <c r="J1360" s="8" t="n">
        <v>66.93000000000001</v>
      </c>
      <c r="K1360" s="268" t="n">
        <v>0.301</v>
      </c>
      <c r="L1360" s="268" t="n">
        <v>0.2199</v>
      </c>
      <c r="M1360" s="268" t="n">
        <v>-0.0012</v>
      </c>
      <c r="N1360" s="8" t="n">
        <v>487.69</v>
      </c>
      <c r="O1360" s="8" t="n">
        <v>5103.05</v>
      </c>
      <c r="P1360" s="268" t="n">
        <v>0.0956</v>
      </c>
      <c r="Q1360" s="8" t="n">
        <v>339</v>
      </c>
      <c r="R1360" s="8" t="inlineStr">
        <is>
          <t>16 ↓ -0.49%</t>
        </is>
      </c>
      <c r="S1360" s="8" t="inlineStr">
        <is>
          <t>86 ↓ -0.47%</t>
        </is>
      </c>
      <c r="T1360" s="8" t="inlineStr">
        <is>
          <t>85 ↓ -0.72%</t>
        </is>
      </c>
      <c r="U1360" s="8" t="inlineStr">
        <is>
          <t>50 ↓ -0.67%</t>
        </is>
      </c>
      <c r="V1360" s="8" t="inlineStr">
        <is>
          <t>28 ↓ -0.51%</t>
        </is>
      </c>
      <c r="W1360" s="8" t="inlineStr">
        <is>
          <t>74 ↓ -3.07%</t>
        </is>
      </c>
    </row>
    <row r="1361" ht="28" customHeight="1" s="386">
      <c r="A1361" s="308" t="n">
        <v>44222</v>
      </c>
      <c r="B1361" s="472" t="n">
        <v>1528.607</v>
      </c>
      <c r="C1361" s="8" t="n">
        <v>-14.038</v>
      </c>
      <c r="D1361" s="268" t="n">
        <v>-0.0091</v>
      </c>
      <c r="E1361" s="8" t="n">
        <v>20.64</v>
      </c>
      <c r="F1361" s="8" t="n">
        <v>133.631</v>
      </c>
      <c r="G1361" s="8" t="n">
        <v>108.1</v>
      </c>
      <c r="H1361" s="8" t="n">
        <v>87.41</v>
      </c>
      <c r="I1361" s="8" t="n">
        <v>166.05</v>
      </c>
      <c r="J1361" s="8" t="n">
        <v>72.89</v>
      </c>
      <c r="K1361" s="268" t="n">
        <v>0.3242</v>
      </c>
      <c r="L1361" s="268" t="n">
        <v>0.2336</v>
      </c>
      <c r="M1361" s="268" t="n">
        <v>-0.0035</v>
      </c>
      <c r="N1361" s="8" t="n">
        <v>435.47</v>
      </c>
      <c r="O1361" s="8" t="n">
        <v>5106.6</v>
      </c>
      <c r="P1361" s="268" t="n">
        <v>0.0853</v>
      </c>
      <c r="Q1361" s="8" t="n">
        <v>339</v>
      </c>
      <c r="R1361" s="8" t="inlineStr">
        <is>
          <t>16 ↓ -1.16%</t>
        </is>
      </c>
      <c r="S1361" s="8" t="inlineStr">
        <is>
          <t>81 ↓ -0.48%</t>
        </is>
      </c>
      <c r="T1361" s="8" t="inlineStr">
        <is>
          <t>87 ↓ -0.99%</t>
        </is>
      </c>
      <c r="U1361" s="8" t="inlineStr">
        <is>
          <t>47 ↓ -1.05%</t>
        </is>
      </c>
      <c r="V1361" s="8" t="inlineStr">
        <is>
          <t>29 ↓ -1.07%</t>
        </is>
      </c>
      <c r="W1361" s="8" t="inlineStr">
        <is>
          <t>79 ↓ -1.07%</t>
        </is>
      </c>
    </row>
    <row r="1362" ht="28" customHeight="1" s="386">
      <c r="A1362" s="308" t="n">
        <v>44221</v>
      </c>
      <c r="B1362" s="472" t="n">
        <v>1542.645</v>
      </c>
      <c r="C1362" s="8" t="n">
        <v>-5.916</v>
      </c>
      <c r="D1362" s="268" t="n">
        <v>-0.0038</v>
      </c>
      <c r="E1362" s="8" t="n">
        <v>27.76</v>
      </c>
      <c r="F1362" s="8" t="n">
        <v>135.107</v>
      </c>
      <c r="G1362" s="8" t="n">
        <v>109.075</v>
      </c>
      <c r="H1362" s="8" t="n">
        <v>89.04000000000001</v>
      </c>
      <c r="I1362" s="8" t="n">
        <v>167.28</v>
      </c>
      <c r="J1362" s="8" t="n">
        <v>72.45999999999999</v>
      </c>
      <c r="K1362" s="268" t="n">
        <v>0.3217</v>
      </c>
      <c r="L1362" s="268" t="n">
        <v>0.2243</v>
      </c>
      <c r="M1362" s="268" t="n">
        <v>-0.0057</v>
      </c>
      <c r="N1362" s="8" t="n">
        <v>534.86</v>
      </c>
      <c r="O1362" s="8" t="n">
        <v>5110.36</v>
      </c>
      <c r="P1362" s="268" t="n">
        <v>0.1047</v>
      </c>
      <c r="Q1362" s="8" t="n">
        <v>340</v>
      </c>
      <c r="R1362" s="8" t="inlineStr">
        <is>
          <t>15 ↓ -1.05%</t>
        </is>
      </c>
      <c r="S1362" s="8" t="inlineStr">
        <is>
          <t>80 ↓ -1.08%</t>
        </is>
      </c>
      <c r="T1362" s="8" t="inlineStr">
        <is>
          <t>82 ↓ -0.71%</t>
        </is>
      </c>
      <c r="U1362" s="8" t="inlineStr">
        <is>
          <t>51 ↓ -0.79%</t>
        </is>
      </c>
      <c r="V1362" s="8" t="inlineStr">
        <is>
          <t>28 ↑ +0.19%</t>
        </is>
      </c>
      <c r="W1362" s="8" t="inlineStr">
        <is>
          <t>84 ↑ +0.78%</t>
        </is>
      </c>
    </row>
    <row r="1363" ht="28" customHeight="1" s="386">
      <c r="A1363" s="308" t="n">
        <v>44218</v>
      </c>
      <c r="B1363" s="472" t="n">
        <v>1548.561</v>
      </c>
      <c r="C1363" s="8" t="n">
        <v>-4.177</v>
      </c>
      <c r="D1363" s="268" t="n">
        <v>-0.0027</v>
      </c>
      <c r="E1363" s="8" t="n">
        <v>33.83</v>
      </c>
      <c r="F1363" s="8" t="n">
        <v>135.538</v>
      </c>
      <c r="G1363" s="8" t="n">
        <v>110.14</v>
      </c>
      <c r="H1363" s="8" t="n">
        <v>90.16</v>
      </c>
      <c r="I1363" s="8" t="n">
        <v>166.3</v>
      </c>
      <c r="J1363" s="8" t="n">
        <v>67.64</v>
      </c>
      <c r="K1363" s="268" t="n">
        <v>0.3077</v>
      </c>
      <c r="L1363" s="268" t="n">
        <v>0.2194</v>
      </c>
      <c r="M1363" s="268" t="n">
        <v>-0.0066</v>
      </c>
      <c r="N1363" s="8" t="n">
        <v>463.64</v>
      </c>
      <c r="O1363" s="8" t="n">
        <v>5079.33</v>
      </c>
      <c r="P1363" s="268" t="n">
        <v>0.09130000000000001</v>
      </c>
      <c r="Q1363" s="8" t="n">
        <v>339</v>
      </c>
      <c r="R1363" s="8" t="inlineStr">
        <is>
          <t>12 ↓ -1.57%</t>
        </is>
      </c>
      <c r="S1363" s="8" t="inlineStr">
        <is>
          <t>74 ↓ -1.06%</t>
        </is>
      </c>
      <c r="T1363" s="8" t="inlineStr">
        <is>
          <t>83 ↓ -0.42%</t>
        </is>
      </c>
      <c r="U1363" s="8" t="inlineStr">
        <is>
          <t>57 ↓ -0.59%</t>
        </is>
      </c>
      <c r="V1363" s="8" t="inlineStr">
        <is>
          <t>31 ↓ -0.36%</t>
        </is>
      </c>
      <c r="W1363" s="8" t="inlineStr">
        <is>
          <t>82 ↑ +1.83%</t>
        </is>
      </c>
    </row>
    <row r="1364" ht="28" customHeight="1" s="386">
      <c r="A1364" s="308" t="n">
        <v>44217</v>
      </c>
      <c r="B1364" s="472" t="n">
        <v>1552.738</v>
      </c>
      <c r="C1364" s="8" t="n">
        <v>7.218</v>
      </c>
      <c r="D1364" s="268" t="n">
        <v>0.0047</v>
      </c>
      <c r="E1364" s="8" t="n">
        <v>42.52</v>
      </c>
      <c r="F1364" s="8" t="n">
        <v>134.703</v>
      </c>
      <c r="G1364" s="8" t="n">
        <v>110.75</v>
      </c>
      <c r="H1364" s="8" t="n">
        <v>91.38</v>
      </c>
      <c r="I1364" s="8" t="n">
        <v>164.73</v>
      </c>
      <c r="J1364" s="8" t="n">
        <v>64</v>
      </c>
      <c r="K1364" s="268" t="n">
        <v>0.3002</v>
      </c>
      <c r="L1364" s="268" t="n">
        <v>0.2105</v>
      </c>
      <c r="M1364" s="268" t="n">
        <v>-0.0073</v>
      </c>
      <c r="N1364" s="8" t="n">
        <v>448.39</v>
      </c>
      <c r="O1364" s="8" t="n">
        <v>5080.84</v>
      </c>
      <c r="P1364" s="268" t="n">
        <v>0.0883</v>
      </c>
      <c r="Q1364" s="8" t="n">
        <v>339</v>
      </c>
      <c r="R1364" s="8" t="inlineStr">
        <is>
          <t>10 ↑ +0.04%</t>
        </is>
      </c>
      <c r="S1364" s="8" t="inlineStr">
        <is>
          <t>66 ↓ -0.09%</t>
        </is>
      </c>
      <c r="T1364" s="8" t="inlineStr">
        <is>
          <t>83 ↑ +0.19%</t>
        </is>
      </c>
      <c r="U1364" s="8" t="inlineStr">
        <is>
          <t>66 ↑ +0.08%</t>
        </is>
      </c>
      <c r="V1364" s="8" t="inlineStr">
        <is>
          <t>30 ↑ +0.48%</t>
        </is>
      </c>
      <c r="W1364" s="8" t="inlineStr">
        <is>
          <t>84 ↑ +1.52%</t>
        </is>
      </c>
    </row>
    <row r="1365" ht="28" customHeight="1" s="386">
      <c r="A1365" s="308" t="n">
        <v>44216</v>
      </c>
      <c r="B1365" s="472" t="n">
        <v>1545.52</v>
      </c>
      <c r="C1365" s="8" t="n">
        <v>2.854</v>
      </c>
      <c r="D1365" s="268" t="n">
        <v>0.0018</v>
      </c>
      <c r="E1365" s="8" t="n">
        <v>38.43</v>
      </c>
      <c r="F1365" s="8" t="n">
        <v>133.728</v>
      </c>
      <c r="G1365" s="8" t="n">
        <v>110.127</v>
      </c>
      <c r="H1365" s="8" t="n">
        <v>91.09999999999999</v>
      </c>
      <c r="I1365" s="8" t="n">
        <v>164.32</v>
      </c>
      <c r="J1365" s="8" t="n">
        <v>69.86</v>
      </c>
      <c r="K1365" s="268" t="n">
        <v>0.3059</v>
      </c>
      <c r="L1365" s="268" t="n">
        <v>0.2201</v>
      </c>
      <c r="M1365" s="268" t="n">
        <v>-0.0064</v>
      </c>
      <c r="N1365" s="8" t="n">
        <v>429.25</v>
      </c>
      <c r="O1365" s="8" t="n">
        <v>5082.71</v>
      </c>
      <c r="P1365" s="268" t="n">
        <v>0.08450000000000001</v>
      </c>
      <c r="Q1365" s="8" t="n">
        <v>339</v>
      </c>
      <c r="R1365" s="8" t="inlineStr">
        <is>
          <t>11 ↓ -0.72%</t>
        </is>
      </c>
      <c r="S1365" s="8" t="inlineStr">
        <is>
          <t>66 ↓ -0.14%</t>
        </is>
      </c>
      <c r="T1365" s="8" t="inlineStr">
        <is>
          <t>86 ↓ -0.11%</t>
        </is>
      </c>
      <c r="U1365" s="8" t="inlineStr">
        <is>
          <t>61 ↑ +0.22%</t>
        </is>
      </c>
      <c r="V1365" s="8" t="inlineStr">
        <is>
          <t>39 ↑ +0.23%</t>
        </is>
      </c>
      <c r="W1365" s="8" t="inlineStr">
        <is>
          <t>76 ↑ +0.87%</t>
        </is>
      </c>
    </row>
    <row r="1366" ht="28" customHeight="1" s="386">
      <c r="A1366" s="308" t="n">
        <v>44215</v>
      </c>
      <c r="B1366" s="472" t="n">
        <v>1542.666</v>
      </c>
      <c r="C1366" s="8" t="n">
        <v>-0.108</v>
      </c>
      <c r="D1366" s="268" t="n">
        <v>-0.0001</v>
      </c>
      <c r="E1366" s="8" t="n">
        <v>38.89</v>
      </c>
      <c r="F1366" s="8" t="n">
        <v>133.769</v>
      </c>
      <c r="G1366" s="8" t="n">
        <v>110.3</v>
      </c>
      <c r="H1366" s="8" t="n">
        <v>90.87</v>
      </c>
      <c r="I1366" s="8" t="n">
        <v>164.49</v>
      </c>
      <c r="J1366" s="8" t="n">
        <v>68.73999999999999</v>
      </c>
      <c r="K1366" s="268" t="n">
        <v>0.3072</v>
      </c>
      <c r="L1366" s="268" t="n">
        <v>0.2156</v>
      </c>
      <c r="M1366" s="268" t="n">
        <v>-0.0067</v>
      </c>
      <c r="N1366" s="8" t="n">
        <v>483.04</v>
      </c>
      <c r="O1366" s="8" t="n">
        <v>5077.51</v>
      </c>
      <c r="P1366" s="268" t="n">
        <v>0.0951</v>
      </c>
      <c r="Q1366" s="8" t="n">
        <v>339</v>
      </c>
      <c r="R1366" s="8" t="inlineStr">
        <is>
          <t>7 ↑ +0.33%</t>
        </is>
      </c>
      <c r="S1366" s="8" t="inlineStr">
        <is>
          <t>73 ↑ +0.30%</t>
        </is>
      </c>
      <c r="T1366" s="8" t="inlineStr">
        <is>
          <t>90 ↑ +0.06%</t>
        </is>
      </c>
      <c r="U1366" s="8" t="inlineStr">
        <is>
          <t>54 ↑ +0.52%</t>
        </is>
      </c>
      <c r="V1366" s="8" t="inlineStr">
        <is>
          <t>37 ↑ +0.75%</t>
        </is>
      </c>
      <c r="W1366" s="8" t="inlineStr">
        <is>
          <t>78 ↓ -0.74%</t>
        </is>
      </c>
    </row>
    <row r="1367" ht="28" customHeight="1" s="386">
      <c r="A1367" s="308" t="n">
        <v>44214</v>
      </c>
      <c r="B1367" s="472" t="n">
        <v>1542.774</v>
      </c>
      <c r="C1367" s="8" t="n">
        <v>13.837</v>
      </c>
      <c r="D1367" s="268" t="n">
        <v>0.0091</v>
      </c>
      <c r="E1367" s="8" t="n">
        <v>40.02</v>
      </c>
      <c r="F1367" s="8" t="n">
        <v>134.689</v>
      </c>
      <c r="G1367" s="8" t="n">
        <v>110.31</v>
      </c>
      <c r="H1367" s="8" t="n">
        <v>91.04000000000001</v>
      </c>
      <c r="I1367" s="8" t="n">
        <v>165.35</v>
      </c>
      <c r="J1367" s="8" t="n">
        <v>68.16</v>
      </c>
      <c r="K1367" s="268" t="n">
        <v>0.3066</v>
      </c>
      <c r="L1367" s="268" t="n">
        <v>0.2087</v>
      </c>
      <c r="M1367" s="268" t="n">
        <v>-0.0066</v>
      </c>
      <c r="N1367" s="8" t="n">
        <v>478.92</v>
      </c>
      <c r="O1367" s="8" t="n">
        <v>5081.96</v>
      </c>
      <c r="P1367" s="268" t="n">
        <v>0.09420000000000001</v>
      </c>
      <c r="Q1367" s="8" t="n">
        <v>338</v>
      </c>
      <c r="R1367" s="8" t="inlineStr">
        <is>
          <t>9 ↓ -0.47%</t>
        </is>
      </c>
      <c r="S1367" s="8" t="inlineStr">
        <is>
          <t>74 ↑ +0.73%</t>
        </is>
      </c>
      <c r="T1367" s="8" t="inlineStr">
        <is>
          <t>84 ↑ +0.70%</t>
        </is>
      </c>
      <c r="U1367" s="8" t="inlineStr">
        <is>
          <t>59 ↑ +1.29%</t>
        </is>
      </c>
      <c r="V1367" s="8" t="inlineStr">
        <is>
          <t>33 ↑ +0.92%</t>
        </is>
      </c>
      <c r="W1367" s="8" t="inlineStr">
        <is>
          <t>79 ↑ +1.44%</t>
        </is>
      </c>
    </row>
    <row r="1368" ht="28" customHeight="1" s="386">
      <c r="A1368" s="308" t="n">
        <v>44211</v>
      </c>
      <c r="B1368" s="472" t="n">
        <v>1528.937</v>
      </c>
      <c r="C1368" s="8" t="n">
        <v>7.924</v>
      </c>
      <c r="D1368" s="268" t="n">
        <v>0.0052</v>
      </c>
      <c r="E1368" s="8" t="n">
        <v>33.93</v>
      </c>
      <c r="F1368" s="8" t="n">
        <v>133.236</v>
      </c>
      <c r="G1368" s="8" t="n">
        <v>109.235</v>
      </c>
      <c r="H1368" s="8" t="n">
        <v>89.87</v>
      </c>
      <c r="I1368" s="8" t="n">
        <v>165.04</v>
      </c>
      <c r="J1368" s="8" t="n">
        <v>71.09999999999999</v>
      </c>
      <c r="K1368" s="268" t="n">
        <v>0.318</v>
      </c>
      <c r="L1368" s="268" t="n">
        <v>0.2287</v>
      </c>
      <c r="M1368" s="268" t="n">
        <v>-0.0052</v>
      </c>
      <c r="N1368" s="8" t="n">
        <v>535.23</v>
      </c>
      <c r="O1368" s="8" t="n">
        <v>4753.91</v>
      </c>
      <c r="P1368" s="268" t="n">
        <v>0.1126</v>
      </c>
      <c r="Q1368" s="8" t="n">
        <v>334</v>
      </c>
      <c r="R1368" s="8" t="inlineStr">
        <is>
          <t>12 ↑ +1.36%</t>
        </is>
      </c>
      <c r="S1368" s="8" t="inlineStr">
        <is>
          <t>77 ↑ +1.03%</t>
        </is>
      </c>
      <c r="T1368" s="8" t="inlineStr">
        <is>
          <t>90 ↑ +0.68%</t>
        </is>
      </c>
      <c r="U1368" s="8" t="inlineStr">
        <is>
          <t>49 ↑ +0.18%</t>
        </is>
      </c>
      <c r="V1368" s="8" t="inlineStr">
        <is>
          <t>32 ↑ +0.98%</t>
        </is>
      </c>
      <c r="W1368" s="8" t="inlineStr">
        <is>
          <t>74 ↓ -0.03%</t>
        </is>
      </c>
    </row>
    <row r="1369" ht="28" customHeight="1" s="386">
      <c r="A1369" s="308" t="n">
        <v>44210</v>
      </c>
      <c r="B1369" s="472" t="n">
        <v>1521.013</v>
      </c>
      <c r="C1369" s="8" t="n">
        <v>4.58</v>
      </c>
      <c r="D1369" s="268" t="n">
        <v>0.003</v>
      </c>
      <c r="E1369" s="8" t="n">
        <v>27.27</v>
      </c>
      <c r="F1369" s="8" t="n">
        <v>133.206</v>
      </c>
      <c r="G1369" s="8" t="n">
        <v>108.634</v>
      </c>
      <c r="H1369" s="8" t="n">
        <v>88.88</v>
      </c>
      <c r="I1369" s="8" t="n">
        <v>166.16</v>
      </c>
      <c r="J1369" s="8" t="n">
        <v>71.09999999999999</v>
      </c>
      <c r="K1369" s="268" t="n">
        <v>0.3296</v>
      </c>
      <c r="L1369" s="268" t="n">
        <v>0.2302</v>
      </c>
      <c r="M1369" s="268" t="n">
        <v>-0.0041</v>
      </c>
      <c r="N1369" s="8" t="n">
        <v>578.64</v>
      </c>
      <c r="O1369" s="8" t="n">
        <v>4740</v>
      </c>
      <c r="P1369" s="268" t="n">
        <v>0.1221</v>
      </c>
      <c r="Q1369" s="8" t="n">
        <v>332</v>
      </c>
      <c r="R1369" s="8" t="inlineStr">
        <is>
          <t>14 ↑ +2.93%</t>
        </is>
      </c>
      <c r="S1369" s="8" t="inlineStr">
        <is>
          <t>83 ↑ +0.77%</t>
        </is>
      </c>
      <c r="T1369" s="8" t="inlineStr">
        <is>
          <t>81 ↑ +0.89%</t>
        </is>
      </c>
      <c r="U1369" s="8" t="inlineStr">
        <is>
          <t>47 ↑ +0.58%</t>
        </is>
      </c>
      <c r="V1369" s="8" t="inlineStr">
        <is>
          <t>34 ↑ +0.19%</t>
        </is>
      </c>
      <c r="W1369" s="8" t="inlineStr">
        <is>
          <t>73 ↓ -1.37%</t>
        </is>
      </c>
    </row>
    <row r="1370" ht="28" customHeight="1" s="386">
      <c r="A1370" s="308" t="n">
        <v>44209</v>
      </c>
      <c r="B1370" s="472" t="n">
        <v>1516.433</v>
      </c>
      <c r="C1370" s="8" t="n">
        <v>-16.122</v>
      </c>
      <c r="D1370" s="268" t="n">
        <v>-0.0105</v>
      </c>
      <c r="E1370" s="8" t="n">
        <v>23.13</v>
      </c>
      <c r="F1370" s="8" t="n">
        <v>133.591</v>
      </c>
      <c r="G1370" s="8" t="n">
        <v>107.987</v>
      </c>
      <c r="H1370" s="8" t="n">
        <v>89.59</v>
      </c>
      <c r="I1370" s="8" t="n">
        <v>166.65</v>
      </c>
      <c r="J1370" s="8" t="n">
        <v>72.83</v>
      </c>
      <c r="K1370" s="268" t="n">
        <v>0.3306</v>
      </c>
      <c r="L1370" s="268" t="n">
        <v>0.226</v>
      </c>
      <c r="M1370" s="268" t="n">
        <v>-0.0037</v>
      </c>
      <c r="N1370" s="8" t="n">
        <v>593.02</v>
      </c>
      <c r="O1370" s="8" t="n">
        <v>4742.94</v>
      </c>
      <c r="P1370" s="268" t="n">
        <v>0.125</v>
      </c>
      <c r="Q1370" s="8" t="n">
        <v>333</v>
      </c>
      <c r="R1370" s="8" t="inlineStr">
        <is>
          <t>17 ↓ -1.89%</t>
        </is>
      </c>
      <c r="S1370" s="8" t="inlineStr">
        <is>
          <t>87 ↓ -1.68%</t>
        </is>
      </c>
      <c r="T1370" s="8" t="inlineStr">
        <is>
          <t>81 ↓ -0.87%</t>
        </is>
      </c>
      <c r="U1370" s="8" t="inlineStr">
        <is>
          <t>43 ↓ -1.22%</t>
        </is>
      </c>
      <c r="V1370" s="8" t="inlineStr">
        <is>
          <t>29 ↓ -1.03%</t>
        </is>
      </c>
      <c r="W1370" s="8" t="inlineStr">
        <is>
          <t>76 ↓ -0.25%</t>
        </is>
      </c>
    </row>
    <row r="1371" ht="28" customHeight="1" s="386">
      <c r="A1371" s="308" t="n">
        <v>44208</v>
      </c>
      <c r="B1371" s="472" t="n">
        <v>1532.555</v>
      </c>
      <c r="C1371" s="8" t="n">
        <v>6.151</v>
      </c>
      <c r="D1371" s="268" t="n">
        <v>0.004</v>
      </c>
      <c r="E1371" s="8" t="n">
        <v>30.26</v>
      </c>
      <c r="F1371" s="8" t="n">
        <v>134.22</v>
      </c>
      <c r="G1371" s="8" t="n">
        <v>108.905</v>
      </c>
      <c r="H1371" s="8" t="n">
        <v>89.98999999999999</v>
      </c>
      <c r="I1371" s="8" t="n">
        <v>166.47</v>
      </c>
      <c r="J1371" s="8" t="n">
        <v>72.13</v>
      </c>
      <c r="K1371" s="268" t="n">
        <v>0.3225</v>
      </c>
      <c r="L1371" s="268" t="n">
        <v>0.2199</v>
      </c>
      <c r="M1371" s="268" t="n">
        <v>-0.006</v>
      </c>
      <c r="N1371" s="8" t="n">
        <v>539.37</v>
      </c>
      <c r="O1371" s="8" t="n">
        <v>4745.14</v>
      </c>
      <c r="P1371" s="268" t="n">
        <v>0.1137</v>
      </c>
      <c r="Q1371" s="8" t="n">
        <v>332</v>
      </c>
      <c r="R1371" s="8" t="inlineStr">
        <is>
          <t>13 ↓ -0.88%</t>
        </is>
      </c>
      <c r="S1371" s="8" t="inlineStr">
        <is>
          <t>80 ↓ -0.39%</t>
        </is>
      </c>
      <c r="T1371" s="8" t="inlineStr">
        <is>
          <t>84 ↓ -0.07%</t>
        </is>
      </c>
      <c r="U1371" s="8" t="inlineStr">
        <is>
          <t>46 ↑ +0.02%</t>
        </is>
      </c>
      <c r="V1371" s="8" t="inlineStr">
        <is>
          <t>32 ↑ +1.33%</t>
        </is>
      </c>
      <c r="W1371" s="8" t="inlineStr">
        <is>
          <t>77 ↑ +2.22%</t>
        </is>
      </c>
    </row>
    <row r="1372" ht="28" customHeight="1" s="386">
      <c r="A1372" s="308" t="n">
        <v>44207</v>
      </c>
      <c r="B1372" s="472" t="n">
        <v>1526.404</v>
      </c>
      <c r="C1372" s="8" t="n">
        <v>-9.538</v>
      </c>
      <c r="D1372" s="268" t="n">
        <v>-0.0062</v>
      </c>
      <c r="E1372" s="8" t="n">
        <v>28.45</v>
      </c>
      <c r="F1372" s="8" t="n">
        <v>133.134</v>
      </c>
      <c r="G1372" s="8" t="n">
        <v>108.405</v>
      </c>
      <c r="H1372" s="8" t="n">
        <v>89.97</v>
      </c>
      <c r="I1372" s="8" t="n">
        <v>165.94</v>
      </c>
      <c r="J1372" s="8" t="n">
        <v>73</v>
      </c>
      <c r="K1372" s="268" t="n">
        <v>0.3281</v>
      </c>
      <c r="L1372" s="268" t="n">
        <v>0.22</v>
      </c>
      <c r="M1372" s="268" t="n">
        <v>-0.0059</v>
      </c>
      <c r="N1372" s="8" t="n">
        <v>574.77</v>
      </c>
      <c r="O1372" s="8" t="n">
        <v>4764.81</v>
      </c>
      <c r="P1372" s="268" t="n">
        <v>0.1206</v>
      </c>
      <c r="Q1372" s="8" t="n">
        <v>332</v>
      </c>
      <c r="R1372" s="8" t="inlineStr">
        <is>
          <t>11 ↓ -1.08%</t>
        </is>
      </c>
      <c r="S1372" s="8" t="inlineStr">
        <is>
          <t>78 ↓ -0.81%</t>
        </is>
      </c>
      <c r="T1372" s="8" t="inlineStr">
        <is>
          <t>90 ↓ -0.77%</t>
        </is>
      </c>
      <c r="U1372" s="8" t="inlineStr">
        <is>
          <t>43 ↓ -0.29%</t>
        </is>
      </c>
      <c r="V1372" s="8" t="inlineStr">
        <is>
          <t>34 ↓ -0.69%</t>
        </is>
      </c>
      <c r="W1372" s="8" t="inlineStr">
        <is>
          <t>76 ↓ -0.35%</t>
        </is>
      </c>
    </row>
    <row r="1373" ht="28" customHeight="1" s="386">
      <c r="A1373" s="308" t="n">
        <v>44204</v>
      </c>
      <c r="B1373" s="472" t="n">
        <v>1535.942</v>
      </c>
      <c r="C1373" s="8" t="n">
        <v>-8.029</v>
      </c>
      <c r="D1373" s="268" t="n">
        <v>-0.0052</v>
      </c>
      <c r="E1373" s="8" t="n">
        <v>33.33</v>
      </c>
      <c r="F1373" s="8" t="n">
        <v>133.116</v>
      </c>
      <c r="G1373" s="8" t="n">
        <v>109.43</v>
      </c>
      <c r="H1373" s="8" t="n">
        <v>91.47</v>
      </c>
      <c r="I1373" s="8" t="n">
        <v>163.98</v>
      </c>
      <c r="J1373" s="8" t="n">
        <v>69</v>
      </c>
      <c r="K1373" s="268" t="n">
        <v>0.3086</v>
      </c>
      <c r="L1373" s="268" t="n">
        <v>0.2094</v>
      </c>
      <c r="M1373" s="268" t="n">
        <v>-0.0107</v>
      </c>
      <c r="N1373" s="8" t="n">
        <v>730.67</v>
      </c>
      <c r="O1373" s="8" t="n">
        <v>4762.17</v>
      </c>
      <c r="P1373" s="268" t="n">
        <v>0.1534</v>
      </c>
      <c r="Q1373" s="8" t="n">
        <v>331</v>
      </c>
      <c r="R1373" s="8" t="inlineStr">
        <is>
          <t>8 ↓ -0.19%</t>
        </is>
      </c>
      <c r="S1373" s="8" t="inlineStr">
        <is>
          <t>69 ↓ -0.49%</t>
        </is>
      </c>
      <c r="T1373" s="8" t="inlineStr">
        <is>
          <t>95 ↓ -0.30%</t>
        </is>
      </c>
      <c r="U1373" s="8" t="inlineStr">
        <is>
          <t>48 ↓ -0.18%</t>
        </is>
      </c>
      <c r="V1373" s="8" t="inlineStr">
        <is>
          <t>34 ↓ -0.35%</t>
        </is>
      </c>
      <c r="W1373" s="8" t="inlineStr">
        <is>
          <t>77 ↓ -1.26%</t>
        </is>
      </c>
    </row>
    <row r="1374" ht="28" customHeight="1" s="386">
      <c r="A1374" s="308" t="n">
        <v>44203</v>
      </c>
      <c r="B1374" s="472" t="n">
        <v>1543.971</v>
      </c>
      <c r="C1374" s="8" t="n">
        <v>-14.384</v>
      </c>
      <c r="D1374" s="268" t="n">
        <v>-0.0092</v>
      </c>
      <c r="E1374" s="8" t="n">
        <v>32.7</v>
      </c>
      <c r="F1374" s="8" t="n">
        <v>133.903</v>
      </c>
      <c r="G1374" s="8" t="n">
        <v>109.16</v>
      </c>
      <c r="H1374" s="8" t="n">
        <v>91.62</v>
      </c>
      <c r="I1374" s="8" t="n">
        <v>165.63</v>
      </c>
      <c r="J1374" s="8" t="n">
        <v>72.95</v>
      </c>
      <c r="K1374" s="268" t="n">
        <v>0.3173</v>
      </c>
      <c r="L1374" s="268" t="n">
        <v>0.2157</v>
      </c>
      <c r="M1374" s="268" t="n">
        <v>-0.008500000000000001</v>
      </c>
      <c r="N1374" s="8" t="n">
        <v>780.89</v>
      </c>
      <c r="O1374" s="8" t="n">
        <v>4759.06</v>
      </c>
      <c r="P1374" s="268" t="n">
        <v>0.1641</v>
      </c>
      <c r="Q1374" s="8" t="n">
        <v>330</v>
      </c>
      <c r="R1374" s="8" t="inlineStr">
        <is>
          <t>8 ↓ -2.02%</t>
        </is>
      </c>
      <c r="S1374" s="8" t="inlineStr">
        <is>
          <t>69 ↓ -2.01%</t>
        </is>
      </c>
      <c r="T1374" s="8" t="inlineStr">
        <is>
          <t>92 ↓ -1.42%</t>
        </is>
      </c>
      <c r="U1374" s="8" t="inlineStr">
        <is>
          <t>48 ↓ -1.04%</t>
        </is>
      </c>
      <c r="V1374" s="8" t="inlineStr">
        <is>
          <t>31 ↓ -0.73%</t>
        </is>
      </c>
      <c r="W1374" s="8" t="inlineStr">
        <is>
          <t>82 ↑ +0.75%</t>
        </is>
      </c>
    </row>
    <row r="1375" ht="28" customHeight="1" s="386">
      <c r="A1375" s="308" t="n">
        <v>44202</v>
      </c>
      <c r="B1375" s="472" t="n">
        <v>1558.355</v>
      </c>
      <c r="C1375" s="8" t="n">
        <v>-5.52</v>
      </c>
      <c r="D1375" s="268" t="n">
        <v>-0.0035</v>
      </c>
      <c r="E1375" s="8" t="n">
        <v>44.44</v>
      </c>
      <c r="F1375" s="8" t="n">
        <v>135.217</v>
      </c>
      <c r="G1375" s="8" t="n">
        <v>111.605</v>
      </c>
      <c r="H1375" s="8" t="n">
        <v>93.34</v>
      </c>
      <c r="I1375" s="8" t="n">
        <v>164.74</v>
      </c>
      <c r="J1375" s="8" t="n">
        <v>66.95</v>
      </c>
      <c r="K1375" s="268" t="n">
        <v>0.2952</v>
      </c>
      <c r="L1375" s="268" t="n">
        <v>0.203</v>
      </c>
      <c r="M1375" s="268" t="n">
        <v>-0.012</v>
      </c>
      <c r="N1375" s="8" t="n">
        <v>693.51</v>
      </c>
      <c r="O1375" s="8" t="n">
        <v>4750.97</v>
      </c>
      <c r="P1375" s="268" t="n">
        <v>0.146</v>
      </c>
      <c r="Q1375" s="8" t="n">
        <v>330</v>
      </c>
      <c r="R1375" s="8" t="inlineStr">
        <is>
          <t>7 ↓ -0.20%</t>
        </is>
      </c>
      <c r="S1375" s="8" t="inlineStr">
        <is>
          <t>53 ↓ -0.59%</t>
        </is>
      </c>
      <c r="T1375" s="8" t="inlineStr">
        <is>
          <t>90 ↓ -0.23%</t>
        </is>
      </c>
      <c r="U1375" s="8" t="inlineStr">
        <is>
          <t>62 ↓ -0.04%</t>
        </is>
      </c>
      <c r="V1375" s="8" t="inlineStr">
        <is>
          <t>32 ↑ +0.13%</t>
        </is>
      </c>
      <c r="W1375" s="8" t="inlineStr">
        <is>
          <t>86 ↓ -0.68%</t>
        </is>
      </c>
    </row>
    <row r="1376" ht="28" customHeight="1" s="386">
      <c r="A1376" s="308" t="n">
        <v>44201</v>
      </c>
      <c r="B1376" s="472" t="n">
        <v>1563.875</v>
      </c>
      <c r="C1376" s="8" t="n">
        <v>11.025</v>
      </c>
      <c r="D1376" s="268" t="n">
        <v>0.0071</v>
      </c>
      <c r="E1376" s="8" t="n">
        <v>44.21</v>
      </c>
      <c r="F1376" s="8" t="n">
        <v>135.258</v>
      </c>
      <c r="G1376" s="8" t="n">
        <v>112</v>
      </c>
      <c r="H1376" s="8" t="n">
        <v>94.12</v>
      </c>
      <c r="I1376" s="8" t="n">
        <v>163.7</v>
      </c>
      <c r="J1376" s="8" t="n">
        <v>65.44</v>
      </c>
      <c r="K1376" s="268" t="n">
        <v>0.2844</v>
      </c>
      <c r="L1376" s="268" t="n">
        <v>0.1957</v>
      </c>
      <c r="M1376" s="268" t="n">
        <v>-0.0131</v>
      </c>
      <c r="N1376" s="8" t="n">
        <v>646.27</v>
      </c>
      <c r="O1376" s="8" t="n">
        <v>4748.55</v>
      </c>
      <c r="P1376" s="268" t="n">
        <v>0.1361</v>
      </c>
      <c r="Q1376" s="8" t="n">
        <v>329</v>
      </c>
      <c r="R1376" s="8" t="inlineStr">
        <is>
          <t>7 ↓ -0.52%</t>
        </is>
      </c>
      <c r="S1376" s="8" t="inlineStr">
        <is>
          <t>37 ↓ -0.36%</t>
        </is>
      </c>
      <c r="T1376" s="8" t="inlineStr">
        <is>
          <t>106 ↓ -0.31%</t>
        </is>
      </c>
      <c r="U1376" s="8" t="inlineStr">
        <is>
          <t>60 ↑ +0.17%</t>
        </is>
      </c>
      <c r="V1376" s="8" t="inlineStr">
        <is>
          <t>33 ↑ +0.51%</t>
        </is>
      </c>
      <c r="W1376" s="8" t="inlineStr">
        <is>
          <t>86 ↑ +2.98%</t>
        </is>
      </c>
    </row>
    <row r="1377" ht="28" customHeight="1" s="386">
      <c r="A1377" s="308" t="n">
        <v>44200</v>
      </c>
      <c r="B1377" s="472" t="n">
        <v>1552.85</v>
      </c>
      <c r="C1377" s="8" t="n">
        <v>23.988</v>
      </c>
      <c r="D1377" s="268" t="n">
        <v>0.0157</v>
      </c>
      <c r="E1377" s="8" t="n">
        <v>45.09</v>
      </c>
      <c r="F1377" s="8" t="n">
        <v>133.839</v>
      </c>
      <c r="G1377" s="8" t="n">
        <v>112.465</v>
      </c>
      <c r="H1377" s="8" t="n">
        <v>94.58</v>
      </c>
      <c r="I1377" s="8" t="n">
        <v>161.33</v>
      </c>
      <c r="J1377" s="8" t="n">
        <v>62</v>
      </c>
      <c r="K1377" s="268" t="n">
        <v>0.2749</v>
      </c>
      <c r="L1377" s="268" t="n">
        <v>0.1899</v>
      </c>
      <c r="M1377" s="268" t="n">
        <v>-0.0122</v>
      </c>
      <c r="N1377" s="8" t="n">
        <v>498.94</v>
      </c>
      <c r="O1377" s="8" t="n">
        <v>4752.87</v>
      </c>
      <c r="P1377" s="268" t="n">
        <v>0.105</v>
      </c>
      <c r="Q1377" s="8" t="n">
        <v>330</v>
      </c>
      <c r="R1377" s="8" t="inlineStr">
        <is>
          <t>8 ↑ +0.09%</t>
        </is>
      </c>
      <c r="S1377" s="8" t="inlineStr">
        <is>
          <t>32 ↑ +0.18%</t>
        </is>
      </c>
      <c r="T1377" s="8" t="inlineStr">
        <is>
          <t>106 ↑ +0.47%</t>
        </is>
      </c>
      <c r="U1377" s="8" t="inlineStr">
        <is>
          <t>68 ↑ +0.89%</t>
        </is>
      </c>
      <c r="V1377" s="8" t="inlineStr">
        <is>
          <t>33 ↑ +1.18%</t>
        </is>
      </c>
      <c r="W1377" s="8" t="inlineStr">
        <is>
          <t>83 ↑ +4.37%</t>
        </is>
      </c>
    </row>
    <row r="1378" ht="28" customHeight="1" s="386">
      <c r="A1378" s="308" t="n">
        <v>44196</v>
      </c>
      <c r="B1378" s="472" t="n">
        <v>1528.862</v>
      </c>
      <c r="C1378" s="8" t="n">
        <v>15.272</v>
      </c>
      <c r="D1378" s="268" t="n">
        <v>0.0101</v>
      </c>
      <c r="E1378" s="8" t="n">
        <v>40.08</v>
      </c>
      <c r="F1378" s="8" t="n">
        <v>131.798</v>
      </c>
      <c r="G1378" s="8" t="n">
        <v>111.535</v>
      </c>
      <c r="H1378" s="8" t="n">
        <v>93.44</v>
      </c>
      <c r="I1378" s="8" t="n">
        <v>159.3</v>
      </c>
      <c r="J1378" s="8" t="n">
        <v>65.97</v>
      </c>
      <c r="K1378" s="268" t="n">
        <v>0.275</v>
      </c>
      <c r="L1378" s="268" t="n">
        <v>0.2004</v>
      </c>
      <c r="M1378" s="268" t="n">
        <v>-0.008200000000000001</v>
      </c>
      <c r="N1378" s="8" t="n">
        <v>486.23</v>
      </c>
      <c r="O1378" s="8" t="n">
        <v>4750.9</v>
      </c>
      <c r="P1378" s="268" t="n">
        <v>0.1023</v>
      </c>
      <c r="Q1378" s="8" t="n">
        <v>329</v>
      </c>
      <c r="R1378" s="8" t="inlineStr">
        <is>
          <t>9 ↑ +1.17%</t>
        </is>
      </c>
      <c r="S1378" s="8" t="inlineStr">
        <is>
          <t>42 ↑ +0.76%</t>
        </is>
      </c>
      <c r="T1378" s="8" t="inlineStr">
        <is>
          <t>100 ↑ +0.92%</t>
        </is>
      </c>
      <c r="U1378" s="8" t="inlineStr">
        <is>
          <t>67 ↑ +1.38%</t>
        </is>
      </c>
      <c r="V1378" s="8" t="inlineStr">
        <is>
          <t>34 ↑ +0.84%</t>
        </is>
      </c>
      <c r="W1378" s="8" t="inlineStr">
        <is>
          <t>77 ↑ +1.00%</t>
        </is>
      </c>
    </row>
    <row r="1379" ht="28" customHeight="1" s="386">
      <c r="A1379" s="308" t="n">
        <v>44195</v>
      </c>
      <c r="B1379" s="472" t="n">
        <v>1513.59</v>
      </c>
      <c r="C1379" s="8" t="n">
        <v>14.422</v>
      </c>
      <c r="D1379" s="268" t="n">
        <v>0.009599999999999999</v>
      </c>
      <c r="E1379" s="8" t="n">
        <v>30.11</v>
      </c>
      <c r="F1379" s="8" t="n">
        <v>130.563</v>
      </c>
      <c r="G1379" s="8" t="n">
        <v>110.199</v>
      </c>
      <c r="H1379" s="8" t="n">
        <v>92.31</v>
      </c>
      <c r="I1379" s="8" t="n">
        <v>158.7</v>
      </c>
      <c r="J1379" s="8" t="n">
        <v>64.70999999999999</v>
      </c>
      <c r="K1379" s="268" t="n">
        <v>0.2814</v>
      </c>
      <c r="L1379" s="268" t="n">
        <v>0.2029</v>
      </c>
      <c r="M1379" s="268" t="n">
        <v>-0.006</v>
      </c>
      <c r="N1379" s="8" t="n">
        <v>508.21</v>
      </c>
      <c r="O1379" s="8" t="n">
        <v>4754.17</v>
      </c>
      <c r="P1379" s="268" t="n">
        <v>0.1069</v>
      </c>
      <c r="Q1379" s="8" t="n">
        <v>329</v>
      </c>
      <c r="R1379" s="8" t="inlineStr">
        <is>
          <t>9 ↑ +1.09%</t>
        </is>
      </c>
      <c r="S1379" s="8" t="inlineStr">
        <is>
          <t>49 ↑ +0.88%</t>
        </is>
      </c>
      <c r="T1379" s="8" t="inlineStr">
        <is>
          <t>106 ↑ +0.65%</t>
        </is>
      </c>
      <c r="U1379" s="8" t="inlineStr">
        <is>
          <t>57 ↑ +0.87%</t>
        </is>
      </c>
      <c r="V1379" s="8" t="inlineStr">
        <is>
          <t>32 ↑ +0.86%</t>
        </is>
      </c>
      <c r="W1379" s="8" t="inlineStr">
        <is>
          <t>76 ↑ +1.54%</t>
        </is>
      </c>
    </row>
    <row r="1380" ht="28" customHeight="1" s="386">
      <c r="A1380" s="308" t="n">
        <v>44194</v>
      </c>
      <c r="B1380" s="472" t="n">
        <v>1499.168</v>
      </c>
      <c r="C1380" s="8" t="n">
        <v>-0.72</v>
      </c>
      <c r="D1380" s="268" t="n">
        <v>-0.0005</v>
      </c>
      <c r="E1380" s="8" t="n">
        <v>25.63</v>
      </c>
      <c r="F1380" s="8" t="n">
        <v>129.355</v>
      </c>
      <c r="G1380" s="8" t="n">
        <v>109.811</v>
      </c>
      <c r="H1380" s="8" t="n">
        <v>91.97</v>
      </c>
      <c r="I1380" s="8" t="n">
        <v>157.11</v>
      </c>
      <c r="J1380" s="8" t="n">
        <v>62.55</v>
      </c>
      <c r="K1380" s="268" t="n">
        <v>0.2775</v>
      </c>
      <c r="L1380" s="268" t="n">
        <v>0.1977</v>
      </c>
      <c r="M1380" s="268" t="n">
        <v>-0.004</v>
      </c>
      <c r="N1380" s="8" t="n">
        <v>543.95</v>
      </c>
      <c r="O1380" s="8" t="n">
        <v>4747.22</v>
      </c>
      <c r="P1380" s="268" t="n">
        <v>0.1146</v>
      </c>
      <c r="Q1380" s="8" t="n">
        <v>328</v>
      </c>
      <c r="R1380" s="8" t="inlineStr">
        <is>
          <t>11 ↑ +0.44%</t>
        </is>
      </c>
      <c r="S1380" s="8" t="inlineStr">
        <is>
          <t>59 ↑ +0.41%</t>
        </is>
      </c>
      <c r="T1380" s="8" t="inlineStr">
        <is>
          <t>96 ↑ +0.33%</t>
        </is>
      </c>
      <c r="U1380" s="8" t="inlineStr">
        <is>
          <t>59 ↑ +0.53%</t>
        </is>
      </c>
      <c r="V1380" s="8" t="inlineStr">
        <is>
          <t>31 ↓ -0.03%</t>
        </is>
      </c>
      <c r="W1380" s="8" t="inlineStr">
        <is>
          <t>72 ↓ -1.51%</t>
        </is>
      </c>
    </row>
    <row r="1381" ht="28" customHeight="1" s="386">
      <c r="A1381" s="308" t="n">
        <v>44193</v>
      </c>
      <c r="B1381" s="472" t="n">
        <v>1499.888</v>
      </c>
      <c r="C1381" s="8" t="n">
        <v>-7.673</v>
      </c>
      <c r="D1381" s="268" t="n">
        <v>-0.0051</v>
      </c>
      <c r="E1381" s="8" t="n">
        <v>23.15</v>
      </c>
      <c r="F1381" s="8" t="n">
        <v>129.998</v>
      </c>
      <c r="G1381" s="8" t="n">
        <v>109.354</v>
      </c>
      <c r="H1381" s="8" t="n">
        <v>92.66</v>
      </c>
      <c r="I1381" s="8" t="n">
        <v>157.19</v>
      </c>
      <c r="J1381" s="8" t="n">
        <v>63.07</v>
      </c>
      <c r="K1381" s="268" t="n">
        <v>0.2719</v>
      </c>
      <c r="L1381" s="268" t="n">
        <v>0.1917</v>
      </c>
      <c r="M1381" s="268" t="n">
        <v>-0.0046</v>
      </c>
      <c r="N1381" s="8" t="n">
        <v>465.27</v>
      </c>
      <c r="O1381" s="8" t="n">
        <v>4703.68</v>
      </c>
      <c r="P1381" s="268" t="n">
        <v>0.0989</v>
      </c>
      <c r="Q1381" s="8" t="n">
        <v>326</v>
      </c>
      <c r="R1381" s="8" t="inlineStr">
        <is>
          <t>11 ↓ -0.72%</t>
        </is>
      </c>
      <c r="S1381" s="8" t="inlineStr">
        <is>
          <t>60 ↓ -1.51%</t>
        </is>
      </c>
      <c r="T1381" s="8" t="inlineStr">
        <is>
          <t>102 ↓ -0.91%</t>
        </is>
      </c>
      <c r="U1381" s="8" t="inlineStr">
        <is>
          <t>49 ↓ -0.36%</t>
        </is>
      </c>
      <c r="V1381" s="8" t="inlineStr">
        <is>
          <t>32 ↓ -0.65%</t>
        </is>
      </c>
      <c r="W1381" s="8" t="inlineStr">
        <is>
          <t>72 ↑ +0.95%</t>
        </is>
      </c>
    </row>
    <row r="1382" ht="28" customHeight="1" s="386">
      <c r="A1382" s="308" t="n">
        <v>44190</v>
      </c>
      <c r="B1382" s="472" t="n">
        <v>1507.561</v>
      </c>
      <c r="C1382" s="8" t="n">
        <v>8.648999999999999</v>
      </c>
      <c r="D1382" s="268" t="n">
        <v>0.0058</v>
      </c>
      <c r="E1382" s="8" t="n">
        <v>26.67</v>
      </c>
      <c r="F1382" s="8" t="n">
        <v>130.115</v>
      </c>
      <c r="G1382" s="8" t="n">
        <v>110.05</v>
      </c>
      <c r="H1382" s="8" t="n">
        <v>94.20999999999999</v>
      </c>
      <c r="I1382" s="8" t="n">
        <v>156.23</v>
      </c>
      <c r="J1382" s="8" t="n">
        <v>60.39</v>
      </c>
      <c r="K1382" s="268" t="n">
        <v>0.2611</v>
      </c>
      <c r="L1382" s="268" t="n">
        <v>0.1809</v>
      </c>
      <c r="M1382" s="268" t="n">
        <v>-0.006</v>
      </c>
      <c r="N1382" s="8" t="n">
        <v>586.67</v>
      </c>
      <c r="O1382" s="8" t="n">
        <v>4701.42</v>
      </c>
      <c r="P1382" s="268" t="n">
        <v>0.1248</v>
      </c>
      <c r="Q1382" s="8" t="n">
        <v>325</v>
      </c>
      <c r="R1382" s="8" t="inlineStr">
        <is>
          <t>10 ↑ +0.87%</t>
        </is>
      </c>
      <c r="S1382" s="8" t="inlineStr">
        <is>
          <t>47 ↑ +0.59%</t>
        </is>
      </c>
      <c r="T1382" s="8" t="inlineStr">
        <is>
          <t>106 ↑ +0.57%</t>
        </is>
      </c>
      <c r="U1382" s="8" t="inlineStr">
        <is>
          <t>57 ↑ +0.42%</t>
        </is>
      </c>
      <c r="V1382" s="8" t="inlineStr">
        <is>
          <t>33 ↑ +0.29%</t>
        </is>
      </c>
      <c r="W1382" s="8" t="inlineStr">
        <is>
          <t>72 ↑ +0.96%</t>
        </is>
      </c>
    </row>
    <row r="1383" ht="28" customHeight="1" s="386">
      <c r="A1383" s="308" t="n">
        <v>44189</v>
      </c>
      <c r="B1383" s="472" t="n">
        <v>1498.912</v>
      </c>
      <c r="C1383" s="8" t="n">
        <v>-23.104</v>
      </c>
      <c r="D1383" s="268" t="n">
        <v>-0.0152</v>
      </c>
      <c r="E1383" s="8" t="n">
        <v>22.9</v>
      </c>
      <c r="F1383" s="8" t="n">
        <v>129.686</v>
      </c>
      <c r="G1383" s="8" t="n">
        <v>110.01</v>
      </c>
      <c r="H1383" s="8" t="n">
        <v>93.22</v>
      </c>
      <c r="I1383" s="8" t="n">
        <v>156.53</v>
      </c>
      <c r="J1383" s="8" t="n">
        <v>62.87</v>
      </c>
      <c r="K1383" s="268" t="n">
        <v>0.2684</v>
      </c>
      <c r="L1383" s="268" t="n">
        <v>0.187</v>
      </c>
      <c r="M1383" s="268" t="n">
        <v>-0.0047</v>
      </c>
      <c r="N1383" s="8" t="n">
        <v>636</v>
      </c>
      <c r="O1383" s="8" t="n">
        <v>4694.58</v>
      </c>
      <c r="P1383" s="268" t="n">
        <v>0.1355</v>
      </c>
      <c r="Q1383" s="8" t="n">
        <v>323</v>
      </c>
      <c r="R1383" s="8" t="inlineStr">
        <is>
          <t>11 ↓ -3.18%</t>
        </is>
      </c>
      <c r="S1383" s="8" t="inlineStr">
        <is>
          <t>54 ↓ -2.60%</t>
        </is>
      </c>
      <c r="T1383" s="8" t="inlineStr">
        <is>
          <t>97 ↓ -2.04%</t>
        </is>
      </c>
      <c r="U1383" s="8" t="inlineStr">
        <is>
          <t>54 ↓ -0.95%</t>
        </is>
      </c>
      <c r="V1383" s="8" t="inlineStr">
        <is>
          <t>36 ↓ -0.89%</t>
        </is>
      </c>
      <c r="W1383" s="8" t="inlineStr">
        <is>
          <t>71 ↓ -0.45%</t>
        </is>
      </c>
    </row>
    <row r="1384" ht="28" customHeight="1" s="386">
      <c r="A1384" s="308" t="n">
        <v>44188</v>
      </c>
      <c r="B1384" s="472" t="n">
        <v>1522.016</v>
      </c>
      <c r="C1384" s="8" t="n">
        <v>-1.783</v>
      </c>
      <c r="D1384" s="268" t="n">
        <v>-0.0012</v>
      </c>
      <c r="E1384" s="8" t="n">
        <v>36.11</v>
      </c>
      <c r="F1384" s="8" t="n">
        <v>131.507</v>
      </c>
      <c r="G1384" s="8" t="n">
        <v>111.744</v>
      </c>
      <c r="H1384" s="8" t="n">
        <v>94.81</v>
      </c>
      <c r="I1384" s="8" t="n">
        <v>157.66</v>
      </c>
      <c r="J1384" s="8" t="n">
        <v>58.96</v>
      </c>
      <c r="K1384" s="268" t="n">
        <v>0.2616</v>
      </c>
      <c r="L1384" s="268" t="n">
        <v>0.1744</v>
      </c>
      <c r="M1384" s="268" t="n">
        <v>-0.008999999999999999</v>
      </c>
      <c r="N1384" s="8" t="n">
        <v>697.97</v>
      </c>
      <c r="O1384" s="8" t="n">
        <v>4689.32</v>
      </c>
      <c r="P1384" s="268" t="n">
        <v>0.1488</v>
      </c>
      <c r="Q1384" s="8" t="n">
        <v>322</v>
      </c>
      <c r="R1384" s="8" t="inlineStr">
        <is>
          <t>7 ↓ -0.57%</t>
        </is>
      </c>
      <c r="S1384" s="8" t="inlineStr">
        <is>
          <t>35 ↓ -0.75%</t>
        </is>
      </c>
      <c r="T1384" s="8" t="inlineStr">
        <is>
          <t>104 ↓ -0.24%</t>
        </is>
      </c>
      <c r="U1384" s="8" t="inlineStr">
        <is>
          <t>66 ↓ -0.36%</t>
        </is>
      </c>
      <c r="V1384" s="8" t="inlineStr">
        <is>
          <t>35 ↓ -0.19%</t>
        </is>
      </c>
      <c r="W1384" s="8" t="inlineStr">
        <is>
          <t>75 ↑ +0.61%</t>
        </is>
      </c>
    </row>
    <row r="1385" ht="28" customHeight="1" s="386">
      <c r="A1385" s="308" t="n">
        <v>44187</v>
      </c>
      <c r="B1385" s="472" t="n">
        <v>1523.799</v>
      </c>
      <c r="C1385" s="8" t="n">
        <v>-3.742</v>
      </c>
      <c r="D1385" s="268" t="n">
        <v>-0.0024</v>
      </c>
      <c r="E1385" s="8" t="n">
        <v>35.26</v>
      </c>
      <c r="F1385" s="8" t="n">
        <v>132.145</v>
      </c>
      <c r="G1385" s="8" t="n">
        <v>112.27</v>
      </c>
      <c r="H1385" s="8" t="n">
        <v>94.34999999999999</v>
      </c>
      <c r="I1385" s="8" t="n">
        <v>158.94</v>
      </c>
      <c r="J1385" s="8" t="n">
        <v>64.40000000000001</v>
      </c>
      <c r="K1385" s="268" t="n">
        <v>0.268</v>
      </c>
      <c r="L1385" s="268" t="n">
        <v>0.1886</v>
      </c>
      <c r="M1385" s="268" t="n">
        <v>-0.0095</v>
      </c>
      <c r="N1385" s="8" t="n">
        <v>526.73</v>
      </c>
      <c r="O1385" s="8" t="n">
        <v>4663.98</v>
      </c>
      <c r="P1385" s="268" t="n">
        <v>0.1129</v>
      </c>
      <c r="Q1385" s="8" t="n">
        <v>319</v>
      </c>
      <c r="R1385" s="8" t="inlineStr">
        <is>
          <t>7 ↓ -1.23%</t>
        </is>
      </c>
      <c r="S1385" s="8" t="inlineStr">
        <is>
          <t>27 ↓ -0.97%</t>
        </is>
      </c>
      <c r="T1385" s="8" t="inlineStr">
        <is>
          <t>108 ↓ -0.93%</t>
        </is>
      </c>
      <c r="U1385" s="8" t="inlineStr">
        <is>
          <t>64 ↓ -0.82%</t>
        </is>
      </c>
      <c r="V1385" s="8" t="inlineStr">
        <is>
          <t>39 ↓ -0.54%</t>
        </is>
      </c>
      <c r="W1385" s="8" t="inlineStr">
        <is>
          <t>74 ↑ +2.40%</t>
        </is>
      </c>
    </row>
    <row r="1386" ht="28" customHeight="1" s="386">
      <c r="A1386" s="308" t="n">
        <v>44186</v>
      </c>
      <c r="B1386" s="472" t="n">
        <v>1527.541</v>
      </c>
      <c r="C1386" s="8" t="n">
        <v>13.28</v>
      </c>
      <c r="D1386" s="268" t="n">
        <v>0.008800000000000001</v>
      </c>
      <c r="E1386" s="8" t="n">
        <v>42.44</v>
      </c>
      <c r="F1386" s="8" t="n">
        <v>131.693</v>
      </c>
      <c r="G1386" s="8" t="n">
        <v>113.105</v>
      </c>
      <c r="H1386" s="8" t="n">
        <v>96.95</v>
      </c>
      <c r="I1386" s="8" t="n">
        <v>155.52</v>
      </c>
      <c r="J1386" s="8" t="n">
        <v>53.18</v>
      </c>
      <c r="K1386" s="268" t="n">
        <v>0.2382</v>
      </c>
      <c r="L1386" s="268" t="n">
        <v>0.1603</v>
      </c>
      <c r="M1386" s="268" t="n">
        <v>-0.0114</v>
      </c>
      <c r="N1386" s="8" t="n">
        <v>382.52</v>
      </c>
      <c r="O1386" s="8" t="n">
        <v>4668.83</v>
      </c>
      <c r="P1386" s="268" t="n">
        <v>0.0819</v>
      </c>
      <c r="Q1386" s="8" t="n">
        <v>319</v>
      </c>
      <c r="R1386" s="8" t="inlineStr">
        <is>
          <t>7 ↓ -0.31%</t>
        </is>
      </c>
      <c r="S1386" s="8" t="inlineStr">
        <is>
          <t>23 ↓ -0.14%</t>
        </is>
      </c>
      <c r="T1386" s="8" t="inlineStr">
        <is>
          <t>105 ↑ +0.13%</t>
        </is>
      </c>
      <c r="U1386" s="8" t="inlineStr">
        <is>
          <t>67 ↑ +0.72%</t>
        </is>
      </c>
      <c r="V1386" s="8" t="inlineStr">
        <is>
          <t>43 ↑ +0.73%</t>
        </is>
      </c>
      <c r="W1386" s="8" t="inlineStr">
        <is>
          <t>74 ↑ +2.60%</t>
        </is>
      </c>
    </row>
    <row r="1387" ht="28" customHeight="1" s="386">
      <c r="A1387" s="308" t="n">
        <v>44183</v>
      </c>
      <c r="B1387" s="472" t="n">
        <v>1514.261</v>
      </c>
      <c r="C1387" s="8" t="n">
        <v>3.61</v>
      </c>
      <c r="D1387" s="268" t="n">
        <v>0.0024</v>
      </c>
      <c r="E1387" s="8" t="n">
        <v>40.33</v>
      </c>
      <c r="F1387" s="8" t="n">
        <v>129.518</v>
      </c>
      <c r="G1387" s="8" t="n">
        <v>112.43</v>
      </c>
      <c r="H1387" s="8" t="n">
        <v>96.29000000000001</v>
      </c>
      <c r="I1387" s="8" t="n">
        <v>153.62</v>
      </c>
      <c r="J1387" s="8" t="n">
        <v>53.38</v>
      </c>
      <c r="K1387" s="268" t="n">
        <v>0.241</v>
      </c>
      <c r="L1387" s="268" t="n">
        <v>0.1697</v>
      </c>
      <c r="M1387" s="268" t="n">
        <v>-0.009599999999999999</v>
      </c>
      <c r="N1387" s="8" t="n">
        <v>397.16</v>
      </c>
      <c r="O1387" s="8" t="n">
        <v>4680.14</v>
      </c>
      <c r="P1387" s="268" t="n">
        <v>0.0849</v>
      </c>
      <c r="Q1387" s="8" t="n">
        <v>320</v>
      </c>
      <c r="R1387" s="8" t="inlineStr">
        <is>
          <t>7 ↑ +0.26%</t>
        </is>
      </c>
      <c r="S1387" s="8" t="inlineStr">
        <is>
          <t>20 ↓ -0.54%</t>
        </is>
      </c>
      <c r="T1387" s="8" t="inlineStr">
        <is>
          <t>109 ↑ +0.03%</t>
        </is>
      </c>
      <c r="U1387" s="8" t="inlineStr">
        <is>
          <t>74 ↑ +0.21%</t>
        </is>
      </c>
      <c r="V1387" s="8" t="inlineStr">
        <is>
          <t>35 ↑ +0.29%</t>
        </is>
      </c>
      <c r="W1387" s="8" t="inlineStr">
        <is>
          <t>75 ↑ +0.75%</t>
        </is>
      </c>
    </row>
    <row r="1388" ht="28" customHeight="1" s="386">
      <c r="A1388" s="308" t="n">
        <v>44182</v>
      </c>
      <c r="B1388" s="472" t="n">
        <v>1510.651</v>
      </c>
      <c r="C1388" s="8" t="n">
        <v>8.114000000000001</v>
      </c>
      <c r="D1388" s="268" t="n">
        <v>0.0054</v>
      </c>
      <c r="E1388" s="8" t="n">
        <v>37.76</v>
      </c>
      <c r="F1388" s="8" t="n">
        <v>129.393</v>
      </c>
      <c r="G1388" s="8" t="n">
        <v>112.672</v>
      </c>
      <c r="H1388" s="8" t="n">
        <v>96.84</v>
      </c>
      <c r="I1388" s="8" t="n">
        <v>152.7</v>
      </c>
      <c r="J1388" s="8" t="n">
        <v>47.65</v>
      </c>
      <c r="K1388" s="268" t="n">
        <v>0.233</v>
      </c>
      <c r="L1388" s="268" t="n">
        <v>0.1681</v>
      </c>
      <c r="M1388" s="268" t="n">
        <v>-0.0089</v>
      </c>
      <c r="N1388" s="8" t="n">
        <v>388.72</v>
      </c>
      <c r="O1388" s="8" t="n">
        <v>4669.57</v>
      </c>
      <c r="P1388" s="268" t="n">
        <v>0.0832</v>
      </c>
      <c r="Q1388" s="8" t="n">
        <v>319</v>
      </c>
      <c r="R1388" s="8" t="inlineStr">
        <is>
          <t>7 ↓ -0.68%</t>
        </is>
      </c>
      <c r="S1388" s="8" t="inlineStr">
        <is>
          <t>19 ↑ +0.23%</t>
        </is>
      </c>
      <c r="T1388" s="8" t="inlineStr">
        <is>
          <t>114 ↑ +0.60%</t>
        </is>
      </c>
      <c r="U1388" s="8" t="inlineStr">
        <is>
          <t>71 ↑ +0.39%</t>
        </is>
      </c>
      <c r="V1388" s="8" t="inlineStr">
        <is>
          <t>34 ↑ +0.51%</t>
        </is>
      </c>
      <c r="W1388" s="8" t="inlineStr">
        <is>
          <t>74 ↑ +0.92%</t>
        </is>
      </c>
    </row>
    <row r="1389" ht="28" customHeight="1" s="386">
      <c r="A1389" s="308" t="n">
        <v>44181</v>
      </c>
      <c r="B1389" s="472" t="n">
        <v>1502.537</v>
      </c>
      <c r="C1389" s="8" t="n">
        <v>-10.15</v>
      </c>
      <c r="D1389" s="268" t="n">
        <v>-0.0067</v>
      </c>
      <c r="E1389" s="8" t="n">
        <v>34.97</v>
      </c>
      <c r="F1389" s="8" t="n">
        <v>128.993</v>
      </c>
      <c r="G1389" s="8" t="n">
        <v>113.002</v>
      </c>
      <c r="H1389" s="8" t="n">
        <v>95.64</v>
      </c>
      <c r="I1389" s="8" t="n">
        <v>152.65</v>
      </c>
      <c r="J1389" s="8" t="n">
        <v>49.43</v>
      </c>
      <c r="K1389" s="268" t="n">
        <v>0.2366</v>
      </c>
      <c r="L1389" s="268" t="n">
        <v>0.1738</v>
      </c>
      <c r="M1389" s="268" t="n">
        <v>-0.008</v>
      </c>
      <c r="N1389" s="8" t="n">
        <v>403.87</v>
      </c>
      <c r="O1389" s="8" t="n">
        <v>4469.28</v>
      </c>
      <c r="P1389" s="268" t="n">
        <v>0.09039999999999999</v>
      </c>
      <c r="Q1389" s="8" t="n">
        <v>317</v>
      </c>
      <c r="R1389" s="8" t="inlineStr">
        <is>
          <t>6 ↓ -1.11%</t>
        </is>
      </c>
      <c r="S1389" s="8" t="inlineStr">
        <is>
          <t>23 ↓ -1.18%</t>
        </is>
      </c>
      <c r="T1389" s="8" t="inlineStr">
        <is>
          <t>112 ↓ -0.70%</t>
        </is>
      </c>
      <c r="U1389" s="8" t="inlineStr">
        <is>
          <t>71 ↓ -1.11%</t>
        </is>
      </c>
      <c r="V1389" s="8" t="inlineStr">
        <is>
          <t>33 ↓ -0.58%</t>
        </is>
      </c>
      <c r="W1389" s="8" t="inlineStr">
        <is>
          <t>72 ↑ +0.04%</t>
        </is>
      </c>
    </row>
    <row r="1390" ht="28" customHeight="1" s="386">
      <c r="A1390" s="308" t="n">
        <v>44180</v>
      </c>
      <c r="B1390" s="472" t="n">
        <v>1512.687</v>
      </c>
      <c r="C1390" s="8" t="n">
        <v>-11.707</v>
      </c>
      <c r="D1390" s="268" t="n">
        <v>-0.0077</v>
      </c>
      <c r="E1390" s="8" t="n">
        <v>37.82</v>
      </c>
      <c r="F1390" s="8" t="n">
        <v>129.249</v>
      </c>
      <c r="G1390" s="8" t="n">
        <v>113.642</v>
      </c>
      <c r="H1390" s="8" t="n">
        <v>96.34999999999999</v>
      </c>
      <c r="I1390" s="8" t="n">
        <v>152.46</v>
      </c>
      <c r="J1390" s="8" t="n">
        <v>49.11</v>
      </c>
      <c r="K1390" s="268" t="n">
        <v>0.2321</v>
      </c>
      <c r="L1390" s="268" t="n">
        <v>0.1697</v>
      </c>
      <c r="M1390" s="268" t="n">
        <v>-0.0098</v>
      </c>
      <c r="N1390" s="8" t="n">
        <v>423.01</v>
      </c>
      <c r="O1390" s="8" t="n">
        <v>4465.86</v>
      </c>
      <c r="P1390" s="268" t="n">
        <v>0.09470000000000001</v>
      </c>
      <c r="Q1390" s="8" t="n">
        <v>316</v>
      </c>
      <c r="R1390" s="8" t="inlineStr">
        <is>
          <t>5 ↓ -5.42%</t>
        </is>
      </c>
      <c r="S1390" s="8" t="inlineStr">
        <is>
          <t>20 ↓ -2.06%</t>
        </is>
      </c>
      <c r="T1390" s="8" t="inlineStr">
        <is>
          <t>110 ↓ -1.27%</t>
        </is>
      </c>
      <c r="U1390" s="8" t="inlineStr">
        <is>
          <t>66 ↓ -1.00%</t>
        </is>
      </c>
      <c r="V1390" s="8" t="inlineStr">
        <is>
          <t>43 ↓ -0.18%</t>
        </is>
      </c>
      <c r="W1390" s="8" t="inlineStr">
        <is>
          <t>72 ↑ +0.62%</t>
        </is>
      </c>
    </row>
    <row r="1391" ht="28" customHeight="1" s="386">
      <c r="A1391" s="308" t="n">
        <v>44179</v>
      </c>
      <c r="B1391" s="472" t="n">
        <v>1524.394</v>
      </c>
      <c r="C1391" s="8" t="n">
        <v>-0.8080000000000001</v>
      </c>
      <c r="D1391" s="268" t="n">
        <v>-0.0005</v>
      </c>
      <c r="E1391" s="8" t="n">
        <v>42.31</v>
      </c>
      <c r="F1391" s="8" t="n">
        <v>129.596</v>
      </c>
      <c r="G1391" s="8" t="n">
        <v>115.21</v>
      </c>
      <c r="H1391" s="8" t="n">
        <v>96.98</v>
      </c>
      <c r="I1391" s="8" t="n">
        <v>153.71</v>
      </c>
      <c r="J1391" s="8" t="n">
        <v>56.25</v>
      </c>
      <c r="K1391" s="268" t="n">
        <v>0.2412</v>
      </c>
      <c r="L1391" s="268" t="n">
        <v>0.1766</v>
      </c>
      <c r="M1391" s="268" t="n">
        <v>-0.0119</v>
      </c>
      <c r="N1391" s="8" t="n">
        <v>338.33</v>
      </c>
      <c r="O1391" s="8" t="n">
        <v>4469.37</v>
      </c>
      <c r="P1391" s="268" t="n">
        <v>0.0757</v>
      </c>
      <c r="Q1391" s="8" t="n">
        <v>317</v>
      </c>
      <c r="R1391" s="8" t="inlineStr">
        <is>
          <t>3 ↓ -0.43%</t>
        </is>
      </c>
      <c r="S1391" s="8" t="inlineStr">
        <is>
          <t>15 ↓ -0.13%</t>
        </is>
      </c>
      <c r="T1391" s="8" t="inlineStr">
        <is>
          <t>104 ↓ -0.29%</t>
        </is>
      </c>
      <c r="U1391" s="8" t="inlineStr">
        <is>
          <t>79 ↓ -0.22%</t>
        </is>
      </c>
      <c r="V1391" s="8" t="inlineStr">
        <is>
          <t>41 ↓ -0.34%</t>
        </is>
      </c>
      <c r="W1391" s="8" t="inlineStr">
        <is>
          <t>75 ↑ +0.65%</t>
        </is>
      </c>
    </row>
    <row r="1392" ht="28" customHeight="1" s="386">
      <c r="A1392" s="308" t="n">
        <v>44176</v>
      </c>
      <c r="B1392" s="472" t="n">
        <v>1525.202</v>
      </c>
      <c r="C1392" s="8" t="n">
        <v>-19.838</v>
      </c>
      <c r="D1392" s="268" t="n">
        <v>-0.0128</v>
      </c>
      <c r="E1392" s="8" t="n">
        <v>44.89</v>
      </c>
      <c r="F1392" s="8" t="n">
        <v>129.118</v>
      </c>
      <c r="G1392" s="8" t="n">
        <v>115.04</v>
      </c>
      <c r="H1392" s="8" t="n">
        <v>96.06999999999999</v>
      </c>
      <c r="I1392" s="8" t="n">
        <v>154.59</v>
      </c>
      <c r="J1392" s="8" t="n">
        <v>61.59</v>
      </c>
      <c r="K1392" s="268" t="n">
        <v>0.2548</v>
      </c>
      <c r="L1392" s="268" t="n">
        <v>0.1886</v>
      </c>
      <c r="M1392" s="268" t="n">
        <v>-0.0121</v>
      </c>
      <c r="N1392" s="8" t="n">
        <v>512.6</v>
      </c>
      <c r="O1392" s="8" t="n">
        <v>4474.48</v>
      </c>
      <c r="P1392" s="268" t="n">
        <v>0.1146</v>
      </c>
      <c r="Q1392" s="8" t="n">
        <v>317</v>
      </c>
      <c r="R1392" s="8" t="inlineStr">
        <is>
          <t>3 ↓ -0.93%</t>
        </is>
      </c>
      <c r="S1392" s="8" t="inlineStr">
        <is>
          <t>16 ↓ -0.45%</t>
        </is>
      </c>
      <c r="T1392" s="8" t="inlineStr">
        <is>
          <t>99 ↓ -0.93%</t>
        </is>
      </c>
      <c r="U1392" s="8" t="inlineStr">
        <is>
          <t>79 ↓ -0.99%</t>
        </is>
      </c>
      <c r="V1392" s="8" t="inlineStr">
        <is>
          <t>45 ↓ -1.85%</t>
        </is>
      </c>
      <c r="W1392" s="8" t="inlineStr">
        <is>
          <t>75 ↓ -1.91%</t>
        </is>
      </c>
    </row>
    <row r="1393" ht="28" customHeight="1" s="386">
      <c r="A1393" s="308" t="n">
        <v>44175</v>
      </c>
      <c r="B1393" s="472" t="n">
        <v>1545.04</v>
      </c>
      <c r="C1393" s="8" t="n">
        <v>1.883</v>
      </c>
      <c r="D1393" s="268" t="n">
        <v>0.0012</v>
      </c>
      <c r="E1393" s="8" t="n">
        <v>50.97</v>
      </c>
      <c r="F1393" s="8" t="n">
        <v>131.244</v>
      </c>
      <c r="G1393" s="8" t="n">
        <v>116.528</v>
      </c>
      <c r="H1393" s="8" t="n">
        <v>97.19</v>
      </c>
      <c r="I1393" s="8" t="n">
        <v>156.28</v>
      </c>
      <c r="J1393" s="8" t="n">
        <v>60.88</v>
      </c>
      <c r="K1393" s="268" t="n">
        <v>0.2504</v>
      </c>
      <c r="L1393" s="268" t="n">
        <v>0.1837</v>
      </c>
      <c r="M1393" s="268" t="n">
        <v>-0.015</v>
      </c>
      <c r="N1393" s="8" t="n">
        <v>659.27</v>
      </c>
      <c r="O1393" s="8" t="n">
        <v>4476.05</v>
      </c>
      <c r="P1393" s="268" t="n">
        <v>0.1473</v>
      </c>
      <c r="Q1393" s="8" t="n">
        <v>318</v>
      </c>
      <c r="R1393" s="8" t="inlineStr">
        <is>
          <t>2 ↓ -0.13%</t>
        </is>
      </c>
      <c r="S1393" s="8" t="inlineStr">
        <is>
          <t>12 ↓ -0.21%</t>
        </is>
      </c>
      <c r="T1393" s="8" t="inlineStr">
        <is>
          <t>90 ↓ -0.39%</t>
        </is>
      </c>
      <c r="U1393" s="8" t="inlineStr">
        <is>
          <t>84 ↓ -0.33%</t>
        </is>
      </c>
      <c r="V1393" s="8" t="inlineStr">
        <is>
          <t>45 ↓ -0.16%</t>
        </is>
      </c>
      <c r="W1393" s="8" t="inlineStr">
        <is>
          <t>85 ↑ +1.32%</t>
        </is>
      </c>
    </row>
    <row r="1394" ht="28" customHeight="1" s="386">
      <c r="A1394" s="308" t="n">
        <v>44174</v>
      </c>
      <c r="B1394" s="472" t="n">
        <v>1543.157</v>
      </c>
      <c r="C1394" s="8" t="n">
        <v>-4.581</v>
      </c>
      <c r="D1394" s="268" t="n">
        <v>-0.003</v>
      </c>
      <c r="E1394" s="8" t="n">
        <v>53.85</v>
      </c>
      <c r="F1394" s="8" t="n">
        <v>130.979</v>
      </c>
      <c r="G1394" s="8" t="n">
        <v>117</v>
      </c>
      <c r="H1394" s="8" t="n">
        <v>98.09</v>
      </c>
      <c r="I1394" s="8" t="n">
        <v>155.26</v>
      </c>
      <c r="J1394" s="8" t="n">
        <v>57.47</v>
      </c>
      <c r="K1394" s="268" t="n">
        <v>0.2428</v>
      </c>
      <c r="L1394" s="268" t="n">
        <v>0.1785</v>
      </c>
      <c r="M1394" s="268" t="n">
        <v>-0.0147</v>
      </c>
      <c r="N1394" s="8" t="n">
        <v>338.97</v>
      </c>
      <c r="O1394" s="8" t="n">
        <v>4479.15</v>
      </c>
      <c r="P1394" s="268" t="n">
        <v>0.0757</v>
      </c>
      <c r="Q1394" s="8" t="n">
        <v>319</v>
      </c>
      <c r="R1394" s="8" t="inlineStr">
        <is>
          <t>2 ↓ -0.68%</t>
        </is>
      </c>
      <c r="S1394" s="8" t="inlineStr">
        <is>
          <t>12 ↓ -0.35%</t>
        </is>
      </c>
      <c r="T1394" s="8" t="inlineStr">
        <is>
          <t>84 ↓ -0.63%</t>
        </is>
      </c>
      <c r="U1394" s="8" t="inlineStr">
        <is>
          <t>89 ↓ -0.85%</t>
        </is>
      </c>
      <c r="V1394" s="8" t="inlineStr">
        <is>
          <t>48 ↓ -0.74%</t>
        </is>
      </c>
      <c r="W1394" s="8" t="inlineStr">
        <is>
          <t>84 ↑ +0.90%</t>
        </is>
      </c>
    </row>
    <row r="1395" ht="28" customHeight="1" s="386">
      <c r="A1395" s="308" t="n">
        <v>44173</v>
      </c>
      <c r="B1395" s="472" t="n">
        <v>1547.738</v>
      </c>
      <c r="C1395" s="8" t="n">
        <v>-2.015</v>
      </c>
      <c r="D1395" s="268" t="n">
        <v>-0.0013</v>
      </c>
      <c r="E1395" s="8" t="n">
        <v>60.23</v>
      </c>
      <c r="F1395" s="8" t="n">
        <v>131.017</v>
      </c>
      <c r="G1395" s="8" t="n">
        <v>117.86</v>
      </c>
      <c r="H1395" s="8" t="n">
        <v>98.93000000000001</v>
      </c>
      <c r="I1395" s="8" t="n">
        <v>152.75</v>
      </c>
      <c r="J1395" s="8" t="n">
        <v>50.98</v>
      </c>
      <c r="K1395" s="268" t="n">
        <v>0.2173</v>
      </c>
      <c r="L1395" s="268" t="n">
        <v>0.1629</v>
      </c>
      <c r="M1395" s="268" t="n">
        <v>-0.0167</v>
      </c>
      <c r="N1395" s="8" t="n">
        <v>327.28</v>
      </c>
      <c r="O1395" s="8" t="n">
        <v>4682.95</v>
      </c>
      <c r="P1395" s="268" t="n">
        <v>0.0699</v>
      </c>
      <c r="Q1395" s="8" t="n">
        <v>320</v>
      </c>
      <c r="R1395" s="8" t="inlineStr">
        <is>
          <t>3 ↓ -0.04%</t>
        </is>
      </c>
      <c r="S1395" s="8" t="inlineStr">
        <is>
          <t>8 ↓ -0.39%</t>
        </is>
      </c>
      <c r="T1395" s="8" t="inlineStr">
        <is>
          <t>84 ↓ -0.33%</t>
        </is>
      </c>
      <c r="U1395" s="8" t="inlineStr">
        <is>
          <t>87 ↓ -0.07%</t>
        </is>
      </c>
      <c r="V1395" s="8" t="inlineStr">
        <is>
          <t>48 ↓ -0.18%</t>
        </is>
      </c>
      <c r="W1395" s="8" t="inlineStr">
        <is>
          <t>90 ↑ +0.05%</t>
        </is>
      </c>
    </row>
    <row r="1396" ht="28" customHeight="1" s="386">
      <c r="A1396" s="308" t="n">
        <v>44172</v>
      </c>
      <c r="B1396" s="472" t="n">
        <v>1549.753</v>
      </c>
      <c r="C1396" s="8" t="n">
        <v>0.929</v>
      </c>
      <c r="D1396" s="268" t="n">
        <v>0.0005999999999999999</v>
      </c>
      <c r="E1396" s="8" t="n">
        <v>62.86</v>
      </c>
      <c r="F1396" s="8" t="n">
        <v>131.186</v>
      </c>
      <c r="G1396" s="8" t="n">
        <v>118.225</v>
      </c>
      <c r="H1396" s="8" t="n">
        <v>99.41</v>
      </c>
      <c r="I1396" s="8" t="n">
        <v>153.06</v>
      </c>
      <c r="J1396" s="8" t="n">
        <v>49.21</v>
      </c>
      <c r="K1396" s="268" t="n">
        <v>0.2187</v>
      </c>
      <c r="L1396" s="268" t="n">
        <v>0.1654</v>
      </c>
      <c r="M1396" s="268" t="n">
        <v>-0.0166</v>
      </c>
      <c r="N1396" s="8" t="n">
        <v>326.32</v>
      </c>
      <c r="O1396" s="8" t="n">
        <v>4686.47</v>
      </c>
      <c r="P1396" s="268" t="n">
        <v>0.0696</v>
      </c>
      <c r="Q1396" s="8" t="n">
        <v>320</v>
      </c>
      <c r="R1396" s="8" t="inlineStr">
        <is>
          <t>2 ↓ -0.07%</t>
        </is>
      </c>
      <c r="S1396" s="8" t="inlineStr">
        <is>
          <t>9 ↓ -0.22%</t>
        </is>
      </c>
      <c r="T1396" s="8" t="inlineStr">
        <is>
          <t>81 ↓ -0.32%</t>
        </is>
      </c>
      <c r="U1396" s="8" t="inlineStr">
        <is>
          <t>86 ↓ -0.25%</t>
        </is>
      </c>
      <c r="V1396" s="8" t="inlineStr">
        <is>
          <t>52 ↑ +0.18%</t>
        </is>
      </c>
      <c r="W1396" s="8" t="inlineStr">
        <is>
          <t>90 ↑ +0.66%</t>
        </is>
      </c>
    </row>
    <row r="1397" ht="28" customHeight="1" s="386">
      <c r="A1397" s="308" t="n">
        <v>44169</v>
      </c>
      <c r="B1397" s="472" t="n">
        <v>1548.824</v>
      </c>
      <c r="C1397" s="8" t="n">
        <v>3.354</v>
      </c>
      <c r="D1397" s="268" t="n">
        <v>0.0022</v>
      </c>
      <c r="E1397" s="8" t="n">
        <v>63.22</v>
      </c>
      <c r="F1397" s="8" t="n">
        <v>130.783</v>
      </c>
      <c r="G1397" s="8" t="n">
        <v>118.5</v>
      </c>
      <c r="H1397" s="8" t="n">
        <v>100.47</v>
      </c>
      <c r="I1397" s="8" t="n">
        <v>152.2</v>
      </c>
      <c r="J1397" s="8" t="n">
        <v>44.33</v>
      </c>
      <c r="K1397" s="268" t="n">
        <v>0.2142</v>
      </c>
      <c r="L1397" s="268" t="n">
        <v>0.166</v>
      </c>
      <c r="M1397" s="268" t="n">
        <v>-0.0165</v>
      </c>
      <c r="N1397" s="8" t="n">
        <v>379.18</v>
      </c>
      <c r="O1397" s="8" t="n">
        <v>4684.9</v>
      </c>
      <c r="P1397" s="268" t="n">
        <v>0.0809</v>
      </c>
      <c r="Q1397" s="8" t="n">
        <v>319</v>
      </c>
      <c r="R1397" s="8" t="inlineStr">
        <is>
          <t>2 ↓ -0.33%</t>
        </is>
      </c>
      <c r="S1397" s="8" t="inlineStr">
        <is>
          <t>9 ↓ -0.14%</t>
        </is>
      </c>
      <c r="T1397" s="8" t="inlineStr">
        <is>
          <t>77 ↓ -0.17%</t>
        </is>
      </c>
      <c r="U1397" s="8" t="inlineStr">
        <is>
          <t>87 ↓ -0.12%</t>
        </is>
      </c>
      <c r="V1397" s="8" t="inlineStr">
        <is>
          <t>55 ↓ -0.04%</t>
        </is>
      </c>
      <c r="W1397" s="8" t="inlineStr">
        <is>
          <t>89 ↑ +1.21%</t>
        </is>
      </c>
    </row>
    <row r="1398" ht="28" customHeight="1" s="386">
      <c r="A1398" s="308" t="n">
        <v>44168</v>
      </c>
      <c r="B1398" s="472" t="n">
        <v>1545.47</v>
      </c>
      <c r="C1398" s="8" t="n">
        <v>-6.316</v>
      </c>
      <c r="D1398" s="268" t="n">
        <v>-0.0041</v>
      </c>
      <c r="E1398" s="8" t="n">
        <v>64.53</v>
      </c>
      <c r="F1398" s="8" t="n">
        <v>131.159</v>
      </c>
      <c r="G1398" s="8" t="n">
        <v>118.9</v>
      </c>
      <c r="H1398" s="8" t="n">
        <v>100.66</v>
      </c>
      <c r="I1398" s="8" t="n">
        <v>152.35</v>
      </c>
      <c r="J1398" s="8" t="n">
        <v>47.19</v>
      </c>
      <c r="K1398" s="268" t="n">
        <v>0.2119</v>
      </c>
      <c r="L1398" s="268" t="n">
        <v>0.1632</v>
      </c>
      <c r="M1398" s="268" t="n">
        <v>-0.0167</v>
      </c>
      <c r="N1398" s="8" t="n">
        <v>373.75</v>
      </c>
      <c r="O1398" s="8" t="n">
        <v>4689.35</v>
      </c>
      <c r="P1398" s="268" t="n">
        <v>0.07969999999999999</v>
      </c>
      <c r="Q1398" s="8" t="n">
        <v>321</v>
      </c>
      <c r="R1398" s="8" t="inlineStr">
        <is>
          <t>2 ↓ -0.06%</t>
        </is>
      </c>
      <c r="S1398" s="8" t="inlineStr">
        <is>
          <t>9 ↑ +0.01%</t>
        </is>
      </c>
      <c r="T1398" s="8" t="inlineStr">
        <is>
          <t>74 ↓ -0.12%</t>
        </is>
      </c>
      <c r="U1398" s="8" t="inlineStr">
        <is>
          <t>88 ↓ -0.12%</t>
        </is>
      </c>
      <c r="V1398" s="8" t="inlineStr">
        <is>
          <t>60 ↓ -0.72%</t>
        </is>
      </c>
      <c r="W1398" s="8" t="inlineStr">
        <is>
          <t>88 ↓ -0.77%</t>
        </is>
      </c>
    </row>
    <row r="1399" ht="28" customHeight="1" s="386">
      <c r="A1399" s="308" t="n">
        <v>44167</v>
      </c>
      <c r="B1399" s="472" t="n">
        <v>1551.786</v>
      </c>
      <c r="C1399" s="8" t="n">
        <v>-0.481</v>
      </c>
      <c r="D1399" s="268" t="n">
        <v>-0.0003</v>
      </c>
      <c r="E1399" s="8" t="n">
        <v>65.26000000000001</v>
      </c>
      <c r="F1399" s="8" t="n">
        <v>131.93</v>
      </c>
      <c r="G1399" s="8" t="n">
        <v>118.05</v>
      </c>
      <c r="H1399" s="8" t="n">
        <v>101.21</v>
      </c>
      <c r="I1399" s="8" t="n">
        <v>153.21</v>
      </c>
      <c r="J1399" s="8" t="n">
        <v>45.25</v>
      </c>
      <c r="K1399" s="268" t="n">
        <v>0.2128</v>
      </c>
      <c r="L1399" s="268" t="n">
        <v>0.1636</v>
      </c>
      <c r="M1399" s="268" t="n">
        <v>-0.0178</v>
      </c>
      <c r="N1399" s="8" t="n">
        <v>364.69</v>
      </c>
      <c r="O1399" s="8" t="n">
        <v>4620.95</v>
      </c>
      <c r="P1399" s="268" t="n">
        <v>0.0789</v>
      </c>
      <c r="Q1399" s="8" t="n">
        <v>318</v>
      </c>
      <c r="R1399" s="8" t="inlineStr">
        <is>
          <t>2 ↓ -0.07%</t>
        </is>
      </c>
      <c r="S1399" s="8" t="inlineStr">
        <is>
          <t>8 ↑ +0.08%</t>
        </is>
      </c>
      <c r="T1399" s="8" t="inlineStr">
        <is>
          <t>74 ↑ +0.08%</t>
        </is>
      </c>
      <c r="U1399" s="8" t="inlineStr">
        <is>
          <t>87 ↑ +0.02%</t>
        </is>
      </c>
      <c r="V1399" s="8" t="inlineStr">
        <is>
          <t>57 ↑ +1.17%</t>
        </is>
      </c>
      <c r="W1399" s="8" t="inlineStr">
        <is>
          <t>90 ↓ -0.25%</t>
        </is>
      </c>
    </row>
    <row r="1400" ht="28" customHeight="1" s="386">
      <c r="A1400" s="308" t="n">
        <v>44166</v>
      </c>
      <c r="B1400" s="472" t="n">
        <v>1552.267</v>
      </c>
      <c r="C1400" s="8" t="n">
        <v>7.876</v>
      </c>
      <c r="D1400" s="268" t="n">
        <v>0.0051</v>
      </c>
      <c r="E1400" s="8" t="n">
        <v>65.77</v>
      </c>
      <c r="F1400" s="8" t="n">
        <v>132.089</v>
      </c>
      <c r="G1400" s="8" t="n">
        <v>118.38</v>
      </c>
      <c r="H1400" s="8" t="n">
        <v>101.61</v>
      </c>
      <c r="I1400" s="8" t="n">
        <v>153.73</v>
      </c>
      <c r="J1400" s="8" t="n">
        <v>46.39</v>
      </c>
      <c r="K1400" s="268" t="n">
        <v>0.2164</v>
      </c>
      <c r="L1400" s="268" t="n">
        <v>0.1662</v>
      </c>
      <c r="M1400" s="268" t="n">
        <v>-0.0179</v>
      </c>
      <c r="N1400" s="8" t="n">
        <v>376.9</v>
      </c>
      <c r="O1400" s="8" t="n">
        <v>4618.25</v>
      </c>
      <c r="P1400" s="268" t="n">
        <v>0.08160000000000001</v>
      </c>
      <c r="Q1400" s="8" t="n">
        <v>317</v>
      </c>
      <c r="R1400" s="8" t="inlineStr">
        <is>
          <t>2 ↓ -0.14%</t>
        </is>
      </c>
      <c r="S1400" s="8" t="inlineStr">
        <is>
          <t>8 ↑ +0.01%</t>
        </is>
      </c>
      <c r="T1400" s="8" t="inlineStr">
        <is>
          <t>77 ↑ +0.15%</t>
        </is>
      </c>
      <c r="U1400" s="8" t="inlineStr">
        <is>
          <t>86 ↑ +0.66%</t>
        </is>
      </c>
      <c r="V1400" s="8" t="inlineStr">
        <is>
          <t>55 ↑ +0.44%</t>
        </is>
      </c>
      <c r="W1400" s="8" t="inlineStr">
        <is>
          <t>89 ↑ +0.93%</t>
        </is>
      </c>
    </row>
    <row r="1401" ht="28" customHeight="1" s="386">
      <c r="A1401" s="308" t="n">
        <v>44165</v>
      </c>
      <c r="B1401" s="472" t="n">
        <v>1544.391</v>
      </c>
      <c r="C1401" s="8" t="n">
        <v>0.093</v>
      </c>
      <c r="D1401" s="268" t="n">
        <v>0.0001</v>
      </c>
      <c r="E1401" s="8" t="n">
        <v>61.71</v>
      </c>
      <c r="F1401" s="8" t="n">
        <v>131.388</v>
      </c>
      <c r="G1401" s="8" t="n">
        <v>117.949</v>
      </c>
      <c r="H1401" s="8" t="n">
        <v>100.42</v>
      </c>
      <c r="I1401" s="8" t="n">
        <v>153.96</v>
      </c>
      <c r="J1401" s="8" t="n">
        <v>52.04</v>
      </c>
      <c r="K1401" s="268" t="n">
        <v>0.2257</v>
      </c>
      <c r="L1401" s="268" t="n">
        <v>0.1728</v>
      </c>
      <c r="M1401" s="268" t="n">
        <v>-0.0166</v>
      </c>
      <c r="N1401" s="8" t="n">
        <v>428.77</v>
      </c>
      <c r="O1401" s="8" t="n">
        <v>4621.49</v>
      </c>
      <c r="P1401" s="268" t="n">
        <v>0.09279999999999999</v>
      </c>
      <c r="Q1401" s="8" t="n">
        <v>318</v>
      </c>
      <c r="R1401" s="8" t="inlineStr">
        <is>
          <t>2 ↓ -0.08%</t>
        </is>
      </c>
      <c r="S1401" s="8" t="inlineStr">
        <is>
          <t>8 ↓ -0.08%</t>
        </is>
      </c>
      <c r="T1401" s="8" t="inlineStr">
        <is>
          <t>84 ↓ -0.05%</t>
        </is>
      </c>
      <c r="U1401" s="8" t="inlineStr">
        <is>
          <t>85 ↓ -0.06%</t>
        </is>
      </c>
      <c r="V1401" s="8" t="inlineStr">
        <is>
          <t>51 ↑ +0.10%</t>
        </is>
      </c>
      <c r="W1401" s="8" t="inlineStr">
        <is>
          <t>88 ↑ +0.08%</t>
        </is>
      </c>
    </row>
    <row r="1402" ht="28" customHeight="1" s="386">
      <c r="A1402" s="308" t="n">
        <v>44162</v>
      </c>
      <c r="B1402" s="472" t="n">
        <v>1544.298</v>
      </c>
      <c r="C1402" s="8" t="n">
        <v>-5.16</v>
      </c>
      <c r="D1402" s="268" t="n">
        <v>-0.0033</v>
      </c>
      <c r="E1402" s="8" t="n">
        <v>62.32</v>
      </c>
      <c r="F1402" s="8" t="n">
        <v>131.527</v>
      </c>
      <c r="G1402" s="8" t="n">
        <v>117.99</v>
      </c>
      <c r="H1402" s="8" t="n">
        <v>101.08</v>
      </c>
      <c r="I1402" s="8" t="n">
        <v>153.71</v>
      </c>
      <c r="J1402" s="8" t="n">
        <v>50</v>
      </c>
      <c r="K1402" s="268" t="n">
        <v>0.2218</v>
      </c>
      <c r="L1402" s="268" t="n">
        <v>0.1698</v>
      </c>
      <c r="M1402" s="268" t="n">
        <v>-0.0166</v>
      </c>
      <c r="N1402" s="8" t="n">
        <v>415.84</v>
      </c>
      <c r="O1402" s="8" t="n">
        <v>4549.23</v>
      </c>
      <c r="P1402" s="268" t="n">
        <v>0.0914</v>
      </c>
      <c r="Q1402" s="8" t="n">
        <v>315</v>
      </c>
      <c r="R1402" s="8" t="inlineStr">
        <is>
          <t>2 ↓ -0.27%</t>
        </is>
      </c>
      <c r="S1402" s="8" t="inlineStr">
        <is>
          <t>8 ↓ -0.25%</t>
        </is>
      </c>
      <c r="T1402" s="8" t="inlineStr">
        <is>
          <t>78 ↓ -0.02%</t>
        </is>
      </c>
      <c r="U1402" s="8" t="inlineStr">
        <is>
          <t>88 ↑ +0.06%</t>
        </is>
      </c>
      <c r="V1402" s="8" t="inlineStr">
        <is>
          <t>52 ↓ -0.52%</t>
        </is>
      </c>
      <c r="W1402" s="8" t="inlineStr">
        <is>
          <t>87 ↓ -0.14%</t>
        </is>
      </c>
    </row>
    <row r="1403" ht="28" customHeight="1" s="386">
      <c r="A1403" s="308" t="n">
        <v>44161</v>
      </c>
      <c r="B1403" s="472" t="n">
        <v>1549.458</v>
      </c>
      <c r="C1403" s="8" t="n">
        <v>-5.13</v>
      </c>
      <c r="D1403" s="268" t="n">
        <v>-0.0033</v>
      </c>
      <c r="E1403" s="8" t="n">
        <v>60.64</v>
      </c>
      <c r="F1403" s="8" t="n">
        <v>132.302</v>
      </c>
      <c r="G1403" s="8" t="n">
        <v>117.998</v>
      </c>
      <c r="H1403" s="8" t="n">
        <v>101.64</v>
      </c>
      <c r="I1403" s="8" t="n">
        <v>154.76</v>
      </c>
      <c r="J1403" s="8" t="n">
        <v>51.95</v>
      </c>
      <c r="K1403" s="268" t="n">
        <v>0.2246</v>
      </c>
      <c r="L1403" s="268" t="n">
        <v>0.1701</v>
      </c>
      <c r="M1403" s="268" t="n">
        <v>-0.0179</v>
      </c>
      <c r="N1403" s="8" t="n">
        <v>461.85</v>
      </c>
      <c r="O1403" s="8" t="n">
        <v>4555.5</v>
      </c>
      <c r="P1403" s="268" t="n">
        <v>0.1014</v>
      </c>
      <c r="Q1403" s="8" t="n">
        <v>317</v>
      </c>
      <c r="R1403" s="8" t="inlineStr">
        <is>
          <t>2 ↓ -0.75%</t>
        </is>
      </c>
      <c r="S1403" s="8" t="inlineStr">
        <is>
          <t>8 ↑ +0.30%</t>
        </is>
      </c>
      <c r="T1403" s="8" t="inlineStr">
        <is>
          <t>75 ↓ -0.21%</t>
        </is>
      </c>
      <c r="U1403" s="8" t="inlineStr">
        <is>
          <t>88 ↓ -0.60%</t>
        </is>
      </c>
      <c r="V1403" s="8" t="inlineStr">
        <is>
          <t>51 ↓ -0.68%</t>
        </is>
      </c>
      <c r="W1403" s="8" t="inlineStr">
        <is>
          <t>93 ↓ -0.03%</t>
        </is>
      </c>
    </row>
    <row r="1404" ht="28" customHeight="1" s="386">
      <c r="A1404" s="308" t="n">
        <v>44160</v>
      </c>
      <c r="B1404" s="472" t="n">
        <v>1554.588</v>
      </c>
      <c r="C1404" s="8" t="n">
        <v>-4.787</v>
      </c>
      <c r="D1404" s="268" t="n">
        <v>-0.0031</v>
      </c>
      <c r="E1404" s="8" t="n">
        <v>65.75</v>
      </c>
      <c r="F1404" s="8" t="n">
        <v>133.067</v>
      </c>
      <c r="G1404" s="8" t="n">
        <v>119.01</v>
      </c>
      <c r="H1404" s="8" t="n">
        <v>101.79</v>
      </c>
      <c r="I1404" s="8" t="n">
        <v>155.22</v>
      </c>
      <c r="J1404" s="8" t="n">
        <v>50</v>
      </c>
      <c r="K1404" s="268" t="n">
        <v>0.2216</v>
      </c>
      <c r="L1404" s="268" t="n">
        <v>0.1602</v>
      </c>
      <c r="M1404" s="268" t="n">
        <v>-0.019</v>
      </c>
      <c r="N1404" s="8" t="n">
        <v>417.96</v>
      </c>
      <c r="O1404" s="8" t="n">
        <v>4529.34</v>
      </c>
      <c r="P1404" s="268" t="n">
        <v>0.09229999999999999</v>
      </c>
      <c r="Q1404" s="8" t="n">
        <v>315</v>
      </c>
      <c r="R1404" s="8" t="inlineStr">
        <is>
          <t>2 ↓ -0.12%</t>
        </is>
      </c>
      <c r="S1404" s="8" t="inlineStr">
        <is>
          <t>9 ↓ -0.00%</t>
        </is>
      </c>
      <c r="T1404" s="8" t="inlineStr">
        <is>
          <t>75 ↑ +0.04%</t>
        </is>
      </c>
      <c r="U1404" s="8" t="inlineStr">
        <is>
          <t>79 ↑ +0.01%</t>
        </is>
      </c>
      <c r="V1404" s="8" t="inlineStr">
        <is>
          <t>50 ↓ -0.14%</t>
        </is>
      </c>
      <c r="W1404" s="8" t="inlineStr">
        <is>
          <t>100 ↓ -0.66%</t>
        </is>
      </c>
    </row>
    <row r="1405" ht="28" customHeight="1" s="386">
      <c r="A1405" s="308" t="n">
        <v>44159</v>
      </c>
      <c r="B1405" s="472" t="n">
        <v>1559.375</v>
      </c>
      <c r="C1405" s="8" t="n">
        <v>6.244</v>
      </c>
      <c r="D1405" s="268" t="n">
        <v>0.004</v>
      </c>
      <c r="E1405" s="8" t="n">
        <v>68.09999999999999</v>
      </c>
      <c r="F1405" s="8" t="n">
        <v>133.525</v>
      </c>
      <c r="G1405" s="8" t="n">
        <v>119.2</v>
      </c>
      <c r="H1405" s="8" t="n">
        <v>103.65</v>
      </c>
      <c r="I1405" s="8" t="n">
        <v>154.09</v>
      </c>
      <c r="J1405" s="8" t="n">
        <v>41.17</v>
      </c>
      <c r="K1405" s="268" t="n">
        <v>0.2056</v>
      </c>
      <c r="L1405" s="268" t="n">
        <v>0.1505</v>
      </c>
      <c r="M1405" s="268" t="n">
        <v>-0.0197</v>
      </c>
      <c r="N1405" s="8" t="n">
        <v>373.71</v>
      </c>
      <c r="O1405" s="8" t="n">
        <v>4538</v>
      </c>
      <c r="P1405" s="268" t="n">
        <v>0.0824</v>
      </c>
      <c r="Q1405" s="8" t="n">
        <v>315</v>
      </c>
      <c r="R1405" s="8" t="inlineStr">
        <is>
          <t>2 ↓ -0.37%</t>
        </is>
      </c>
      <c r="S1405" s="8" t="inlineStr">
        <is>
          <t>9 ↑ +0.12%</t>
        </is>
      </c>
      <c r="T1405" s="8" t="inlineStr">
        <is>
          <t>72 ↑ +0.25%</t>
        </is>
      </c>
      <c r="U1405" s="8" t="inlineStr">
        <is>
          <t>83 ↑ +0.09%</t>
        </is>
      </c>
      <c r="V1405" s="8" t="inlineStr">
        <is>
          <t>50 ↓ -0.01%</t>
        </is>
      </c>
      <c r="W1405" s="8" t="inlineStr">
        <is>
          <t>99 ↑ +1.02%</t>
        </is>
      </c>
    </row>
    <row r="1406" ht="28" customHeight="1" s="386">
      <c r="A1406" s="308" t="n">
        <v>44158</v>
      </c>
      <c r="B1406" s="472" t="n">
        <v>1553.131</v>
      </c>
      <c r="C1406" s="8" t="n">
        <v>7.127</v>
      </c>
      <c r="D1406" s="268" t="n">
        <v>0.0046</v>
      </c>
      <c r="E1406" s="8" t="n">
        <v>65.69</v>
      </c>
      <c r="F1406" s="8" t="n">
        <v>132.635</v>
      </c>
      <c r="G1406" s="8" t="n">
        <v>118.47</v>
      </c>
      <c r="H1406" s="8" t="n">
        <v>103.29</v>
      </c>
      <c r="I1406" s="8" t="n">
        <v>153.01</v>
      </c>
      <c r="J1406" s="8" t="n">
        <v>41.18</v>
      </c>
      <c r="K1406" s="268" t="n">
        <v>0.2038</v>
      </c>
      <c r="L1406" s="268" t="n">
        <v>0.1413</v>
      </c>
      <c r="M1406" s="268" t="n">
        <v>-0.0188</v>
      </c>
      <c r="N1406" s="8" t="n">
        <v>363.36</v>
      </c>
      <c r="O1406" s="8" t="n">
        <v>4543.87</v>
      </c>
      <c r="P1406" s="268" t="n">
        <v>0.08</v>
      </c>
      <c r="Q1406" s="8" t="n">
        <v>315</v>
      </c>
      <c r="R1406" s="8" t="inlineStr">
        <is>
          <t>2 ↑ +1.04%</t>
        </is>
      </c>
      <c r="S1406" s="8" t="inlineStr">
        <is>
          <t>9 ↑ +0.08%</t>
        </is>
      </c>
      <c r="T1406" s="8" t="inlineStr">
        <is>
          <t>71 ↑ +0.43%</t>
        </is>
      </c>
      <c r="U1406" s="8" t="inlineStr">
        <is>
          <t>88 ↑ +0.24%</t>
        </is>
      </c>
      <c r="V1406" s="8" t="inlineStr">
        <is>
          <t>50 ↑ +0.41%</t>
        </is>
      </c>
      <c r="W1406" s="8" t="inlineStr">
        <is>
          <t>95 ↑ +1.15%</t>
        </is>
      </c>
    </row>
    <row r="1407" ht="28" customHeight="1" s="386">
      <c r="A1407" s="308" t="n">
        <v>44155</v>
      </c>
      <c r="B1407" s="472" t="n">
        <v>1546.004</v>
      </c>
      <c r="C1407" s="8" t="n">
        <v>3.317</v>
      </c>
      <c r="D1407" s="268" t="n">
        <v>0.0021</v>
      </c>
      <c r="E1407" s="8" t="n">
        <v>63</v>
      </c>
      <c r="F1407" s="8" t="n">
        <v>132</v>
      </c>
      <c r="G1407" s="8" t="n">
        <v>118.035</v>
      </c>
      <c r="H1407" s="8" t="n">
        <v>102.62</v>
      </c>
      <c r="I1407" s="8" t="n">
        <v>152.6</v>
      </c>
      <c r="J1407" s="8" t="n">
        <v>39.6</v>
      </c>
      <c r="K1407" s="268" t="n">
        <v>0.206</v>
      </c>
      <c r="L1407" s="268" t="n">
        <v>0.1447</v>
      </c>
      <c r="M1407" s="268" t="n">
        <v>-0.0175</v>
      </c>
      <c r="N1407" s="8" t="n">
        <v>369.58</v>
      </c>
      <c r="O1407" s="8" t="n">
        <v>4544.38</v>
      </c>
      <c r="P1407" s="268" t="n">
        <v>0.0813</v>
      </c>
      <c r="Q1407" s="8" t="n">
        <v>314</v>
      </c>
      <c r="R1407" s="8" t="inlineStr">
        <is>
          <t>2 ↓ -0.16%</t>
        </is>
      </c>
      <c r="S1407" s="8" t="inlineStr">
        <is>
          <t>10 ↓ -0.04%</t>
        </is>
      </c>
      <c r="T1407" s="8" t="inlineStr">
        <is>
          <t>77 ↓ -0.11%</t>
        </is>
      </c>
      <c r="U1407" s="8" t="inlineStr">
        <is>
          <t>85 ↑ +0.25%</t>
        </is>
      </c>
      <c r="V1407" s="8" t="inlineStr">
        <is>
          <t>47 ↑ +0.51%</t>
        </is>
      </c>
      <c r="W1407" s="8" t="inlineStr">
        <is>
          <t>93 ↑ +0.49%</t>
        </is>
      </c>
    </row>
    <row r="1408" ht="28" customHeight="1" s="386">
      <c r="A1408" s="308" t="n">
        <v>44154</v>
      </c>
      <c r="B1408" s="472" t="n">
        <v>1542.687</v>
      </c>
      <c r="C1408" s="8" t="n">
        <v>-4.347</v>
      </c>
      <c r="D1408" s="268" t="n">
        <v>-0.0028</v>
      </c>
      <c r="E1408" s="8" t="n">
        <v>59.02</v>
      </c>
      <c r="F1408" s="8" t="n">
        <v>131.772</v>
      </c>
      <c r="G1408" s="8" t="n">
        <v>118.3</v>
      </c>
      <c r="H1408" s="8" t="n">
        <v>102.71</v>
      </c>
      <c r="I1408" s="8" t="n">
        <v>152.88</v>
      </c>
      <c r="J1408" s="8" t="n">
        <v>42.14</v>
      </c>
      <c r="K1408" s="268" t="n">
        <v>0.211</v>
      </c>
      <c r="L1408" s="268" t="n">
        <v>0.1506</v>
      </c>
      <c r="M1408" s="268" t="n">
        <v>-0.017</v>
      </c>
      <c r="N1408" s="8" t="n">
        <v>388.76</v>
      </c>
      <c r="O1408" s="8" t="n">
        <v>4510.85</v>
      </c>
      <c r="P1408" s="268" t="n">
        <v>0.0862</v>
      </c>
      <c r="Q1408" s="8" t="n">
        <v>313</v>
      </c>
      <c r="R1408" s="8" t="inlineStr">
        <is>
          <t>2 ↓ -0.28%</t>
        </is>
      </c>
      <c r="S1408" s="8" t="inlineStr">
        <is>
          <t>10 ↓ -0.10%</t>
        </is>
      </c>
      <c r="T1408" s="8" t="inlineStr">
        <is>
          <t>81 ↓ -0.31%</t>
        </is>
      </c>
      <c r="U1408" s="8" t="inlineStr">
        <is>
          <t>78 ↑ +0.02%</t>
        </is>
      </c>
      <c r="V1408" s="8" t="inlineStr">
        <is>
          <t>51 ↓ -0.69%</t>
        </is>
      </c>
      <c r="W1408" s="8" t="inlineStr">
        <is>
          <t>91 ↓ -0.18%</t>
        </is>
      </c>
    </row>
    <row r="1409" ht="28" customHeight="1" s="386">
      <c r="A1409" s="308" t="n">
        <v>44153</v>
      </c>
      <c r="B1409" s="472" t="n">
        <v>1547.034</v>
      </c>
      <c r="C1409" s="8" t="n">
        <v>-1.859</v>
      </c>
      <c r="D1409" s="268" t="n">
        <v>-0.0012</v>
      </c>
      <c r="E1409" s="8" t="n">
        <v>59.56</v>
      </c>
      <c r="F1409" s="8" t="n">
        <v>132.075</v>
      </c>
      <c r="G1409" s="8" t="n">
        <v>118.04</v>
      </c>
      <c r="H1409" s="8" t="n">
        <v>102.78</v>
      </c>
      <c r="I1409" s="8" t="n">
        <v>153.93</v>
      </c>
      <c r="J1409" s="8" t="n">
        <v>41.75</v>
      </c>
      <c r="K1409" s="268" t="n">
        <v>0.2186</v>
      </c>
      <c r="L1409" s="268" t="n">
        <v>0.1599</v>
      </c>
      <c r="M1409" s="268" t="n">
        <v>-0.0177</v>
      </c>
      <c r="N1409" s="8" t="n">
        <v>471.05</v>
      </c>
      <c r="O1409" s="8" t="n">
        <v>4505.82</v>
      </c>
      <c r="P1409" s="268" t="n">
        <v>0.1045</v>
      </c>
      <c r="Q1409" s="8" t="n">
        <v>313</v>
      </c>
      <c r="R1409" s="8" t="inlineStr">
        <is>
          <t>2 ↑ +1.73%</t>
        </is>
      </c>
      <c r="S1409" s="8" t="inlineStr">
        <is>
          <t>9 ↑ +0.10%</t>
        </is>
      </c>
      <c r="T1409" s="8" t="inlineStr">
        <is>
          <t>79 ↑ +0.02%</t>
        </is>
      </c>
      <c r="U1409" s="8" t="inlineStr">
        <is>
          <t>85 ↑ +0.36%</t>
        </is>
      </c>
      <c r="V1409" s="8" t="inlineStr">
        <is>
          <t>44 ↑ +0.50%</t>
        </is>
      </c>
      <c r="W1409" s="8" t="inlineStr">
        <is>
          <t>94 ↓ -0.84%</t>
        </is>
      </c>
    </row>
    <row r="1410" ht="28" customHeight="1" s="386">
      <c r="A1410" s="308" t="n">
        <v>44152</v>
      </c>
      <c r="B1410" s="472" t="n">
        <v>1548.893</v>
      </c>
      <c r="C1410" s="8" t="n">
        <v>-15.092</v>
      </c>
      <c r="D1410" s="268" t="n">
        <v>-0.009599999999999999</v>
      </c>
      <c r="E1410" s="8" t="n">
        <v>58.97</v>
      </c>
      <c r="F1410" s="8" t="n">
        <v>132.385</v>
      </c>
      <c r="G1410" s="8" t="n">
        <v>117.565</v>
      </c>
      <c r="H1410" s="8" t="n">
        <v>101.1</v>
      </c>
      <c r="I1410" s="8" t="n">
        <v>154.98</v>
      </c>
      <c r="J1410" s="8" t="n">
        <v>49.16</v>
      </c>
      <c r="K1410" s="268" t="n">
        <v>0.226</v>
      </c>
      <c r="L1410" s="268" t="n">
        <v>0.1667</v>
      </c>
      <c r="M1410" s="268" t="n">
        <v>-0.0181</v>
      </c>
      <c r="N1410" s="8" t="n">
        <v>584.52</v>
      </c>
      <c r="O1410" s="8" t="n">
        <v>4511.61</v>
      </c>
      <c r="P1410" s="268" t="n">
        <v>0.1296</v>
      </c>
      <c r="Q1410" s="8" t="n">
        <v>313</v>
      </c>
      <c r="R1410" s="8" t="inlineStr">
        <is>
          <t>2 ↓ -0.92%</t>
        </is>
      </c>
      <c r="S1410" s="8" t="inlineStr">
        <is>
          <t>9 ↓ -0.13%</t>
        </is>
      </c>
      <c r="T1410" s="8" t="inlineStr">
        <is>
          <t>79 ↓ -0.54%</t>
        </is>
      </c>
      <c r="U1410" s="8" t="inlineStr">
        <is>
          <t>87 ↓ -0.94%</t>
        </is>
      </c>
      <c r="V1410" s="8" t="inlineStr">
        <is>
          <t>39 ↓ -0.41%</t>
        </is>
      </c>
      <c r="W1410" s="8" t="inlineStr">
        <is>
          <t>97 ↓ -1.40%</t>
        </is>
      </c>
    </row>
    <row r="1411" ht="28" customHeight="1" s="386">
      <c r="A1411" s="308" t="n">
        <v>44151</v>
      </c>
      <c r="B1411" s="472" t="n">
        <v>1563.985</v>
      </c>
      <c r="C1411" s="8" t="n">
        <v>-4.344</v>
      </c>
      <c r="D1411" s="268" t="n">
        <v>-0.0028</v>
      </c>
      <c r="E1411" s="8" t="n">
        <v>64.81999999999999</v>
      </c>
      <c r="F1411" s="8" t="n">
        <v>134.06</v>
      </c>
      <c r="G1411" s="8" t="n">
        <v>119.008</v>
      </c>
      <c r="H1411" s="8" t="n">
        <v>101.84</v>
      </c>
      <c r="I1411" s="8" t="n">
        <v>156.81</v>
      </c>
      <c r="J1411" s="8" t="n">
        <v>50.44</v>
      </c>
      <c r="K1411" s="268" t="n">
        <v>0.2275</v>
      </c>
      <c r="L1411" s="268" t="n">
        <v>0.1671</v>
      </c>
      <c r="M1411" s="268" t="n">
        <v>-0.0201</v>
      </c>
      <c r="N1411" s="8" t="n">
        <v>594.88</v>
      </c>
      <c r="O1411" s="8" t="n">
        <v>4477.89</v>
      </c>
      <c r="P1411" s="268" t="n">
        <v>0.1328</v>
      </c>
      <c r="Q1411" s="8" t="n">
        <v>309</v>
      </c>
      <c r="R1411" s="8" t="inlineStr">
        <is>
          <t>3 ↓ -2.15%</t>
        </is>
      </c>
      <c r="S1411" s="8" t="inlineStr">
        <is>
          <t>8 ↓ -0.01%</t>
        </is>
      </c>
      <c r="T1411" s="8" t="inlineStr">
        <is>
          <t>73 ↓ -0.03%</t>
        </is>
      </c>
      <c r="U1411" s="8" t="inlineStr">
        <is>
          <t>84 ↓ -0.10%</t>
        </is>
      </c>
      <c r="V1411" s="8" t="inlineStr">
        <is>
          <t>41 ↑ +1.55%</t>
        </is>
      </c>
      <c r="W1411" s="8" t="inlineStr">
        <is>
          <t>100 ↓ -0.02%</t>
        </is>
      </c>
    </row>
    <row r="1412" ht="28" customHeight="1" s="386">
      <c r="A1412" s="308" t="n">
        <v>44148</v>
      </c>
      <c r="B1412" s="472" t="n">
        <v>1568.329</v>
      </c>
      <c r="C1412" s="8" t="n">
        <v>14.744</v>
      </c>
      <c r="D1412" s="268" t="n">
        <v>0.0095</v>
      </c>
      <c r="E1412" s="8" t="n">
        <v>65</v>
      </c>
      <c r="F1412" s="8" t="n">
        <v>134.498</v>
      </c>
      <c r="G1412" s="8" t="n">
        <v>119</v>
      </c>
      <c r="H1412" s="8" t="n">
        <v>101.03</v>
      </c>
      <c r="I1412" s="8" t="n">
        <v>158.88</v>
      </c>
      <c r="J1412" s="8" t="n">
        <v>57.14</v>
      </c>
      <c r="K1412" s="268" t="n">
        <v>0.2438</v>
      </c>
      <c r="L1412" s="268" t="n">
        <v>0.1769</v>
      </c>
      <c r="M1412" s="268" t="n">
        <v>-0.0205</v>
      </c>
      <c r="N1412" s="8" t="n">
        <v>844.74</v>
      </c>
      <c r="O1412" s="8" t="n">
        <v>4475.42</v>
      </c>
      <c r="P1412" s="268" t="n">
        <v>0.1888</v>
      </c>
      <c r="Q1412" s="8" t="n">
        <v>308</v>
      </c>
      <c r="R1412" s="8" t="inlineStr">
        <is>
          <t>2 ↓ -3.25%</t>
        </is>
      </c>
      <c r="S1412" s="8" t="inlineStr">
        <is>
          <t>10 ↓ -0.70%</t>
        </is>
      </c>
      <c r="T1412" s="8" t="inlineStr">
        <is>
          <t>71 ↓ -0.32%</t>
        </is>
      </c>
      <c r="U1412" s="8" t="inlineStr">
        <is>
          <t>86 ↑ +0.04%</t>
        </is>
      </c>
      <c r="V1412" s="8" t="inlineStr">
        <is>
          <t>41 ↑ +0.61%</t>
        </is>
      </c>
      <c r="W1412" s="8" t="inlineStr">
        <is>
          <t>98 ↑ +3.44%</t>
        </is>
      </c>
    </row>
    <row r="1413" ht="28" customHeight="1" s="386">
      <c r="A1413" s="308" t="n">
        <v>44147</v>
      </c>
      <c r="B1413" s="472" t="n">
        <v>1553.585</v>
      </c>
      <c r="C1413" s="8" t="n">
        <v>10.018</v>
      </c>
      <c r="D1413" s="268" t="n">
        <v>0.0065</v>
      </c>
      <c r="E1413" s="8" t="n">
        <v>66.52</v>
      </c>
      <c r="F1413" s="8" t="n">
        <v>133.067</v>
      </c>
      <c r="G1413" s="8" t="n">
        <v>118.475</v>
      </c>
      <c r="H1413" s="8" t="n">
        <v>100.96</v>
      </c>
      <c r="I1413" s="8" t="n">
        <v>156.25</v>
      </c>
      <c r="J1413" s="8" t="n">
        <v>51.72</v>
      </c>
      <c r="K1413" s="268" t="n">
        <v>0.2318</v>
      </c>
      <c r="L1413" s="268" t="n">
        <v>0.165</v>
      </c>
      <c r="M1413" s="268" t="n">
        <v>-0.0187</v>
      </c>
      <c r="N1413" s="8" t="n">
        <v>405.07</v>
      </c>
      <c r="O1413" s="8" t="n">
        <v>4482.56</v>
      </c>
      <c r="P1413" s="268" t="n">
        <v>0.09039999999999999</v>
      </c>
      <c r="Q1413" s="8" t="n">
        <v>308</v>
      </c>
      <c r="R1413" s="8" t="inlineStr">
        <is>
          <t>1 ↓ -0.11%</t>
        </is>
      </c>
      <c r="S1413" s="8" t="inlineStr">
        <is>
          <t>9 ↓ -0.24%</t>
        </is>
      </c>
      <c r="T1413" s="8" t="inlineStr">
        <is>
          <t>68 ↓ -0.03%</t>
        </is>
      </c>
      <c r="U1413" s="8" t="inlineStr">
        <is>
          <t>92 ↑ +0.08%</t>
        </is>
      </c>
      <c r="V1413" s="8" t="inlineStr">
        <is>
          <t>47 ↑ +0.05%</t>
        </is>
      </c>
      <c r="W1413" s="8" t="inlineStr">
        <is>
          <t>91 ↑ +2.14%</t>
        </is>
      </c>
    </row>
    <row r="1414" ht="28" customHeight="1" s="386">
      <c r="A1414" s="308" t="n">
        <v>44146</v>
      </c>
      <c r="B1414" s="472" t="n">
        <v>1543.567</v>
      </c>
      <c r="C1414" s="8" t="n">
        <v>-8.224</v>
      </c>
      <c r="D1414" s="268" t="n">
        <v>-0.0053</v>
      </c>
      <c r="E1414" s="8" t="n">
        <v>64.43000000000001</v>
      </c>
      <c r="F1414" s="8" t="n">
        <v>132.032</v>
      </c>
      <c r="G1414" s="8" t="n">
        <v>118.672</v>
      </c>
      <c r="H1414" s="8" t="n">
        <v>101.35</v>
      </c>
      <c r="I1414" s="8" t="n">
        <v>154.57</v>
      </c>
      <c r="J1414" s="8" t="n">
        <v>52.25</v>
      </c>
      <c r="K1414" s="268" t="n">
        <v>0.2254</v>
      </c>
      <c r="L1414" s="268" t="n">
        <v>0.1681</v>
      </c>
      <c r="M1414" s="268" t="n">
        <v>-0.0176</v>
      </c>
      <c r="N1414" s="8" t="n">
        <v>325.85</v>
      </c>
      <c r="O1414" s="8" t="n">
        <v>4491.56</v>
      </c>
      <c r="P1414" s="268" t="n">
        <v>0.0725</v>
      </c>
      <c r="Q1414" s="8" t="n">
        <v>308</v>
      </c>
      <c r="R1414" s="8" t="inlineStr">
        <is>
          <t>1 ↓ -0.11%</t>
        </is>
      </c>
      <c r="S1414" s="8" t="inlineStr">
        <is>
          <t>8 ↓ -0.07%</t>
        </is>
      </c>
      <c r="T1414" s="8" t="inlineStr">
        <is>
          <t>70 ↓ -0.43%</t>
        </is>
      </c>
      <c r="U1414" s="8" t="inlineStr">
        <is>
          <t>91 ↓ -0.36%</t>
        </is>
      </c>
      <c r="V1414" s="8" t="inlineStr">
        <is>
          <t>47 ↓ -0.74%</t>
        </is>
      </c>
      <c r="W1414" s="8" t="inlineStr">
        <is>
          <t>91 ↓ -0.71%</t>
        </is>
      </c>
    </row>
    <row r="1415" ht="28" customHeight="1" s="386">
      <c r="A1415" s="308" t="n">
        <v>44145</v>
      </c>
      <c r="B1415" s="472" t="n">
        <v>1551.791</v>
      </c>
      <c r="C1415" s="8" t="n">
        <v>-7.281</v>
      </c>
      <c r="D1415" s="268" t="n">
        <v>-0.0047</v>
      </c>
      <c r="E1415" s="8" t="n">
        <v>67.66</v>
      </c>
      <c r="F1415" s="8" t="n">
        <v>132.973</v>
      </c>
      <c r="G1415" s="8" t="n">
        <v>118.69</v>
      </c>
      <c r="H1415" s="8" t="n">
        <v>102.95</v>
      </c>
      <c r="I1415" s="8" t="n">
        <v>154.3</v>
      </c>
      <c r="J1415" s="8" t="n">
        <v>45.52</v>
      </c>
      <c r="K1415" s="268" t="n">
        <v>0.2133</v>
      </c>
      <c r="L1415" s="268" t="n">
        <v>0.1632</v>
      </c>
      <c r="M1415" s="268" t="n">
        <v>-0.0188</v>
      </c>
      <c r="N1415" s="8" t="n">
        <v>376.84</v>
      </c>
      <c r="O1415" s="8" t="n">
        <v>4492.71</v>
      </c>
      <c r="P1415" s="268" t="n">
        <v>0.0839</v>
      </c>
      <c r="Q1415" s="8" t="n">
        <v>307</v>
      </c>
      <c r="R1415" s="8" t="inlineStr">
        <is>
          <t>1 ↓ -0.41%</t>
        </is>
      </c>
      <c r="S1415" s="8" t="inlineStr">
        <is>
          <t>8 ↓ -0.00%</t>
        </is>
      </c>
      <c r="T1415" s="8" t="inlineStr">
        <is>
          <t>68 ↓ -0.28%</t>
        </is>
      </c>
      <c r="U1415" s="8" t="inlineStr">
        <is>
          <t>88 ↓ -0.48%</t>
        </is>
      </c>
      <c r="V1415" s="8" t="inlineStr">
        <is>
          <t>53 ↑ +0.21%</t>
        </is>
      </c>
      <c r="W1415" s="8" t="inlineStr">
        <is>
          <t>89 ↓ -0.67%</t>
        </is>
      </c>
    </row>
    <row r="1416" ht="28" customHeight="1" s="386">
      <c r="A1416" s="308" t="n">
        <v>44144</v>
      </c>
      <c r="B1416" s="472" t="n">
        <v>1559.072</v>
      </c>
      <c r="C1416" s="8" t="n">
        <v>18.472</v>
      </c>
      <c r="D1416" s="268" t="n">
        <v>0.012</v>
      </c>
      <c r="E1416" s="8" t="n">
        <v>70.97</v>
      </c>
      <c r="F1416" s="8" t="n">
        <v>134.586</v>
      </c>
      <c r="G1416" s="8" t="n">
        <v>119</v>
      </c>
      <c r="H1416" s="8" t="n">
        <v>102.84</v>
      </c>
      <c r="I1416" s="8" t="n">
        <v>155.28</v>
      </c>
      <c r="J1416" s="8" t="n">
        <v>46.23</v>
      </c>
      <c r="K1416" s="268" t="n">
        <v>0.2069</v>
      </c>
      <c r="L1416" s="268" t="n">
        <v>0.1576</v>
      </c>
      <c r="M1416" s="268" t="n">
        <v>-0.0198</v>
      </c>
      <c r="N1416" s="8" t="n">
        <v>401.88</v>
      </c>
      <c r="O1416" s="8" t="n">
        <v>4497.62</v>
      </c>
      <c r="P1416" s="268" t="n">
        <v>0.08939999999999999</v>
      </c>
      <c r="Q1416" s="8" t="n">
        <v>307</v>
      </c>
      <c r="R1416" s="8" t="inlineStr">
        <is>
          <t>1 ↑ +0.56%</t>
        </is>
      </c>
      <c r="S1416" s="8" t="inlineStr">
        <is>
          <t>8 ↑ +0.34%</t>
        </is>
      </c>
      <c r="T1416" s="8" t="inlineStr">
        <is>
          <t>60 ↑ +0.63%</t>
        </is>
      </c>
      <c r="U1416" s="8" t="inlineStr">
        <is>
          <t>93 ↑ +1.00%</t>
        </is>
      </c>
      <c r="V1416" s="8" t="inlineStr">
        <is>
          <t>54 ↑ +1.07%</t>
        </is>
      </c>
      <c r="W1416" s="8" t="inlineStr">
        <is>
          <t>91 ↑ +1.94%</t>
        </is>
      </c>
    </row>
    <row r="1417" ht="28" customHeight="1" s="386">
      <c r="A1417" s="308" t="n">
        <v>44141</v>
      </c>
      <c r="B1417" s="472" t="n">
        <v>1540.6</v>
      </c>
      <c r="C1417" s="8" t="n">
        <v>-11.532</v>
      </c>
      <c r="D1417" s="268" t="n">
        <v>-0.0074</v>
      </c>
      <c r="E1417" s="8" t="n">
        <v>63.71</v>
      </c>
      <c r="F1417" s="8" t="n">
        <v>132.218</v>
      </c>
      <c r="G1417" s="8" t="n">
        <v>117.675</v>
      </c>
      <c r="H1417" s="8" t="n">
        <v>101.41</v>
      </c>
      <c r="I1417" s="8" t="n">
        <v>153.93</v>
      </c>
      <c r="J1417" s="8" t="n">
        <v>47.31</v>
      </c>
      <c r="K1417" s="268" t="n">
        <v>0.2171</v>
      </c>
      <c r="L1417" s="268" t="n">
        <v>0.1638</v>
      </c>
      <c r="M1417" s="268" t="n">
        <v>-0.0172</v>
      </c>
      <c r="N1417" s="8" t="n">
        <v>376.67</v>
      </c>
      <c r="O1417" s="8" t="n">
        <v>4493.38</v>
      </c>
      <c r="P1417" s="268" t="n">
        <v>0.0838</v>
      </c>
      <c r="Q1417" s="8" t="n">
        <v>306</v>
      </c>
      <c r="R1417" s="8" t="inlineStr">
        <is>
          <t>1 ↓ -0.22%</t>
        </is>
      </c>
      <c r="S1417" s="8" t="inlineStr">
        <is>
          <t>9 ↑ +0.07%</t>
        </is>
      </c>
      <c r="T1417" s="8" t="inlineStr">
        <is>
          <t>72 ↓ -0.12%</t>
        </is>
      </c>
      <c r="U1417" s="8" t="inlineStr">
        <is>
          <t>89 ↓ -0.51%</t>
        </is>
      </c>
      <c r="V1417" s="8" t="inlineStr">
        <is>
          <t>49 ↓ -0.19%</t>
        </is>
      </c>
      <c r="W1417" s="8" t="inlineStr">
        <is>
          <t>86 ↓ -1.68%</t>
        </is>
      </c>
    </row>
    <row r="1418" ht="28" customHeight="1" s="386">
      <c r="A1418" s="308" t="n">
        <v>44140</v>
      </c>
      <c r="B1418" s="472" t="n">
        <v>1552.132</v>
      </c>
      <c r="C1418" s="8" t="n">
        <v>14.789</v>
      </c>
      <c r="D1418" s="268" t="n">
        <v>0.009599999999999999</v>
      </c>
      <c r="E1418" s="8" t="n">
        <v>67.69</v>
      </c>
      <c r="F1418" s="8" t="n">
        <v>133.325</v>
      </c>
      <c r="G1418" s="8" t="n">
        <v>117.859</v>
      </c>
      <c r="H1418" s="8" t="n">
        <v>102.73</v>
      </c>
      <c r="I1418" s="8" t="n">
        <v>154.84</v>
      </c>
      <c r="J1418" s="8" t="n">
        <v>47.29</v>
      </c>
      <c r="K1418" s="268" t="n">
        <v>0.2152</v>
      </c>
      <c r="L1418" s="268" t="n">
        <v>0.1614</v>
      </c>
      <c r="M1418" s="268" t="n">
        <v>-0.019</v>
      </c>
      <c r="N1418" s="8" t="n">
        <v>423.28</v>
      </c>
      <c r="O1418" s="8" t="n">
        <v>4492.91</v>
      </c>
      <c r="P1418" s="268" t="n">
        <v>0.09420000000000001</v>
      </c>
      <c r="Q1418" s="8" t="n">
        <v>305</v>
      </c>
      <c r="R1418" s="8" t="inlineStr">
        <is>
          <t>1 ↑ +0.24%</t>
        </is>
      </c>
      <c r="S1418" s="8" t="inlineStr">
        <is>
          <t>8 ↑ +0.08%</t>
        </is>
      </c>
      <c r="T1418" s="8" t="inlineStr">
        <is>
          <t>72 ↑ +0.28%</t>
        </is>
      </c>
      <c r="U1418" s="8" t="inlineStr">
        <is>
          <t>81 ↑ +0.75%</t>
        </is>
      </c>
      <c r="V1418" s="8" t="inlineStr">
        <is>
          <t>55 ↑ +1.01%</t>
        </is>
      </c>
      <c r="W1418" s="8" t="inlineStr">
        <is>
          <t>88 ↑ +1.94%</t>
        </is>
      </c>
    </row>
    <row r="1419" ht="28" customHeight="1" s="386">
      <c r="A1419" s="308" t="n">
        <v>44139</v>
      </c>
      <c r="B1419" s="472" t="n">
        <v>1537.343</v>
      </c>
      <c r="C1419" s="8" t="n">
        <v>5.072</v>
      </c>
      <c r="D1419" s="268" t="n">
        <v>0.0033</v>
      </c>
      <c r="E1419" s="8" t="n">
        <v>64.22</v>
      </c>
      <c r="F1419" s="8" t="n">
        <v>131.911</v>
      </c>
      <c r="G1419" s="8" t="n">
        <v>117.443</v>
      </c>
      <c r="H1419" s="8" t="n">
        <v>100.74</v>
      </c>
      <c r="I1419" s="8" t="n">
        <v>154.77</v>
      </c>
      <c r="J1419" s="8" t="n">
        <v>50.78</v>
      </c>
      <c r="K1419" s="268" t="n">
        <v>0.2286</v>
      </c>
      <c r="L1419" s="268" t="n">
        <v>0.181</v>
      </c>
      <c r="M1419" s="268" t="n">
        <v>-0.0169</v>
      </c>
      <c r="N1419" s="8" t="n">
        <v>460.76</v>
      </c>
      <c r="O1419" s="8" t="n">
        <v>4491.74</v>
      </c>
      <c r="P1419" s="268" t="n">
        <v>0.1026</v>
      </c>
      <c r="Q1419" s="8" t="n">
        <v>304</v>
      </c>
      <c r="R1419" s="8" t="inlineStr">
        <is>
          <t>1 ↑ +0.13%</t>
        </is>
      </c>
      <c r="S1419" s="8" t="inlineStr">
        <is>
          <t>9 ↓ -0.08%</t>
        </is>
      </c>
      <c r="T1419" s="8" t="inlineStr">
        <is>
          <t>79 ↑ +0.01%</t>
        </is>
      </c>
      <c r="U1419" s="8" t="inlineStr">
        <is>
          <t>81 ↑ +0.32%</t>
        </is>
      </c>
      <c r="V1419" s="8" t="inlineStr">
        <is>
          <t>48 ↑ +0.12%</t>
        </is>
      </c>
      <c r="W1419" s="8" t="inlineStr">
        <is>
          <t>86 ↑ +0.98%</t>
        </is>
      </c>
    </row>
    <row r="1420" ht="28" customHeight="1" s="386">
      <c r="A1420" s="308" t="n">
        <v>44138</v>
      </c>
      <c r="B1420" s="472" t="n">
        <v>1532.271</v>
      </c>
      <c r="C1420" s="8" t="n">
        <v>-3.702</v>
      </c>
      <c r="D1420" s="268" t="n">
        <v>-0.0024</v>
      </c>
      <c r="E1420" s="8" t="n">
        <v>61.95</v>
      </c>
      <c r="F1420" s="8" t="n">
        <v>131.481</v>
      </c>
      <c r="G1420" s="8" t="n">
        <v>117.404</v>
      </c>
      <c r="H1420" s="8" t="n">
        <v>100.79</v>
      </c>
      <c r="I1420" s="8" t="n">
        <v>153.38</v>
      </c>
      <c r="J1420" s="8" t="n">
        <v>49.02</v>
      </c>
      <c r="K1420" s="268" t="n">
        <v>0.219</v>
      </c>
      <c r="L1420" s="268" t="n">
        <v>0.1745</v>
      </c>
      <c r="M1420" s="268" t="n">
        <v>-0.0162</v>
      </c>
      <c r="N1420" s="8" t="n">
        <v>423.17</v>
      </c>
      <c r="O1420" s="8" t="n">
        <v>4335.78</v>
      </c>
      <c r="P1420" s="268" t="n">
        <v>0.09760000000000001</v>
      </c>
      <c r="Q1420" s="8" t="n">
        <v>303</v>
      </c>
      <c r="R1420" s="8" t="inlineStr">
        <is>
          <t>1 ↑ +0.30%</t>
        </is>
      </c>
      <c r="S1420" s="8" t="inlineStr">
        <is>
          <t>9 ↑ +0.02%</t>
        </is>
      </c>
      <c r="T1420" s="8" t="inlineStr">
        <is>
          <t>81 ↑ +0.35%</t>
        </is>
      </c>
      <c r="U1420" s="8" t="inlineStr">
        <is>
          <t>78 ↑ +0.39%</t>
        </is>
      </c>
      <c r="V1420" s="8" t="inlineStr">
        <is>
          <t>52 ↑ +0.86%</t>
        </is>
      </c>
      <c r="W1420" s="8" t="inlineStr">
        <is>
          <t>82 ↓ -1.95%</t>
        </is>
      </c>
    </row>
    <row r="1421" ht="28" customHeight="1" s="386">
      <c r="A1421" s="308" t="n">
        <v>44137</v>
      </c>
      <c r="B1421" s="472" t="n">
        <v>1535.973</v>
      </c>
      <c r="C1421" s="8" t="n">
        <v>-24.071</v>
      </c>
      <c r="D1421" s="268" t="n">
        <v>-0.0154</v>
      </c>
      <c r="E1421" s="8" t="n">
        <v>59.56</v>
      </c>
      <c r="F1421" s="8" t="n">
        <v>132.55</v>
      </c>
      <c r="G1421" s="8" t="n">
        <v>117.3</v>
      </c>
      <c r="H1421" s="8" t="n">
        <v>98.87</v>
      </c>
      <c r="I1421" s="8" t="n">
        <v>156.86</v>
      </c>
      <c r="J1421" s="8" t="n">
        <v>55.56</v>
      </c>
      <c r="K1421" s="268" t="n">
        <v>0.2431</v>
      </c>
      <c r="L1421" s="268" t="n">
        <v>0.1906</v>
      </c>
      <c r="M1421" s="268" t="n">
        <v>-0.0166</v>
      </c>
      <c r="N1421" s="8" t="n">
        <v>568.8099999999999</v>
      </c>
      <c r="O1421" s="8" t="n">
        <v>4325.57</v>
      </c>
      <c r="P1421" s="268" t="n">
        <v>0.1315</v>
      </c>
      <c r="Q1421" s="8" t="n">
        <v>303</v>
      </c>
      <c r="R1421" s="8" t="inlineStr">
        <is>
          <t>1 ↓ -2.48%</t>
        </is>
      </c>
      <c r="S1421" s="8" t="inlineStr">
        <is>
          <t>9 ↓ -0.12%</t>
        </is>
      </c>
      <c r="T1421" s="8" t="inlineStr">
        <is>
          <t>83 ↓ -0.74%</t>
        </is>
      </c>
      <c r="U1421" s="8" t="inlineStr">
        <is>
          <t>80 ↓ -0.94%</t>
        </is>
      </c>
      <c r="V1421" s="8" t="inlineStr">
        <is>
          <t>54 ↓ -1.75%</t>
        </is>
      </c>
      <c r="W1421" s="8" t="inlineStr">
        <is>
          <t>76 ↓ -2.86%</t>
        </is>
      </c>
    </row>
    <row r="1422" ht="28" customHeight="1" s="386">
      <c r="A1422" s="308" t="n">
        <v>44134</v>
      </c>
      <c r="B1422" s="472" t="n">
        <v>1560.044</v>
      </c>
      <c r="C1422" s="8" t="n">
        <v>-27.9</v>
      </c>
      <c r="D1422" s="268" t="n">
        <v>-0.0176</v>
      </c>
      <c r="E1422" s="8" t="n">
        <v>64.91</v>
      </c>
      <c r="F1422" s="8" t="n">
        <v>135.302</v>
      </c>
      <c r="G1422" s="8" t="n">
        <v>119.09</v>
      </c>
      <c r="H1422" s="8" t="n">
        <v>100</v>
      </c>
      <c r="I1422" s="8" t="n">
        <v>162.28</v>
      </c>
      <c r="J1422" s="8" t="n">
        <v>66.58</v>
      </c>
      <c r="K1422" s="268" t="n">
        <v>0.2698</v>
      </c>
      <c r="L1422" s="268" t="n">
        <v>0.1997</v>
      </c>
      <c r="M1422" s="268" t="n">
        <v>-0.02</v>
      </c>
      <c r="N1422" s="8" t="n">
        <v>948.53</v>
      </c>
      <c r="O1422" s="8" t="n">
        <v>4329.6</v>
      </c>
      <c r="P1422" s="268" t="n">
        <v>0.2191</v>
      </c>
      <c r="Q1422" s="8" t="n">
        <v>303</v>
      </c>
      <c r="R1422" s="8" t="inlineStr">
        <is>
          <t>1 ↓ -1.38%</t>
        </is>
      </c>
      <c r="S1422" s="8" t="inlineStr">
        <is>
          <t>9 ↓ -0.67%</t>
        </is>
      </c>
      <c r="T1422" s="8" t="inlineStr">
        <is>
          <t>73 ↓ -1.17%</t>
        </is>
      </c>
      <c r="U1422" s="8" t="inlineStr">
        <is>
          <t>72 ↓ -1.76%</t>
        </is>
      </c>
      <c r="V1422" s="8" t="inlineStr">
        <is>
          <t>62 ↓ -2.08%</t>
        </is>
      </c>
      <c r="W1422" s="8" t="inlineStr">
        <is>
          <t>86 ↓ -2.14%</t>
        </is>
      </c>
    </row>
    <row r="1423" ht="28" customHeight="1" s="386">
      <c r="A1423" s="308" t="n">
        <v>44133</v>
      </c>
      <c r="B1423" s="472" t="n">
        <v>1587.944</v>
      </c>
      <c r="C1423" s="8" t="n">
        <v>-0.27</v>
      </c>
      <c r="D1423" s="268" t="n">
        <v>-0.0002</v>
      </c>
      <c r="E1423" s="8" t="n">
        <v>76.34999999999999</v>
      </c>
      <c r="F1423" s="8" t="n">
        <v>137.845</v>
      </c>
      <c r="G1423" s="8" t="n">
        <v>121.013</v>
      </c>
      <c r="H1423" s="8" t="n">
        <v>102.87</v>
      </c>
      <c r="I1423" s="8" t="n">
        <v>163.57</v>
      </c>
      <c r="J1423" s="8" t="n">
        <v>62.42</v>
      </c>
      <c r="K1423" s="268" t="n">
        <v>0.2573</v>
      </c>
      <c r="L1423" s="268" t="n">
        <v>0.1875</v>
      </c>
      <c r="M1423" s="268" t="n">
        <v>-0.0241</v>
      </c>
      <c r="N1423" s="8" t="n">
        <v>1293.86</v>
      </c>
      <c r="O1423" s="8" t="n">
        <v>4324.55</v>
      </c>
      <c r="P1423" s="268" t="n">
        <v>0.2992</v>
      </c>
      <c r="Q1423" s="8" t="n">
        <v>302</v>
      </c>
      <c r="R1423" s="8" t="inlineStr">
        <is>
          <t>1 ↓ -1.27%</t>
        </is>
      </c>
      <c r="S1423" s="8" t="inlineStr">
        <is>
          <t>9 ↓ -0.18%</t>
        </is>
      </c>
      <c r="T1423" s="8" t="inlineStr">
        <is>
          <t>53 ↓ -0.17%</t>
        </is>
      </c>
      <c r="U1423" s="8" t="inlineStr">
        <is>
          <t>82 ↓ -0.04%</t>
        </is>
      </c>
      <c r="V1423" s="8" t="inlineStr">
        <is>
          <t>63 ↓ -0.28%</t>
        </is>
      </c>
      <c r="W1423" s="8" t="inlineStr">
        <is>
          <t>94 ↑ +0.48%</t>
        </is>
      </c>
    </row>
    <row r="1424" ht="28" customHeight="1" s="386">
      <c r="A1424" s="308" t="n">
        <v>44132</v>
      </c>
      <c r="B1424" s="472" t="n">
        <v>1588.214</v>
      </c>
      <c r="C1424" s="8" t="n">
        <v>-11.196</v>
      </c>
      <c r="D1424" s="268" t="n">
        <v>-0.007</v>
      </c>
      <c r="E1424" s="8" t="n">
        <v>73.98999999999999</v>
      </c>
      <c r="F1424" s="8" t="n">
        <v>137.429</v>
      </c>
      <c r="G1424" s="8" t="n">
        <v>121.15</v>
      </c>
      <c r="H1424" s="8" t="n">
        <v>103.08</v>
      </c>
      <c r="I1424" s="8" t="n">
        <v>163.13</v>
      </c>
      <c r="J1424" s="8" t="n">
        <v>64.75</v>
      </c>
      <c r="K1424" s="268" t="n">
        <v>0.2571</v>
      </c>
      <c r="L1424" s="268" t="n">
        <v>0.1997</v>
      </c>
      <c r="M1424" s="268" t="n">
        <v>-0.0242</v>
      </c>
      <c r="N1424" s="8" t="n">
        <v>1576.91</v>
      </c>
      <c r="O1424" s="8" t="n">
        <v>4329.42</v>
      </c>
      <c r="P1424" s="268" t="n">
        <v>0.3642</v>
      </c>
      <c r="Q1424" s="8" t="n">
        <v>302</v>
      </c>
      <c r="R1424" s="8" t="inlineStr">
        <is>
          <t>1 ↓ -0.36%</t>
        </is>
      </c>
      <c r="S1424" s="8" t="inlineStr">
        <is>
          <t>9 ↓ -0.16%</t>
        </is>
      </c>
      <c r="T1424" s="8" t="inlineStr">
        <is>
          <t>58 ↓ -0.41%</t>
        </is>
      </c>
      <c r="U1424" s="8" t="inlineStr">
        <is>
          <t>74 ↓ -0.34%</t>
        </is>
      </c>
      <c r="V1424" s="8" t="inlineStr">
        <is>
          <t>62 ↓ -0.01%</t>
        </is>
      </c>
      <c r="W1424" s="8" t="inlineStr">
        <is>
          <t>98 ↓ -1.64%</t>
        </is>
      </c>
    </row>
    <row r="1425" ht="28" customHeight="1" s="386">
      <c r="A1425" s="308" t="n">
        <v>44131</v>
      </c>
      <c r="B1425" s="472" t="n">
        <v>1599.41</v>
      </c>
      <c r="C1425" s="8" t="n">
        <v>11.544</v>
      </c>
      <c r="D1425" s="268" t="n">
        <v>0.0073</v>
      </c>
      <c r="E1425" s="8" t="n">
        <v>75.98</v>
      </c>
      <c r="F1425" s="8" t="n">
        <v>138.625</v>
      </c>
      <c r="G1425" s="8" t="n">
        <v>121.255</v>
      </c>
      <c r="H1425" s="8" t="n">
        <v>102.77</v>
      </c>
      <c r="I1425" s="8" t="n">
        <v>165.49</v>
      </c>
      <c r="J1425" s="8" t="n">
        <v>65.79000000000001</v>
      </c>
      <c r="K1425" s="268" t="n">
        <v>0.2686</v>
      </c>
      <c r="L1425" s="268" t="n">
        <v>0.1993</v>
      </c>
      <c r="M1425" s="268" t="n">
        <v>-0.0254</v>
      </c>
      <c r="N1425" s="8" t="n">
        <v>1522.91</v>
      </c>
      <c r="O1425" s="8" t="n">
        <v>4323.63</v>
      </c>
      <c r="P1425" s="268" t="n">
        <v>0.3522</v>
      </c>
      <c r="Q1425" s="8" t="n">
        <v>300</v>
      </c>
      <c r="R1425" s="8" t="inlineStr">
        <is>
          <t>1 ↓ -1.53%</t>
        </is>
      </c>
      <c r="S1425" s="8" t="inlineStr">
        <is>
          <t>7 ↓ -0.09%</t>
        </is>
      </c>
      <c r="T1425" s="8" t="inlineStr">
        <is>
          <t>60 ↑ +0.19%</t>
        </is>
      </c>
      <c r="U1425" s="8" t="inlineStr">
        <is>
          <t>74 ↑ +0.40%</t>
        </is>
      </c>
      <c r="V1425" s="8" t="inlineStr">
        <is>
          <t>59 ↑ +0.40%</t>
        </is>
      </c>
      <c r="W1425" s="8" t="inlineStr">
        <is>
          <t>99 ↑ +1.92%</t>
        </is>
      </c>
    </row>
    <row r="1426" ht="28" customHeight="1" s="386">
      <c r="A1426" s="308" t="n">
        <v>44130</v>
      </c>
      <c r="B1426" s="472" t="n">
        <v>1587.866</v>
      </c>
      <c r="C1426" s="8" t="n">
        <v>36.746</v>
      </c>
      <c r="D1426" s="268" t="n">
        <v>0.0237</v>
      </c>
      <c r="E1426" s="8" t="n">
        <v>69.90000000000001</v>
      </c>
      <c r="F1426" s="8" t="n">
        <v>137.489</v>
      </c>
      <c r="G1426" s="8" t="n">
        <v>120.165</v>
      </c>
      <c r="H1426" s="8" t="n">
        <v>102.68</v>
      </c>
      <c r="I1426" s="8" t="n">
        <v>163.48</v>
      </c>
      <c r="J1426" s="8" t="n">
        <v>62.87</v>
      </c>
      <c r="K1426" s="268" t="n">
        <v>0.2599</v>
      </c>
      <c r="L1426" s="268" t="n">
        <v>0.1939</v>
      </c>
      <c r="M1426" s="268" t="n">
        <v>-0.0241</v>
      </c>
      <c r="N1426" s="8" t="n">
        <v>1604.11</v>
      </c>
      <c r="O1426" s="8" t="n">
        <v>4325.99</v>
      </c>
      <c r="P1426" s="268" t="n">
        <v>0.3708</v>
      </c>
      <c r="Q1426" s="8" t="n">
        <v>300</v>
      </c>
      <c r="R1426" s="8" t="inlineStr">
        <is>
          <t>1 ↓ -1.01%</t>
        </is>
      </c>
      <c r="S1426" s="8" t="inlineStr">
        <is>
          <t>8 ↓ -0.62%</t>
        </is>
      </c>
      <c r="T1426" s="8" t="inlineStr">
        <is>
          <t>57 ↓ -0.28%</t>
        </is>
      </c>
      <c r="U1426" s="8" t="inlineStr">
        <is>
          <t>84 ↑ +0.13%</t>
        </is>
      </c>
      <c r="V1426" s="8" t="inlineStr">
        <is>
          <t>57 ↑ +0.61%</t>
        </is>
      </c>
      <c r="W1426" s="8" t="inlineStr">
        <is>
          <t>93 ↑ +7.38%</t>
        </is>
      </c>
    </row>
    <row r="1427" ht="28" customHeight="1" s="386">
      <c r="A1427" s="308" t="n">
        <v>44127</v>
      </c>
      <c r="B1427" s="472" t="n">
        <v>1551.12</v>
      </c>
      <c r="C1427" s="8" t="n">
        <v>-31.429</v>
      </c>
      <c r="D1427" s="268" t="n">
        <v>-0.0199</v>
      </c>
      <c r="E1427" s="8" t="n">
        <v>69.88</v>
      </c>
      <c r="F1427" s="8" t="n">
        <v>133.648</v>
      </c>
      <c r="G1427" s="8" t="n">
        <v>119.485</v>
      </c>
      <c r="H1427" s="8" t="n">
        <v>103.05</v>
      </c>
      <c r="I1427" s="8" t="n">
        <v>157.11</v>
      </c>
      <c r="J1427" s="8" t="n">
        <v>54.31</v>
      </c>
      <c r="K1427" s="268" t="n">
        <v>0.2346</v>
      </c>
      <c r="L1427" s="268" t="n">
        <v>0.1709</v>
      </c>
      <c r="M1427" s="268" t="n">
        <v>-0.02</v>
      </c>
      <c r="N1427" s="8" t="n">
        <v>1924.24</v>
      </c>
      <c r="O1427" s="8" t="n">
        <v>4328.97</v>
      </c>
      <c r="P1427" s="268" t="n">
        <v>0.4445</v>
      </c>
      <c r="Q1427" s="8" t="n">
        <v>300</v>
      </c>
      <c r="R1427" s="8" t="inlineStr">
        <is>
          <t>1 ↑ +2.95%</t>
        </is>
      </c>
      <c r="S1427" s="8" t="inlineStr">
        <is>
          <t>8 ↓ -0.50%</t>
        </is>
      </c>
      <c r="T1427" s="8" t="inlineStr">
        <is>
          <t>59 ↓ -0.47%</t>
        </is>
      </c>
      <c r="U1427" s="8" t="inlineStr">
        <is>
          <t>86 ↓ -0.86%</t>
        </is>
      </c>
      <c r="V1427" s="8" t="inlineStr">
        <is>
          <t>62 ↓ -1.67%</t>
        </is>
      </c>
      <c r="W1427" s="8" t="inlineStr">
        <is>
          <t>84 ↓ -4.64%</t>
        </is>
      </c>
    </row>
    <row r="1428" ht="28" customHeight="1" s="386">
      <c r="A1428" s="308" t="n">
        <v>44126</v>
      </c>
      <c r="B1428" s="472" t="n">
        <v>1582.549</v>
      </c>
      <c r="C1428" s="8" t="n">
        <v>34.415</v>
      </c>
      <c r="D1428" s="268" t="n">
        <v>0.0222</v>
      </c>
      <c r="E1428" s="8" t="n">
        <v>76.47</v>
      </c>
      <c r="F1428" s="8" t="n">
        <v>138.557</v>
      </c>
      <c r="G1428" s="8" t="n">
        <v>121.44</v>
      </c>
      <c r="H1428" s="8" t="n">
        <v>104.5</v>
      </c>
      <c r="I1428" s="8" t="n">
        <v>163.89</v>
      </c>
      <c r="J1428" s="8" t="n">
        <v>58.4</v>
      </c>
      <c r="K1428" s="268" t="n">
        <v>0.2534</v>
      </c>
      <c r="L1428" s="268" t="n">
        <v>0.1844</v>
      </c>
      <c r="M1428" s="268" t="n">
        <v>-0.0243</v>
      </c>
      <c r="N1428" s="8" t="n">
        <v>1187.13</v>
      </c>
      <c r="O1428" s="8" t="n">
        <v>4333.29</v>
      </c>
      <c r="P1428" s="268" t="n">
        <v>0.274</v>
      </c>
      <c r="Q1428" s="8" t="n">
        <v>301</v>
      </c>
      <c r="R1428" s="8" t="inlineStr">
        <is>
          <t>1 ↑ +1.11%</t>
        </is>
      </c>
      <c r="S1428" s="8" t="inlineStr">
        <is>
          <t>7 ↑ +0.39%</t>
        </is>
      </c>
      <c r="T1428" s="8" t="inlineStr">
        <is>
          <t>52 ↑ +0.57%</t>
        </is>
      </c>
      <c r="U1428" s="8" t="inlineStr">
        <is>
          <t>80 ↑ +0.94%</t>
        </is>
      </c>
      <c r="V1428" s="8" t="inlineStr">
        <is>
          <t>68 ↑ +1.14%</t>
        </is>
      </c>
      <c r="W1428" s="8" t="inlineStr">
        <is>
          <t>93 ↑ +4.37%</t>
        </is>
      </c>
    </row>
    <row r="1429" ht="28" customHeight="1" s="386">
      <c r="A1429" s="308" t="n">
        <v>44125</v>
      </c>
      <c r="B1429" s="472" t="n">
        <v>1548.134</v>
      </c>
      <c r="C1429" s="8" t="n">
        <v>2.674</v>
      </c>
      <c r="D1429" s="268" t="n">
        <v>0.0017</v>
      </c>
      <c r="E1429" s="8" t="n">
        <v>72.40000000000001</v>
      </c>
      <c r="F1429" s="8" t="n">
        <v>135.93</v>
      </c>
      <c r="G1429" s="8" t="n">
        <v>119.499</v>
      </c>
      <c r="H1429" s="8" t="n">
        <v>104.87</v>
      </c>
      <c r="I1429" s="8" t="n">
        <v>158.49</v>
      </c>
      <c r="J1429" s="8" t="n">
        <v>49.07</v>
      </c>
      <c r="K1429" s="268" t="n">
        <v>0.2256</v>
      </c>
      <c r="L1429" s="268" t="n">
        <v>0.1613</v>
      </c>
      <c r="M1429" s="268" t="n">
        <v>-0.0204</v>
      </c>
      <c r="N1429" s="8" t="n">
        <v>835.04</v>
      </c>
      <c r="O1429" s="8" t="n">
        <v>4337.64</v>
      </c>
      <c r="P1429" s="268" t="n">
        <v>0.1925</v>
      </c>
      <c r="Q1429" s="8" t="n">
        <v>301</v>
      </c>
      <c r="R1429" s="8" t="inlineStr">
        <is>
          <t>1 ↑ +0.20%</t>
        </is>
      </c>
      <c r="S1429" s="8" t="inlineStr">
        <is>
          <t>7 ↓ -0.01%</t>
        </is>
      </c>
      <c r="T1429" s="8" t="inlineStr">
        <is>
          <t>64 ↑ +0.02%</t>
        </is>
      </c>
      <c r="U1429" s="8" t="inlineStr">
        <is>
          <t>83 ↓ -0.27%</t>
        </is>
      </c>
      <c r="V1429" s="8" t="inlineStr">
        <is>
          <t>63 ↓ -0.34%</t>
        </is>
      </c>
      <c r="W1429" s="8" t="inlineStr">
        <is>
          <t>83 ↑ +1.14%</t>
        </is>
      </c>
    </row>
    <row r="1430" ht="28" customHeight="1" s="386">
      <c r="A1430" s="308" t="n">
        <v>44124</v>
      </c>
      <c r="B1430" s="472" t="n">
        <v>1545.46</v>
      </c>
      <c r="C1430" s="8" t="n">
        <v>21.112</v>
      </c>
      <c r="D1430" s="268" t="n">
        <v>0.0139</v>
      </c>
      <c r="E1430" s="8" t="n">
        <v>74.05</v>
      </c>
      <c r="F1430" s="8" t="n">
        <v>135.765</v>
      </c>
      <c r="G1430" s="8" t="n">
        <v>119.75</v>
      </c>
      <c r="H1430" s="8" t="n">
        <v>106.08</v>
      </c>
      <c r="I1430" s="8" t="n">
        <v>156.94</v>
      </c>
      <c r="J1430" s="8" t="n">
        <v>43.59</v>
      </c>
      <c r="K1430" s="268" t="n">
        <v>0.2118</v>
      </c>
      <c r="L1430" s="268" t="n">
        <v>0.1473</v>
      </c>
      <c r="M1430" s="268" t="n">
        <v>-0.0202</v>
      </c>
      <c r="N1430" s="8" t="n">
        <v>713.11</v>
      </c>
      <c r="O1430" s="8" t="n">
        <v>4343.34</v>
      </c>
      <c r="P1430" s="268" t="n">
        <v>0.1642</v>
      </c>
      <c r="Q1430" s="8" t="n">
        <v>301</v>
      </c>
      <c r="R1430" s="8" t="inlineStr">
        <is>
          <t>1 ↑ +0.15%</t>
        </is>
      </c>
      <c r="S1430" s="8" t="inlineStr">
        <is>
          <t>8 ↑ +0.20%</t>
        </is>
      </c>
      <c r="T1430" s="8" t="inlineStr">
        <is>
          <t>63 ↑ +0.24%</t>
        </is>
      </c>
      <c r="U1430" s="8" t="inlineStr">
        <is>
          <t>82 ↑ +0.45%</t>
        </is>
      </c>
      <c r="V1430" s="8" t="inlineStr">
        <is>
          <t>58 ↑ +0.63%</t>
        </is>
      </c>
      <c r="W1430" s="8" t="inlineStr">
        <is>
          <t>89 ↑ +3.67%</t>
        </is>
      </c>
    </row>
    <row r="1431" ht="28" customHeight="1" s="386">
      <c r="A1431" s="308" t="n">
        <v>44123</v>
      </c>
      <c r="B1431" s="472" t="n">
        <v>1524.348</v>
      </c>
      <c r="C1431" s="8" t="n">
        <v>4.256</v>
      </c>
      <c r="D1431" s="268" t="n">
        <v>0.0028</v>
      </c>
      <c r="E1431" s="8" t="n">
        <v>66.56999999999999</v>
      </c>
      <c r="F1431" s="8" t="n">
        <v>133.256</v>
      </c>
      <c r="G1431" s="8" t="n">
        <v>118.965</v>
      </c>
      <c r="H1431" s="8" t="n">
        <v>106.12</v>
      </c>
      <c r="I1431" s="8" t="n">
        <v>153.57</v>
      </c>
      <c r="J1431" s="8" t="n">
        <v>44.44</v>
      </c>
      <c r="K1431" s="268" t="n">
        <v>0.2032</v>
      </c>
      <c r="L1431" s="268" t="n">
        <v>0.1444</v>
      </c>
      <c r="M1431" s="268" t="n">
        <v>-0.0184</v>
      </c>
      <c r="N1431" s="8" t="n">
        <v>329.75</v>
      </c>
      <c r="O1431" s="8" t="n">
        <v>4350.61</v>
      </c>
      <c r="P1431" s="268" t="n">
        <v>0.07580000000000001</v>
      </c>
      <c r="Q1431" s="8" t="n">
        <v>302</v>
      </c>
      <c r="R1431" s="8" t="inlineStr">
        <is>
          <t>1 ↓ -0.10%</t>
        </is>
      </c>
      <c r="S1431" s="8" t="inlineStr">
        <is>
          <t>8 ↓ -0.20%</t>
        </is>
      </c>
      <c r="T1431" s="8" t="inlineStr">
        <is>
          <t>68 ↓ -0.09%</t>
        </is>
      </c>
      <c r="U1431" s="8" t="inlineStr">
        <is>
          <t>80 ↓ -0.35%</t>
        </is>
      </c>
      <c r="V1431" s="8" t="inlineStr">
        <is>
          <t>66 ↓ -0.29%</t>
        </is>
      </c>
      <c r="W1431" s="8" t="inlineStr">
        <is>
          <t>79 ↑ +1.77%</t>
        </is>
      </c>
    </row>
    <row r="1432" ht="28" customHeight="1" s="386">
      <c r="A1432" s="308" t="n">
        <v>44120</v>
      </c>
      <c r="B1432" s="472" t="n">
        <v>1520.092</v>
      </c>
      <c r="C1432" s="8" t="n">
        <v>-1.613</v>
      </c>
      <c r="D1432" s="268" t="n">
        <v>-0.0011</v>
      </c>
      <c r="E1432" s="8" t="n">
        <v>70.03</v>
      </c>
      <c r="F1432" s="8" t="n">
        <v>132.854</v>
      </c>
      <c r="G1432" s="8" t="n">
        <v>119.805</v>
      </c>
      <c r="H1432" s="8" t="n">
        <v>106.76</v>
      </c>
      <c r="I1432" s="8" t="n">
        <v>151.71</v>
      </c>
      <c r="J1432" s="8" t="n">
        <v>42.91</v>
      </c>
      <c r="K1432" s="268" t="n">
        <v>0.1885</v>
      </c>
      <c r="L1432" s="268" t="n">
        <v>0.1419</v>
      </c>
      <c r="M1432" s="268" t="n">
        <v>-0.0185</v>
      </c>
      <c r="N1432" s="8" t="n">
        <v>256.68</v>
      </c>
      <c r="O1432" s="8" t="n">
        <v>4348.61</v>
      </c>
      <c r="P1432" s="268" t="n">
        <v>0.059</v>
      </c>
      <c r="Q1432" s="8" t="n">
        <v>302</v>
      </c>
      <c r="R1432" s="8" t="inlineStr">
        <is>
          <t>1 ↑ +0.13%</t>
        </is>
      </c>
      <c r="S1432" s="8" t="inlineStr">
        <is>
          <t>8 ↑ +0.07%</t>
        </is>
      </c>
      <c r="T1432" s="8" t="inlineStr">
        <is>
          <t>64 ↑ +0.05%</t>
        </is>
      </c>
      <c r="U1432" s="8" t="inlineStr">
        <is>
          <t>83 ↑ +0.29%</t>
        </is>
      </c>
      <c r="V1432" s="8" t="inlineStr">
        <is>
          <t>61 ↓ -0.20%</t>
        </is>
      </c>
      <c r="W1432" s="8" t="inlineStr">
        <is>
          <t>85 ↓ -0.55%</t>
        </is>
      </c>
    </row>
    <row r="1433" ht="28" customHeight="1" s="386">
      <c r="A1433" s="308" t="n">
        <v>44119</v>
      </c>
      <c r="B1433" s="472" t="n">
        <v>1521.705</v>
      </c>
      <c r="C1433" s="8" t="n">
        <v>-1.218</v>
      </c>
      <c r="D1433" s="268" t="n">
        <v>-0.0008</v>
      </c>
      <c r="E1433" s="8" t="n">
        <v>70.53</v>
      </c>
      <c r="F1433" s="8" t="n">
        <v>133.118</v>
      </c>
      <c r="G1433" s="8" t="n">
        <v>119.375</v>
      </c>
      <c r="H1433" s="8" t="n">
        <v>105.78</v>
      </c>
      <c r="I1433" s="8" t="n">
        <v>152.13</v>
      </c>
      <c r="J1433" s="8" t="n">
        <v>43.93</v>
      </c>
      <c r="K1433" s="268" t="n">
        <v>0.1901</v>
      </c>
      <c r="L1433" s="268" t="n">
        <v>0.1457</v>
      </c>
      <c r="M1433" s="268" t="n">
        <v>-0.0189</v>
      </c>
      <c r="N1433" s="8" t="n">
        <v>208.7</v>
      </c>
      <c r="O1433" s="8" t="n">
        <v>4404.85</v>
      </c>
      <c r="P1433" s="268" t="n">
        <v>0.0474</v>
      </c>
      <c r="Q1433" s="8" t="n">
        <v>300</v>
      </c>
      <c r="R1433" s="8" t="inlineStr">
        <is>
          <t>1 ↓ -0.18%</t>
        </is>
      </c>
      <c r="S1433" s="8" t="inlineStr">
        <is>
          <t>8 ↑ +0.10%</t>
        </is>
      </c>
      <c r="T1433" s="8" t="inlineStr">
        <is>
          <t>68 ↑ +0.07%</t>
        </is>
      </c>
      <c r="U1433" s="8" t="inlineStr">
        <is>
          <t>79 ↑ +0.08%</t>
        </is>
      </c>
      <c r="V1433" s="8" t="inlineStr">
        <is>
          <t>55 ↑ +0.22%</t>
        </is>
      </c>
      <c r="W1433" s="8" t="inlineStr">
        <is>
          <t>89 ↓ -0.19%</t>
        </is>
      </c>
    </row>
    <row r="1434" ht="28" customHeight="1" s="386">
      <c r="A1434" s="308" t="n">
        <v>44118</v>
      </c>
      <c r="B1434" s="472" t="n">
        <v>1522.923</v>
      </c>
      <c r="C1434" s="8" t="n">
        <v>-1.799</v>
      </c>
      <c r="D1434" s="268" t="n">
        <v>-0.0012</v>
      </c>
      <c r="E1434" s="8" t="n">
        <v>71.43000000000001</v>
      </c>
      <c r="F1434" s="8" t="n">
        <v>133.463</v>
      </c>
      <c r="G1434" s="8" t="n">
        <v>119.617</v>
      </c>
      <c r="H1434" s="8" t="n">
        <v>105.79</v>
      </c>
      <c r="I1434" s="8" t="n">
        <v>151.94</v>
      </c>
      <c r="J1434" s="8" t="n">
        <v>40.81</v>
      </c>
      <c r="K1434" s="268" t="n">
        <v>0.1848</v>
      </c>
      <c r="L1434" s="268" t="n">
        <v>0.1391</v>
      </c>
      <c r="M1434" s="268" t="n">
        <v>-0.019</v>
      </c>
      <c r="N1434" s="8" t="n">
        <v>242.26</v>
      </c>
      <c r="O1434" s="8" t="n">
        <v>4409.95</v>
      </c>
      <c r="P1434" s="268" t="n">
        <v>0.0549</v>
      </c>
      <c r="Q1434" s="8" t="n">
        <v>300</v>
      </c>
      <c r="R1434" s="8" t="inlineStr">
        <is>
          <t>1 ↓ -0.15%</t>
        </is>
      </c>
      <c r="S1434" s="8" t="inlineStr">
        <is>
          <t>8 ↑ +0.10%</t>
        </is>
      </c>
      <c r="T1434" s="8" t="inlineStr">
        <is>
          <t>66 ↑ +0.07%</t>
        </is>
      </c>
      <c r="U1434" s="8" t="inlineStr">
        <is>
          <t>80 ↓ -0.23%</t>
        </is>
      </c>
      <c r="V1434" s="8" t="inlineStr">
        <is>
          <t>54 ↓ -0.12%</t>
        </is>
      </c>
      <c r="W1434" s="8" t="inlineStr">
        <is>
          <t>91 ↓ -0.17%</t>
        </is>
      </c>
    </row>
    <row r="1435" ht="28" customHeight="1" s="386">
      <c r="A1435" s="308" t="n">
        <v>44117</v>
      </c>
      <c r="B1435" s="472" t="n">
        <v>1524.722</v>
      </c>
      <c r="C1435" s="8" t="n">
        <v>7.661</v>
      </c>
      <c r="D1435" s="268" t="n">
        <v>0.0051</v>
      </c>
      <c r="E1435" s="8" t="n">
        <v>73.42</v>
      </c>
      <c r="F1435" s="8" t="n">
        <v>133.533</v>
      </c>
      <c r="G1435" s="8" t="n">
        <v>119.54</v>
      </c>
      <c r="H1435" s="8" t="n">
        <v>106.11</v>
      </c>
      <c r="I1435" s="8" t="n">
        <v>151.61</v>
      </c>
      <c r="J1435" s="8" t="n">
        <v>38.37</v>
      </c>
      <c r="K1435" s="268" t="n">
        <v>0.1808</v>
      </c>
      <c r="L1435" s="268" t="n">
        <v>0.1383</v>
      </c>
      <c r="M1435" s="268" t="n">
        <v>-0.0193</v>
      </c>
      <c r="N1435" s="8" t="n">
        <v>253.6</v>
      </c>
      <c r="O1435" s="8" t="n">
        <v>4414.98</v>
      </c>
      <c r="P1435" s="268" t="n">
        <v>0.0574</v>
      </c>
      <c r="Q1435" s="8" t="n">
        <v>300</v>
      </c>
      <c r="R1435" s="8" t="inlineStr">
        <is>
          <t>1 ↓ -0.18%</t>
        </is>
      </c>
      <c r="S1435" s="8" t="inlineStr">
        <is>
          <t>8 ↓ -0.04%</t>
        </is>
      </c>
      <c r="T1435" s="8" t="inlineStr">
        <is>
          <t>64 ↑ +0.01%</t>
        </is>
      </c>
      <c r="U1435" s="8" t="inlineStr">
        <is>
          <t>83 ↑ +0.23%</t>
        </is>
      </c>
      <c r="V1435" s="8" t="inlineStr">
        <is>
          <t>51 ↑ +0.63%</t>
        </is>
      </c>
      <c r="W1435" s="8" t="inlineStr">
        <is>
          <t>93 ↑ +1.07%</t>
        </is>
      </c>
    </row>
    <row r="1436" ht="28" customHeight="1" s="386">
      <c r="A1436" s="308" t="n">
        <v>44116</v>
      </c>
      <c r="B1436" s="472" t="n">
        <v>1517.061</v>
      </c>
      <c r="C1436" s="8" t="n">
        <v>24.537</v>
      </c>
      <c r="D1436" s="268" t="n">
        <v>0.0164</v>
      </c>
      <c r="E1436" s="8" t="n">
        <v>71.75</v>
      </c>
      <c r="F1436" s="8" t="n">
        <v>132.677</v>
      </c>
      <c r="G1436" s="8" t="n">
        <v>119.44</v>
      </c>
      <c r="H1436" s="8" t="n">
        <v>105.69</v>
      </c>
      <c r="I1436" s="8" t="n">
        <v>150.66</v>
      </c>
      <c r="J1436" s="8" t="n">
        <v>37.5</v>
      </c>
      <c r="K1436" s="268" t="n">
        <v>0.1798</v>
      </c>
      <c r="L1436" s="268" t="n">
        <v>0.1357</v>
      </c>
      <c r="M1436" s="268" t="n">
        <v>-0.0182</v>
      </c>
      <c r="N1436" s="8" t="n">
        <v>274.95</v>
      </c>
      <c r="O1436" s="8" t="n">
        <v>4417.75</v>
      </c>
      <c r="P1436" s="268" t="n">
        <v>0.0622</v>
      </c>
      <c r="Q1436" s="8" t="n">
        <v>300</v>
      </c>
      <c r="R1436" s="8" t="inlineStr">
        <is>
          <t>1 ↑ +0.36%</t>
        </is>
      </c>
      <c r="S1436" s="8" t="inlineStr">
        <is>
          <t>8 ↑ +1.09%</t>
        </is>
      </c>
      <c r="T1436" s="8" t="inlineStr">
        <is>
          <t>65 ↑ +0.88%</t>
        </is>
      </c>
      <c r="U1436" s="8" t="inlineStr">
        <is>
          <t>83 ↑ +1.46%</t>
        </is>
      </c>
      <c r="V1436" s="8" t="inlineStr">
        <is>
          <t>52 ↑ +1.55%</t>
        </is>
      </c>
      <c r="W1436" s="8" t="inlineStr">
        <is>
          <t>91 ↑ +2.47%</t>
        </is>
      </c>
    </row>
    <row r="1437" ht="28" customHeight="1" s="386">
      <c r="A1437" s="308" t="n">
        <v>44113</v>
      </c>
      <c r="B1437" s="472" t="n">
        <v>1492.524</v>
      </c>
      <c r="C1437" s="8" t="n">
        <v>21.941</v>
      </c>
      <c r="D1437" s="268" t="n">
        <v>0.0149</v>
      </c>
      <c r="E1437" s="8" t="n">
        <v>61.97</v>
      </c>
      <c r="F1437" s="8" t="n">
        <v>130.289</v>
      </c>
      <c r="G1437" s="8" t="n">
        <v>117.406</v>
      </c>
      <c r="H1437" s="8" t="n">
        <v>102.44</v>
      </c>
      <c r="I1437" s="8" t="n">
        <v>149.72</v>
      </c>
      <c r="J1437" s="8" t="n">
        <v>43.76</v>
      </c>
      <c r="K1437" s="268" t="n">
        <v>0.1943</v>
      </c>
      <c r="L1437" s="268" t="n">
        <v>0.1492</v>
      </c>
      <c r="M1437" s="268" t="n">
        <v>-0.0148</v>
      </c>
      <c r="N1437" s="8" t="n">
        <v>192.5</v>
      </c>
      <c r="O1437" s="8" t="n">
        <v>4419.47</v>
      </c>
      <c r="P1437" s="268" t="n">
        <v>0.0436</v>
      </c>
      <c r="Q1437" s="8" t="n">
        <v>300</v>
      </c>
      <c r="R1437" s="8" t="inlineStr">
        <is>
          <t>1 ↑ +0.41%</t>
        </is>
      </c>
      <c r="S1437" s="8" t="inlineStr">
        <is>
          <t>8 ↑ +0.43%</t>
        </is>
      </c>
      <c r="T1437" s="8" t="inlineStr">
        <is>
          <t>85 ↑ +0.60%</t>
        </is>
      </c>
      <c r="U1437" s="8" t="inlineStr">
        <is>
          <t>75 ↑ +1.07%</t>
        </is>
      </c>
      <c r="V1437" s="8" t="inlineStr">
        <is>
          <t>52 ↑ +1.41%</t>
        </is>
      </c>
      <c r="W1437" s="8" t="inlineStr">
        <is>
          <t>79 ↑ +3.03%</t>
        </is>
      </c>
    </row>
    <row r="1438" ht="28" customHeight="1" s="386">
      <c r="A1438" s="308" t="n">
        <v>44104</v>
      </c>
      <c r="B1438" s="472" t="n">
        <v>1470.583</v>
      </c>
      <c r="C1438" s="8" t="n">
        <v>3.111</v>
      </c>
      <c r="D1438" s="268" t="n">
        <v>0.0021</v>
      </c>
      <c r="E1438" s="8" t="n">
        <v>51.85</v>
      </c>
      <c r="F1438" s="8" t="n">
        <v>128.054</v>
      </c>
      <c r="G1438" s="8" t="n">
        <v>115.949</v>
      </c>
      <c r="H1438" s="8" t="n">
        <v>100.69</v>
      </c>
      <c r="I1438" s="8" t="n">
        <v>149.24</v>
      </c>
      <c r="J1438" s="8" t="n">
        <v>52.14</v>
      </c>
      <c r="K1438" s="268" t="n">
        <v>0.2118</v>
      </c>
      <c r="L1438" s="268" t="n">
        <v>0.1721</v>
      </c>
      <c r="M1438" s="268" t="n">
        <v>-0.0116</v>
      </c>
      <c r="N1438" s="8" t="n">
        <v>227.4</v>
      </c>
      <c r="O1438" s="8" t="n">
        <v>4420.25</v>
      </c>
      <c r="P1438" s="268" t="n">
        <v>0.0514</v>
      </c>
      <c r="Q1438" s="8" t="n">
        <v>300</v>
      </c>
      <c r="R1438" s="8" t="inlineStr">
        <is>
          <t>2 ↓ -0.14%</t>
        </is>
      </c>
      <c r="S1438" s="8" t="inlineStr">
        <is>
          <t>7 ↓ -0.54%</t>
        </is>
      </c>
      <c r="T1438" s="8" t="inlineStr">
        <is>
          <t>94 ↑ +0.20%</t>
        </is>
      </c>
      <c r="U1438" s="8" t="inlineStr">
        <is>
          <t>79 ↑ +0.19%</t>
        </is>
      </c>
      <c r="V1438" s="8" t="inlineStr">
        <is>
          <t>48 ↑ +0.71%</t>
        </is>
      </c>
      <c r="W1438" s="8" t="inlineStr">
        <is>
          <t>70 ↓ -0.02%</t>
        </is>
      </c>
    </row>
    <row r="1439" ht="28" customHeight="1" s="386">
      <c r="A1439" s="308" t="n">
        <v>44103</v>
      </c>
      <c r="B1439" s="472" t="n">
        <v>1467.472</v>
      </c>
      <c r="C1439" s="8" t="n">
        <v>12.556</v>
      </c>
      <c r="D1439" s="268" t="n">
        <v>0.0086</v>
      </c>
      <c r="E1439" s="8" t="n">
        <v>49.92</v>
      </c>
      <c r="F1439" s="8" t="n">
        <v>127.712</v>
      </c>
      <c r="G1439" s="8" t="n">
        <v>115.726</v>
      </c>
      <c r="H1439" s="8" t="n">
        <v>100.96</v>
      </c>
      <c r="I1439" s="8" t="n">
        <v>148.16</v>
      </c>
      <c r="J1439" s="8" t="n">
        <v>49.16</v>
      </c>
      <c r="K1439" s="268" t="n">
        <v>0.2044</v>
      </c>
      <c r="L1439" s="268" t="n">
        <v>0.1629</v>
      </c>
      <c r="M1439" s="268" t="n">
        <v>-0.0112</v>
      </c>
      <c r="N1439" s="8" t="n">
        <v>217.69</v>
      </c>
      <c r="O1439" s="8" t="n">
        <v>4422.72</v>
      </c>
      <c r="P1439" s="268" t="n">
        <v>0.0492</v>
      </c>
      <c r="Q1439" s="8" t="n">
        <v>300</v>
      </c>
      <c r="R1439" s="8" t="inlineStr">
        <is>
          <t>1 ↑ +0.13%</t>
        </is>
      </c>
      <c r="S1439" s="8" t="inlineStr">
        <is>
          <t>8 ↓ -0.79%</t>
        </is>
      </c>
      <c r="T1439" s="8" t="inlineStr">
        <is>
          <t>94 ↑ +0.42%</t>
        </is>
      </c>
      <c r="U1439" s="8" t="inlineStr">
        <is>
          <t>79 ↑ +1.03%</t>
        </is>
      </c>
      <c r="V1439" s="8" t="inlineStr">
        <is>
          <t>51 ↑ +1.38%</t>
        </is>
      </c>
      <c r="W1439" s="8" t="inlineStr">
        <is>
          <t>67 ↑ +1.10%</t>
        </is>
      </c>
    </row>
    <row r="1440" ht="28" customHeight="1" s="386">
      <c r="A1440" s="308" t="n">
        <v>44102</v>
      </c>
      <c r="B1440" s="472" t="n">
        <v>1454.916</v>
      </c>
      <c r="C1440" s="8" t="n">
        <v>-12.428</v>
      </c>
      <c r="D1440" s="268" t="n">
        <v>-0.008500000000000001</v>
      </c>
      <c r="E1440" s="8" t="n">
        <v>43.66</v>
      </c>
      <c r="F1440" s="8" t="n">
        <v>126.822</v>
      </c>
      <c r="G1440" s="8" t="n">
        <v>114.34</v>
      </c>
      <c r="H1440" s="8" t="n">
        <v>100.61</v>
      </c>
      <c r="I1440" s="8" t="n">
        <v>147.44</v>
      </c>
      <c r="J1440" s="8" t="n">
        <v>50</v>
      </c>
      <c r="K1440" s="268" t="n">
        <v>0.2062</v>
      </c>
      <c r="L1440" s="268" t="n">
        <v>0.1595</v>
      </c>
      <c r="M1440" s="268" t="n">
        <v>-0.0095</v>
      </c>
      <c r="N1440" s="8" t="n">
        <v>162.19</v>
      </c>
      <c r="O1440" s="8" t="n">
        <v>4411.56</v>
      </c>
      <c r="P1440" s="268" t="n">
        <v>0.0368</v>
      </c>
      <c r="Q1440" s="8" t="n">
        <v>299</v>
      </c>
      <c r="R1440" s="8" t="inlineStr">
        <is>
          <t>1 ↓ -0.65%</t>
        </is>
      </c>
      <c r="S1440" s="8" t="inlineStr">
        <is>
          <t>8 ↓ -0.53%</t>
        </is>
      </c>
      <c r="T1440" s="8" t="inlineStr">
        <is>
          <t>104 ↓ -0.89%</t>
        </is>
      </c>
      <c r="U1440" s="8" t="inlineStr">
        <is>
          <t>77 ↓ -0.82%</t>
        </is>
      </c>
      <c r="V1440" s="8" t="inlineStr">
        <is>
          <t>47 ↓ -0.74%</t>
        </is>
      </c>
      <c r="W1440" s="8" t="inlineStr">
        <is>
          <t>62 ↓ -0.72%</t>
        </is>
      </c>
    </row>
    <row r="1441" ht="28" customHeight="1" s="386">
      <c r="A1441" s="308" t="n">
        <v>44099</v>
      </c>
      <c r="B1441" s="472" t="n">
        <v>1467.344</v>
      </c>
      <c r="C1441" s="8" t="n">
        <v>-6.189</v>
      </c>
      <c r="D1441" s="268" t="n">
        <v>-0.0042</v>
      </c>
      <c r="E1441" s="8" t="n">
        <v>46.12</v>
      </c>
      <c r="F1441" s="8" t="n">
        <v>127.895</v>
      </c>
      <c r="G1441" s="8" t="n">
        <v>116.05</v>
      </c>
      <c r="H1441" s="8" t="n">
        <v>102.73</v>
      </c>
      <c r="I1441" s="8" t="n">
        <v>147.8</v>
      </c>
      <c r="J1441" s="8" t="n">
        <v>47.51</v>
      </c>
      <c r="K1441" s="268" t="n">
        <v>0.199</v>
      </c>
      <c r="L1441" s="268" t="n">
        <v>0.1492</v>
      </c>
      <c r="M1441" s="268" t="n">
        <v>-0.0113</v>
      </c>
      <c r="N1441" s="8" t="n">
        <v>211.19</v>
      </c>
      <c r="O1441" s="8" t="n">
        <v>4419.7</v>
      </c>
      <c r="P1441" s="268" t="n">
        <v>0.0478</v>
      </c>
      <c r="Q1441" s="8" t="n">
        <v>299</v>
      </c>
      <c r="R1441" s="8" t="inlineStr">
        <is>
          <t>1 ↓ -0.19%</t>
        </is>
      </c>
      <c r="S1441" s="8" t="inlineStr">
        <is>
          <t>7 ↓ -0.25%</t>
        </is>
      </c>
      <c r="T1441" s="8" t="inlineStr">
        <is>
          <t>90 ↓ -0.41%</t>
        </is>
      </c>
      <c r="U1441" s="8" t="inlineStr">
        <is>
          <t>88 ↓ -0.68%</t>
        </is>
      </c>
      <c r="V1441" s="8" t="inlineStr">
        <is>
          <t>49 ↓ -0.39%</t>
        </is>
      </c>
      <c r="W1441" s="8" t="inlineStr">
        <is>
          <t>64 ↓ -0.11%</t>
        </is>
      </c>
    </row>
    <row r="1442" ht="28" customHeight="1" s="386">
      <c r="A1442" s="308" t="n">
        <v>44098</v>
      </c>
      <c r="B1442" s="472" t="n">
        <v>1473.533</v>
      </c>
      <c r="C1442" s="8" t="n">
        <v>-23.58</v>
      </c>
      <c r="D1442" s="268" t="n">
        <v>-0.0157</v>
      </c>
      <c r="E1442" s="8" t="n">
        <v>50.13</v>
      </c>
      <c r="F1442" s="8" t="n">
        <v>128.426</v>
      </c>
      <c r="G1442" s="8" t="n">
        <v>116.856</v>
      </c>
      <c r="H1442" s="8" t="n">
        <v>102.84</v>
      </c>
      <c r="I1442" s="8" t="n">
        <v>148.47</v>
      </c>
      <c r="J1442" s="8" t="n">
        <v>48.41</v>
      </c>
      <c r="K1442" s="268" t="n">
        <v>0.2005</v>
      </c>
      <c r="L1442" s="268" t="n">
        <v>0.1497</v>
      </c>
      <c r="M1442" s="268" t="n">
        <v>-0.0123</v>
      </c>
      <c r="N1442" s="8" t="n">
        <v>189.45</v>
      </c>
      <c r="O1442" s="8" t="n">
        <v>4418.27</v>
      </c>
      <c r="P1442" s="268" t="n">
        <v>0.0429</v>
      </c>
      <c r="Q1442" s="8" t="n">
        <v>298</v>
      </c>
      <c r="R1442" s="8" t="inlineStr">
        <is>
          <t>1 ↓ -1.25%</t>
        </is>
      </c>
      <c r="S1442" s="8" t="inlineStr">
        <is>
          <t>7 ↓ -0.33%</t>
        </is>
      </c>
      <c r="T1442" s="8" t="inlineStr">
        <is>
          <t>81 ↓ -0.80%</t>
        </is>
      </c>
      <c r="U1442" s="8" t="inlineStr">
        <is>
          <t>92 ↓ -1.34%</t>
        </is>
      </c>
      <c r="V1442" s="8" t="inlineStr">
        <is>
          <t>51 ↓ -2.02%</t>
        </is>
      </c>
      <c r="W1442" s="8" t="inlineStr">
        <is>
          <t>66 ↓ -2.51%</t>
        </is>
      </c>
    </row>
    <row r="1443" ht="28" customHeight="1" s="386">
      <c r="A1443" s="308" t="n">
        <v>44097</v>
      </c>
      <c r="B1443" s="472" t="n">
        <v>1497.113</v>
      </c>
      <c r="C1443" s="8" t="n">
        <v>-0.719</v>
      </c>
      <c r="D1443" s="268" t="n">
        <v>-0.0005</v>
      </c>
      <c r="E1443" s="8" t="n">
        <v>61.32</v>
      </c>
      <c r="F1443" s="8" t="n">
        <v>130.742</v>
      </c>
      <c r="G1443" s="8" t="n">
        <v>118.6</v>
      </c>
      <c r="H1443" s="8" t="n">
        <v>106.39</v>
      </c>
      <c r="I1443" s="8" t="n">
        <v>149.3</v>
      </c>
      <c r="J1443" s="8" t="n">
        <v>42.48</v>
      </c>
      <c r="K1443" s="268" t="n">
        <v>0.1856</v>
      </c>
      <c r="L1443" s="268" t="n">
        <v>0.1384</v>
      </c>
      <c r="M1443" s="268" t="n">
        <v>-0.0158</v>
      </c>
      <c r="N1443" s="8" t="n">
        <v>240.15</v>
      </c>
      <c r="O1443" s="8" t="n">
        <v>4413.25</v>
      </c>
      <c r="P1443" s="268" t="n">
        <v>0.0544</v>
      </c>
      <c r="Q1443" s="8" t="n">
        <v>297</v>
      </c>
      <c r="R1443" s="8" t="inlineStr">
        <is>
          <t>1 ↓ -0.12%</t>
        </is>
      </c>
      <c r="S1443" s="8" t="inlineStr">
        <is>
          <t>6 ↓ -0.12%</t>
        </is>
      </c>
      <c r="T1443" s="8" t="inlineStr">
        <is>
          <t>69 ↓ -0.09%</t>
        </is>
      </c>
      <c r="U1443" s="8" t="inlineStr">
        <is>
          <t>90 ↑ +0.15%</t>
        </is>
      </c>
      <c r="V1443" s="8" t="inlineStr">
        <is>
          <t>55 ↑ +0.11%</t>
        </is>
      </c>
      <c r="W1443" s="8" t="inlineStr">
        <is>
          <t>76 ↓ -0.14%</t>
        </is>
      </c>
    </row>
    <row r="1444" ht="28" customHeight="1" s="386">
      <c r="A1444" s="308" t="n">
        <v>44096</v>
      </c>
      <c r="B1444" s="472" t="n">
        <v>1497.832</v>
      </c>
      <c r="C1444" s="8" t="n">
        <v>-10.209</v>
      </c>
      <c r="D1444" s="268" t="n">
        <v>-0.0068</v>
      </c>
      <c r="E1444" s="8" t="n">
        <v>59.56</v>
      </c>
      <c r="F1444" s="8" t="n">
        <v>130.924</v>
      </c>
      <c r="G1444" s="8" t="n">
        <v>118.365</v>
      </c>
      <c r="H1444" s="8" t="n">
        <v>105.45</v>
      </c>
      <c r="I1444" s="8" t="n">
        <v>150.14</v>
      </c>
      <c r="J1444" s="8" t="n">
        <v>43.85</v>
      </c>
      <c r="K1444" s="268" t="n">
        <v>0.1922</v>
      </c>
      <c r="L1444" s="268" t="n">
        <v>0.1333</v>
      </c>
      <c r="M1444" s="268" t="n">
        <v>-0.0161</v>
      </c>
      <c r="N1444" s="8" t="n">
        <v>284.28</v>
      </c>
      <c r="O1444" s="8" t="n">
        <v>4396.22</v>
      </c>
      <c r="P1444" s="268" t="n">
        <v>0.06469999999999999</v>
      </c>
      <c r="Q1444" s="8" t="n">
        <v>296</v>
      </c>
      <c r="R1444" s="8" t="inlineStr">
        <is>
          <t>1 ↓ -0.56%</t>
        </is>
      </c>
      <c r="S1444" s="8" t="inlineStr">
        <is>
          <t>6 ↓ -0.17%</t>
        </is>
      </c>
      <c r="T1444" s="8" t="inlineStr">
        <is>
          <t>67 ↓ -0.47%</t>
        </is>
      </c>
      <c r="U1444" s="8" t="inlineStr">
        <is>
          <t>91 ↓ -0.63%</t>
        </is>
      </c>
      <c r="V1444" s="8" t="inlineStr">
        <is>
          <t>59 ↓ -0.62%</t>
        </is>
      </c>
      <c r="W1444" s="8" t="inlineStr">
        <is>
          <t>72 ↓ -0.73%</t>
        </is>
      </c>
    </row>
    <row r="1445" ht="28" customHeight="1" s="386">
      <c r="A1445" s="308" t="n">
        <v>44095</v>
      </c>
      <c r="B1445" s="472" t="n">
        <v>1508.041</v>
      </c>
      <c r="C1445" s="8" t="n">
        <v>-0.166</v>
      </c>
      <c r="D1445" s="268" t="n">
        <v>-0.0001</v>
      </c>
      <c r="E1445" s="8" t="n">
        <v>64.23</v>
      </c>
      <c r="F1445" s="8" t="n">
        <v>131.588</v>
      </c>
      <c r="G1445" s="8" t="n">
        <v>118.93</v>
      </c>
      <c r="H1445" s="8" t="n">
        <v>107.89</v>
      </c>
      <c r="I1445" s="8" t="n">
        <v>149.69</v>
      </c>
      <c r="J1445" s="8" t="n">
        <v>38.3</v>
      </c>
      <c r="K1445" s="268" t="n">
        <v>0.1811</v>
      </c>
      <c r="L1445" s="268" t="n">
        <v>0.1337</v>
      </c>
      <c r="M1445" s="268" t="n">
        <v>-0.0179</v>
      </c>
      <c r="N1445" s="8" t="n">
        <v>236.65</v>
      </c>
      <c r="O1445" s="8" t="n">
        <v>4390.85</v>
      </c>
      <c r="P1445" s="268" t="n">
        <v>0.0539</v>
      </c>
      <c r="Q1445" s="8" t="n">
        <v>295</v>
      </c>
      <c r="R1445" s="8" t="inlineStr">
        <is>
          <t>1 ↓ -0.03%</t>
        </is>
      </c>
      <c r="S1445" s="8" t="inlineStr">
        <is>
          <t>6 ↓ -0.09%</t>
        </is>
      </c>
      <c r="T1445" s="8" t="inlineStr">
        <is>
          <t>67 ↓ -0.24%</t>
        </is>
      </c>
      <c r="U1445" s="8" t="inlineStr">
        <is>
          <t>83 ↑ +0.05%</t>
        </is>
      </c>
      <c r="V1445" s="8" t="inlineStr">
        <is>
          <t>61 ↓ -0.03%</t>
        </is>
      </c>
      <c r="W1445" s="8" t="inlineStr">
        <is>
          <t>77 ↑ +0.31%</t>
        </is>
      </c>
    </row>
    <row r="1446" ht="28" customHeight="1" s="386">
      <c r="A1446" s="308" t="n">
        <v>44092</v>
      </c>
      <c r="B1446" s="472" t="n">
        <v>1508.207</v>
      </c>
      <c r="C1446" s="8" t="n">
        <v>8.071</v>
      </c>
      <c r="D1446" s="268" t="n">
        <v>0.0054</v>
      </c>
      <c r="E1446" s="8" t="n">
        <v>65.12</v>
      </c>
      <c r="F1446" s="8" t="n">
        <v>131.867</v>
      </c>
      <c r="G1446" s="8" t="n">
        <v>119.17</v>
      </c>
      <c r="H1446" s="8" t="n">
        <v>107.57</v>
      </c>
      <c r="I1446" s="8" t="n">
        <v>149.93</v>
      </c>
      <c r="J1446" s="8" t="n">
        <v>36</v>
      </c>
      <c r="K1446" s="268" t="n">
        <v>0.1806</v>
      </c>
      <c r="L1446" s="268" t="n">
        <v>0.1282</v>
      </c>
      <c r="M1446" s="268" t="n">
        <v>-0.0181</v>
      </c>
      <c r="N1446" s="8" t="n">
        <v>255.75</v>
      </c>
      <c r="O1446" s="8" t="n">
        <v>4329.74</v>
      </c>
      <c r="P1446" s="268" t="n">
        <v>0.0591</v>
      </c>
      <c r="Q1446" s="8" t="n">
        <v>293</v>
      </c>
      <c r="R1446" s="8" t="inlineStr">
        <is>
          <t>1 ↑ +0.04%</t>
        </is>
      </c>
      <c r="S1446" s="8" t="inlineStr">
        <is>
          <t>6 ↑ +0.07%</t>
        </is>
      </c>
      <c r="T1446" s="8" t="inlineStr">
        <is>
          <t>62 ↑ +0.60%</t>
        </is>
      </c>
      <c r="U1446" s="8" t="inlineStr">
        <is>
          <t>91 ↑ +0.43%</t>
        </is>
      </c>
      <c r="V1446" s="8" t="inlineStr">
        <is>
          <t>54 ↑ +0.57%</t>
        </is>
      </c>
      <c r="W1446" s="8" t="inlineStr">
        <is>
          <t>79 ↑ +0.85%</t>
        </is>
      </c>
    </row>
    <row r="1447" ht="28" customHeight="1" s="386">
      <c r="A1447" s="308" t="n">
        <v>44091</v>
      </c>
      <c r="B1447" s="472" t="n">
        <v>1500.136</v>
      </c>
      <c r="C1447" s="8" t="n">
        <v>0.615</v>
      </c>
      <c r="D1447" s="268" t="n">
        <v>0.0004</v>
      </c>
      <c r="E1447" s="8" t="n">
        <v>60</v>
      </c>
      <c r="F1447" s="8" t="n">
        <v>131.105</v>
      </c>
      <c r="G1447" s="8" t="n">
        <v>118.5</v>
      </c>
      <c r="H1447" s="8" t="n">
        <v>106.59</v>
      </c>
      <c r="I1447" s="8" t="n">
        <v>149.95</v>
      </c>
      <c r="J1447" s="8" t="n">
        <v>39.51</v>
      </c>
      <c r="K1447" s="268" t="n">
        <v>0.1885</v>
      </c>
      <c r="L1447" s="268" t="n">
        <v>0.1326</v>
      </c>
      <c r="M1447" s="268" t="n">
        <v>-0.017</v>
      </c>
      <c r="N1447" s="8" t="n">
        <v>267.44</v>
      </c>
      <c r="O1447" s="8" t="n">
        <v>4321.32</v>
      </c>
      <c r="P1447" s="268" t="n">
        <v>0.0619</v>
      </c>
      <c r="Q1447" s="8" t="n">
        <v>295</v>
      </c>
      <c r="R1447" s="8" t="inlineStr">
        <is>
          <t>1 ↓ -0.02%</t>
        </is>
      </c>
      <c r="S1447" s="8" t="inlineStr">
        <is>
          <t>6 ↓ -0.04%</t>
        </is>
      </c>
      <c r="T1447" s="8" t="inlineStr">
        <is>
          <t>67 ↑ +0.03%</t>
        </is>
      </c>
      <c r="U1447" s="8" t="inlineStr">
        <is>
          <t>91 ↑ +0.06%</t>
        </is>
      </c>
      <c r="V1447" s="8" t="inlineStr">
        <is>
          <t>55 ↓ -0.01%</t>
        </is>
      </c>
      <c r="W1447" s="8" t="inlineStr">
        <is>
          <t>75 ↑ +0.14%</t>
        </is>
      </c>
    </row>
    <row r="1448" ht="28" customHeight="1" s="386">
      <c r="A1448" s="308" t="n">
        <v>44090</v>
      </c>
      <c r="B1448" s="472" t="n">
        <v>1499.521</v>
      </c>
      <c r="C1448" s="8" t="n">
        <v>-4.769</v>
      </c>
      <c r="D1448" s="268" t="n">
        <v>-0.0032</v>
      </c>
      <c r="E1448" s="8" t="n">
        <v>58.86</v>
      </c>
      <c r="F1448" s="8" t="n">
        <v>130.927</v>
      </c>
      <c r="G1448" s="8" t="n">
        <v>118.02</v>
      </c>
      <c r="H1448" s="8" t="n">
        <v>106.26</v>
      </c>
      <c r="I1448" s="8" t="n">
        <v>150.19</v>
      </c>
      <c r="J1448" s="8" t="n">
        <v>41.28</v>
      </c>
      <c r="K1448" s="268" t="n">
        <v>0.1927</v>
      </c>
      <c r="L1448" s="268" t="n">
        <v>0.1368</v>
      </c>
      <c r="M1448" s="268" t="n">
        <v>-0.0169</v>
      </c>
      <c r="N1448" s="8" t="n">
        <v>290</v>
      </c>
      <c r="O1448" s="8" t="n">
        <v>4325.99</v>
      </c>
      <c r="P1448" s="268" t="n">
        <v>0.067</v>
      </c>
      <c r="Q1448" s="8" t="n">
        <v>295</v>
      </c>
      <c r="R1448" s="8" t="inlineStr">
        <is>
          <t>1 ↓ -0.44%</t>
        </is>
      </c>
      <c r="S1448" s="8" t="inlineStr">
        <is>
          <t>6 ↓ -0.14%</t>
        </is>
      </c>
      <c r="T1448" s="8" t="inlineStr">
        <is>
          <t>69 ↓ -0.61%</t>
        </is>
      </c>
      <c r="U1448" s="8" t="inlineStr">
        <is>
          <t>89 ↓ -0.58%</t>
        </is>
      </c>
      <c r="V1448" s="8" t="inlineStr">
        <is>
          <t>51 ↓ -0.84%</t>
        </is>
      </c>
      <c r="W1448" s="8" t="inlineStr">
        <is>
          <t>79 ↑ +0.56%</t>
        </is>
      </c>
    </row>
    <row r="1449" ht="28" customHeight="1" s="386">
      <c r="A1449" s="308" t="n">
        <v>44089</v>
      </c>
      <c r="B1449" s="472" t="n">
        <v>1504.29</v>
      </c>
      <c r="C1449" s="8" t="n">
        <v>3.137</v>
      </c>
      <c r="D1449" s="268" t="n">
        <v>0.0021</v>
      </c>
      <c r="E1449" s="8" t="n">
        <v>65.06999999999999</v>
      </c>
      <c r="F1449" s="8" t="n">
        <v>131.453</v>
      </c>
      <c r="G1449" s="8" t="n">
        <v>119</v>
      </c>
      <c r="H1449" s="8" t="n">
        <v>107.06</v>
      </c>
      <c r="I1449" s="8" t="n">
        <v>150.18</v>
      </c>
      <c r="J1449" s="8" t="n">
        <v>40.91</v>
      </c>
      <c r="K1449" s="268" t="n">
        <v>0.1873</v>
      </c>
      <c r="L1449" s="268" t="n">
        <v>0.1354</v>
      </c>
      <c r="M1449" s="268" t="n">
        <v>-0.0179</v>
      </c>
      <c r="N1449" s="8" t="n">
        <v>211.9</v>
      </c>
      <c r="O1449" s="8" t="n">
        <v>4261.56</v>
      </c>
      <c r="P1449" s="268" t="n">
        <v>0.0497</v>
      </c>
      <c r="Q1449" s="8" t="n">
        <v>293</v>
      </c>
      <c r="R1449" s="8" t="inlineStr">
        <is>
          <t>1 0.00%</t>
        </is>
      </c>
      <c r="S1449" s="8" t="inlineStr">
        <is>
          <t>6 ↓ -0.09%</t>
        </is>
      </c>
      <c r="T1449" s="8" t="inlineStr">
        <is>
          <t>59 ↑ +0.04%</t>
        </is>
      </c>
      <c r="U1449" s="8" t="inlineStr">
        <is>
          <t>89 ↓ -0.34%</t>
        </is>
      </c>
      <c r="V1449" s="8" t="inlineStr">
        <is>
          <t>52 ↑ +0.08%</t>
        </is>
      </c>
      <c r="W1449" s="8" t="inlineStr">
        <is>
          <t>86 ↑ +1.27%</t>
        </is>
      </c>
    </row>
    <row r="1450" ht="28" customHeight="1" s="386">
      <c r="A1450" s="308" t="n">
        <v>44088</v>
      </c>
      <c r="B1450" s="472" t="n">
        <v>1501.153</v>
      </c>
      <c r="C1450" s="8" t="n">
        <v>8.345000000000001</v>
      </c>
      <c r="D1450" s="268" t="n">
        <v>0.0056</v>
      </c>
      <c r="E1450" s="8" t="n">
        <v>67.15000000000001</v>
      </c>
      <c r="F1450" s="8" t="n">
        <v>130.898</v>
      </c>
      <c r="G1450" s="8" t="n">
        <v>119.165</v>
      </c>
      <c r="H1450" s="8" t="n">
        <v>106.75</v>
      </c>
      <c r="I1450" s="8" t="n">
        <v>149.69</v>
      </c>
      <c r="J1450" s="8" t="n">
        <v>42.27</v>
      </c>
      <c r="K1450" s="268" t="n">
        <v>0.1879</v>
      </c>
      <c r="L1450" s="268" t="n">
        <v>0.1397</v>
      </c>
      <c r="M1450" s="268" t="n">
        <v>-0.0176</v>
      </c>
      <c r="N1450" s="8" t="n">
        <v>201.68</v>
      </c>
      <c r="O1450" s="8" t="n">
        <v>4264.25</v>
      </c>
      <c r="P1450" s="268" t="n">
        <v>0.0473</v>
      </c>
      <c r="Q1450" s="8" t="n">
        <v>292</v>
      </c>
      <c r="R1450" s="8" t="inlineStr">
        <is>
          <t>1 ↑ +0.27%</t>
        </is>
      </c>
      <c r="S1450" s="8" t="inlineStr">
        <is>
          <t>6 ↓ -0.16%</t>
        </is>
      </c>
      <c r="T1450" s="8" t="inlineStr">
        <is>
          <t>56 ↑ +0.06%</t>
        </is>
      </c>
      <c r="U1450" s="8" t="inlineStr">
        <is>
          <t>94 ↑ +0.35%</t>
        </is>
      </c>
      <c r="V1450" s="8" t="inlineStr">
        <is>
          <t>51 ↑ +0.47%</t>
        </is>
      </c>
      <c r="W1450" s="8" t="inlineStr">
        <is>
          <t>84 ↑ +1.23%</t>
        </is>
      </c>
    </row>
    <row r="1451" ht="28" customHeight="1" s="386">
      <c r="A1451" s="308" t="n">
        <v>44085</v>
      </c>
      <c r="B1451" s="472" t="n">
        <v>1492.808</v>
      </c>
      <c r="C1451" s="8" t="n">
        <v>8.933</v>
      </c>
      <c r="D1451" s="268" t="n">
        <v>0.006</v>
      </c>
      <c r="E1451" s="8" t="n">
        <v>64.75</v>
      </c>
      <c r="F1451" s="8" t="n">
        <v>130.344</v>
      </c>
      <c r="G1451" s="8" t="n">
        <v>118.925</v>
      </c>
      <c r="H1451" s="8" t="n">
        <v>105.46</v>
      </c>
      <c r="I1451" s="8" t="n">
        <v>150.33</v>
      </c>
      <c r="J1451" s="8" t="n">
        <v>49.68</v>
      </c>
      <c r="K1451" s="268" t="n">
        <v>0.1998</v>
      </c>
      <c r="L1451" s="268" t="n">
        <v>0.1544</v>
      </c>
      <c r="M1451" s="268" t="n">
        <v>-0.0177</v>
      </c>
      <c r="N1451" s="8" t="n">
        <v>216.21</v>
      </c>
      <c r="O1451" s="8" t="n">
        <v>4256.41</v>
      </c>
      <c r="P1451" s="268" t="n">
        <v>0.0508</v>
      </c>
      <c r="Q1451" s="8" t="n">
        <v>290</v>
      </c>
      <c r="R1451" s="8" t="inlineStr">
        <is>
          <t>1 ↑ +0.28%</t>
        </is>
      </c>
      <c r="S1451" s="8" t="inlineStr">
        <is>
          <t>6 ↑ +0.10%</t>
        </is>
      </c>
      <c r="T1451" s="8" t="inlineStr">
        <is>
          <t>56 ↑ +0.29%</t>
        </is>
      </c>
      <c r="U1451" s="8" t="inlineStr">
        <is>
          <t>94 ↑ +0.10%</t>
        </is>
      </c>
      <c r="V1451" s="8" t="inlineStr">
        <is>
          <t>51 ↑ +0.49%</t>
        </is>
      </c>
      <c r="W1451" s="8" t="inlineStr">
        <is>
          <t>82 ↑ +1.66%</t>
        </is>
      </c>
    </row>
    <row r="1452" ht="28" customHeight="1" s="386">
      <c r="A1452" s="308" t="n">
        <v>44084</v>
      </c>
      <c r="B1452" s="472" t="n">
        <v>1483.875</v>
      </c>
      <c r="C1452" s="8" t="n">
        <v>-21.069</v>
      </c>
      <c r="D1452" s="268" t="n">
        <v>-0.014</v>
      </c>
      <c r="E1452" s="8" t="n">
        <v>64.29000000000001</v>
      </c>
      <c r="F1452" s="8" t="n">
        <v>129.656</v>
      </c>
      <c r="G1452" s="8" t="n">
        <v>118.35</v>
      </c>
      <c r="H1452" s="8" t="n">
        <v>104.91</v>
      </c>
      <c r="I1452" s="8" t="n">
        <v>150.42</v>
      </c>
      <c r="J1452" s="8" t="n">
        <v>51.3</v>
      </c>
      <c r="K1452" s="268" t="n">
        <v>0.2076</v>
      </c>
      <c r="L1452" s="268" t="n">
        <v>0.1613</v>
      </c>
      <c r="M1452" s="268" t="n">
        <v>-0.0167</v>
      </c>
      <c r="N1452" s="8" t="n">
        <v>248.64</v>
      </c>
      <c r="O1452" s="8" t="n">
        <v>4261.57</v>
      </c>
      <c r="P1452" s="268" t="n">
        <v>0.0583</v>
      </c>
      <c r="Q1452" s="8" t="n">
        <v>293</v>
      </c>
      <c r="R1452" s="8" t="inlineStr">
        <is>
          <t>1 ↓ -0.40%</t>
        </is>
      </c>
      <c r="S1452" s="8" t="inlineStr">
        <is>
          <t>6 ↓ -0.41%</t>
        </is>
      </c>
      <c r="T1452" s="8" t="inlineStr">
        <is>
          <t>57 ↓ -1.07%</t>
        </is>
      </c>
      <c r="U1452" s="8" t="inlineStr">
        <is>
          <t>93 ↓ -1.39%</t>
        </is>
      </c>
      <c r="V1452" s="8" t="inlineStr">
        <is>
          <t>60 ↓ -1.44%</t>
        </is>
      </c>
      <c r="W1452" s="8" t="inlineStr">
        <is>
          <t>76 ↓ -1.72%</t>
        </is>
      </c>
    </row>
    <row r="1453" ht="28" customHeight="1" s="386">
      <c r="A1453" s="308" t="n">
        <v>44083</v>
      </c>
      <c r="B1453" s="472" t="n">
        <v>1504.944</v>
      </c>
      <c r="C1453" s="8" t="n">
        <v>-26.852</v>
      </c>
      <c r="D1453" s="268" t="n">
        <v>-0.0175</v>
      </c>
      <c r="E1453" s="8" t="n">
        <v>72.12</v>
      </c>
      <c r="F1453" s="8" t="n">
        <v>131.573</v>
      </c>
      <c r="G1453" s="8" t="n">
        <v>120.1</v>
      </c>
      <c r="H1453" s="8" t="n">
        <v>108.55</v>
      </c>
      <c r="I1453" s="8" t="n">
        <v>150.2</v>
      </c>
      <c r="J1453" s="8" t="n">
        <v>38.31</v>
      </c>
      <c r="K1453" s="268" t="n">
        <v>0.1863</v>
      </c>
      <c r="L1453" s="268" t="n">
        <v>0.1408</v>
      </c>
      <c r="M1453" s="268" t="n">
        <v>-0.02</v>
      </c>
      <c r="N1453" s="8" t="n">
        <v>295.28</v>
      </c>
      <c r="O1453" s="8" t="n">
        <v>4270.15</v>
      </c>
      <c r="P1453" s="268" t="n">
        <v>0.06909999999999999</v>
      </c>
      <c r="Q1453" s="8" t="n">
        <v>293</v>
      </c>
      <c r="R1453" s="8" t="inlineStr">
        <is>
          <t>1 ↑ +0.02%</t>
        </is>
      </c>
      <c r="S1453" s="8" t="inlineStr">
        <is>
          <t>6 ↓ -0.14%</t>
        </is>
      </c>
      <c r="T1453" s="8" t="inlineStr">
        <is>
          <t>48 ↓ -0.45%</t>
        </is>
      </c>
      <c r="U1453" s="8" t="inlineStr">
        <is>
          <t>92 ↓ -1.04%</t>
        </is>
      </c>
      <c r="V1453" s="8" t="inlineStr">
        <is>
          <t>61 ↓ -1.67%</t>
        </is>
      </c>
      <c r="W1453" s="8" t="inlineStr">
        <is>
          <t>85 ↓ -3.45%</t>
        </is>
      </c>
    </row>
    <row r="1454" ht="28" customHeight="1" s="386">
      <c r="A1454" s="308" t="n">
        <v>44082</v>
      </c>
      <c r="B1454" s="472" t="n">
        <v>1531.796</v>
      </c>
      <c r="C1454" s="8" t="n">
        <v>-5.21</v>
      </c>
      <c r="D1454" s="268" t="n">
        <v>-0.0034</v>
      </c>
      <c r="E1454" s="8" t="n">
        <v>78.31</v>
      </c>
      <c r="F1454" s="8" t="n">
        <v>134.389</v>
      </c>
      <c r="G1454" s="8" t="n">
        <v>121.5</v>
      </c>
      <c r="H1454" s="8" t="n">
        <v>111</v>
      </c>
      <c r="I1454" s="8" t="n">
        <v>151.8</v>
      </c>
      <c r="J1454" s="8" t="n">
        <v>32.95</v>
      </c>
      <c r="K1454" s="268" t="n">
        <v>0.1741</v>
      </c>
      <c r="L1454" s="268" t="n">
        <v>0.1231</v>
      </c>
      <c r="M1454" s="268" t="n">
        <v>-0.0239</v>
      </c>
      <c r="N1454" s="8" t="n">
        <v>261.97</v>
      </c>
      <c r="O1454" s="8" t="n">
        <v>4208.97</v>
      </c>
      <c r="P1454" s="268" t="n">
        <v>0.0622</v>
      </c>
      <c r="Q1454" s="8" t="n">
        <v>291</v>
      </c>
      <c r="R1454" s="8" t="inlineStr">
        <is>
          <t>1 ↑ +0.38%</t>
        </is>
      </c>
      <c r="S1454" s="8" t="inlineStr">
        <is>
          <t>6 ↓ -0.01%</t>
        </is>
      </c>
      <c r="T1454" s="8" t="inlineStr">
        <is>
          <t>42 ↑ +0.09%</t>
        </is>
      </c>
      <c r="U1454" s="8" t="inlineStr">
        <is>
          <t>81 ↑ +0.38%</t>
        </is>
      </c>
      <c r="V1454" s="8" t="inlineStr">
        <is>
          <t>66 ↑ +0.09%</t>
        </is>
      </c>
      <c r="W1454" s="8" t="inlineStr">
        <is>
          <t>95 ↓ -0.92%</t>
        </is>
      </c>
    </row>
    <row r="1455" ht="28" customHeight="1" s="386">
      <c r="A1455" s="308" t="n">
        <v>44081</v>
      </c>
      <c r="B1455" s="472" t="n">
        <v>1537.006</v>
      </c>
      <c r="C1455" s="8" t="n">
        <v>-17.362</v>
      </c>
      <c r="D1455" s="268" t="n">
        <v>-0.0112</v>
      </c>
      <c r="E1455" s="8" t="n">
        <v>78.84</v>
      </c>
      <c r="F1455" s="8" t="n">
        <v>135.072</v>
      </c>
      <c r="G1455" s="8" t="n">
        <v>121.3</v>
      </c>
      <c r="H1455" s="8" t="n">
        <v>109.93</v>
      </c>
      <c r="I1455" s="8" t="n">
        <v>153.97</v>
      </c>
      <c r="J1455" s="8" t="n">
        <v>40.38</v>
      </c>
      <c r="K1455" s="268" t="n">
        <v>0.189</v>
      </c>
      <c r="L1455" s="268" t="n">
        <v>0.1322</v>
      </c>
      <c r="M1455" s="268" t="n">
        <v>-0.0246</v>
      </c>
      <c r="N1455" s="8" t="n">
        <v>272.43</v>
      </c>
      <c r="O1455" s="8" t="n">
        <v>4208.16</v>
      </c>
      <c r="P1455" s="268" t="n">
        <v>0.06469999999999999</v>
      </c>
      <c r="Q1455" s="8" t="n">
        <v>291</v>
      </c>
      <c r="R1455" s="8" t="inlineStr">
        <is>
          <t>1 ↓ -0.22%</t>
        </is>
      </c>
      <c r="S1455" s="8" t="inlineStr">
        <is>
          <t>6 ↓ -0.18%</t>
        </is>
      </c>
      <c r="T1455" s="8" t="inlineStr">
        <is>
          <t>45 ↓ -0.19%</t>
        </is>
      </c>
      <c r="U1455" s="8" t="inlineStr">
        <is>
          <t>84 ↓ -0.58%</t>
        </is>
      </c>
      <c r="V1455" s="8" t="inlineStr">
        <is>
          <t>58 ↓ -0.76%</t>
        </is>
      </c>
      <c r="W1455" s="8" t="inlineStr">
        <is>
          <t>97 ↓ -2.06%</t>
        </is>
      </c>
    </row>
    <row r="1456" ht="28" customHeight="1" s="386">
      <c r="A1456" s="308" t="n">
        <v>44078</v>
      </c>
      <c r="B1456" s="472" t="n">
        <v>1554.368</v>
      </c>
      <c r="C1456" s="8" t="n">
        <v>-3.927</v>
      </c>
      <c r="D1456" s="268" t="n">
        <v>-0.0025</v>
      </c>
      <c r="E1456" s="8" t="n">
        <v>83.2</v>
      </c>
      <c r="F1456" s="8" t="n">
        <v>137.087</v>
      </c>
      <c r="G1456" s="8" t="n">
        <v>122.605</v>
      </c>
      <c r="H1456" s="8" t="n">
        <v>111.3</v>
      </c>
      <c r="I1456" s="8" t="n">
        <v>155.56</v>
      </c>
      <c r="J1456" s="8" t="n">
        <v>38.84</v>
      </c>
      <c r="K1456" s="268" t="n">
        <v>0.1847</v>
      </c>
      <c r="L1456" s="268" t="n">
        <v>0.1286</v>
      </c>
      <c r="M1456" s="268" t="n">
        <v>-0.0269</v>
      </c>
      <c r="N1456" s="8" t="n">
        <v>289.39</v>
      </c>
      <c r="O1456" s="8" t="n">
        <v>4207.62</v>
      </c>
      <c r="P1456" s="268" t="n">
        <v>0.0688</v>
      </c>
      <c r="Q1456" s="8" t="n">
        <v>290</v>
      </c>
      <c r="R1456" s="8" t="inlineStr">
        <is>
          <t>1 ↓ -0.34%</t>
        </is>
      </c>
      <c r="S1456" s="8" t="inlineStr">
        <is>
          <t>6 ↓ -0.07%</t>
        </is>
      </c>
      <c r="T1456" s="8" t="inlineStr">
        <is>
          <t>42 ↓ -0.07%</t>
        </is>
      </c>
      <c r="U1456" s="8" t="inlineStr">
        <is>
          <t>79 ↓ -0.09%</t>
        </is>
      </c>
      <c r="V1456" s="8" t="inlineStr">
        <is>
          <t>60 ↑ +0.52%</t>
        </is>
      </c>
      <c r="W1456" s="8" t="inlineStr">
        <is>
          <t>102 ↓ -0.73%</t>
        </is>
      </c>
    </row>
    <row r="1457" ht="28" customHeight="1" s="386">
      <c r="A1457" s="308" t="n">
        <v>44077</v>
      </c>
      <c r="B1457" s="472" t="n">
        <v>1558.295</v>
      </c>
      <c r="C1457" s="8" t="n">
        <v>-4.062</v>
      </c>
      <c r="D1457" s="268" t="n">
        <v>-0.0026</v>
      </c>
      <c r="E1457" s="8" t="n">
        <v>84.65000000000001</v>
      </c>
      <c r="F1457" s="8" t="n">
        <v>137.855</v>
      </c>
      <c r="G1457" s="8" t="n">
        <v>123.08</v>
      </c>
      <c r="H1457" s="8" t="n">
        <v>110.38</v>
      </c>
      <c r="I1457" s="8" t="n">
        <v>156.39</v>
      </c>
      <c r="J1457" s="8" t="n">
        <v>36.69</v>
      </c>
      <c r="K1457" s="268" t="n">
        <v>0.1853</v>
      </c>
      <c r="L1457" s="268" t="n">
        <v>0.1222</v>
      </c>
      <c r="M1457" s="268" t="n">
        <v>-0.028</v>
      </c>
      <c r="N1457" s="8" t="n">
        <v>331.78</v>
      </c>
      <c r="O1457" s="8" t="n">
        <v>4215.23</v>
      </c>
      <c r="P1457" s="268" t="n">
        <v>0.07870000000000001</v>
      </c>
      <c r="Q1457" s="8" t="n">
        <v>292</v>
      </c>
      <c r="R1457" s="8" t="inlineStr">
        <is>
          <t>1 ↓ -0.04%</t>
        </is>
      </c>
      <c r="S1457" s="8" t="inlineStr">
        <is>
          <t>6 ↓ -0.07%</t>
        </is>
      </c>
      <c r="T1457" s="8" t="inlineStr">
        <is>
          <t>43 ↓ -0.05%</t>
        </is>
      </c>
      <c r="U1457" s="8" t="inlineStr">
        <is>
          <t>78 ↓ -0.06%</t>
        </is>
      </c>
      <c r="V1457" s="8" t="inlineStr">
        <is>
          <t>59 ↓ -0.73%</t>
        </is>
      </c>
      <c r="W1457" s="8" t="inlineStr">
        <is>
          <t>105 ↓ -0.24%</t>
        </is>
      </c>
    </row>
    <row r="1458" ht="28" customHeight="1" s="386">
      <c r="A1458" s="308" t="n">
        <v>44076</v>
      </c>
      <c r="B1458" s="472" t="n">
        <v>1562.357</v>
      </c>
      <c r="C1458" s="8" t="n">
        <v>6.689</v>
      </c>
      <c r="D1458" s="268" t="n">
        <v>0.0043</v>
      </c>
      <c r="E1458" s="8" t="n">
        <v>85.70999999999999</v>
      </c>
      <c r="F1458" s="8" t="n">
        <v>138.171</v>
      </c>
      <c r="G1458" s="8" t="n">
        <v>123.495</v>
      </c>
      <c r="H1458" s="8" t="n">
        <v>111.09</v>
      </c>
      <c r="I1458" s="8" t="n">
        <v>155.89</v>
      </c>
      <c r="J1458" s="8" t="n">
        <v>34.18</v>
      </c>
      <c r="K1458" s="268" t="n">
        <v>0.1772</v>
      </c>
      <c r="L1458" s="268" t="n">
        <v>0.1163</v>
      </c>
      <c r="M1458" s="268" t="n">
        <v>-0.0285</v>
      </c>
      <c r="N1458" s="8" t="n">
        <v>308.37</v>
      </c>
      <c r="O1458" s="8" t="n">
        <v>4227.56</v>
      </c>
      <c r="P1458" s="268" t="n">
        <v>0.07290000000000001</v>
      </c>
      <c r="Q1458" s="8" t="n">
        <v>292</v>
      </c>
      <c r="R1458" s="8" t="inlineStr">
        <is>
          <t>1 0.00%</t>
        </is>
      </c>
      <c r="S1458" s="8" t="inlineStr">
        <is>
          <t>6 ↓ -0.02%</t>
        </is>
      </c>
      <c r="T1458" s="8" t="inlineStr">
        <is>
          <t>41 ↑ +0.38%</t>
        </is>
      </c>
      <c r="U1458" s="8" t="inlineStr">
        <is>
          <t>81 ↑ +0.33%</t>
        </is>
      </c>
      <c r="V1458" s="8" t="inlineStr">
        <is>
          <t>54 ↑ +0.62%</t>
        </is>
      </c>
      <c r="W1458" s="8" t="inlineStr">
        <is>
          <t>109 ↑ +0.46%</t>
        </is>
      </c>
    </row>
    <row r="1459" ht="28" customHeight="1" s="386">
      <c r="A1459" s="308" t="n">
        <v>44075</v>
      </c>
      <c r="B1459" s="472" t="n">
        <v>1555.668</v>
      </c>
      <c r="C1459" s="8" t="n">
        <v>6.584</v>
      </c>
      <c r="D1459" s="268" t="n">
        <v>0.0042</v>
      </c>
      <c r="E1459" s="8" t="n">
        <v>85.05</v>
      </c>
      <c r="F1459" s="8" t="n">
        <v>137.878</v>
      </c>
      <c r="G1459" s="8" t="n">
        <v>123.229</v>
      </c>
      <c r="H1459" s="8" t="n">
        <v>110.6</v>
      </c>
      <c r="I1459" s="8" t="n">
        <v>155.9</v>
      </c>
      <c r="J1459" s="8" t="n">
        <v>33.33</v>
      </c>
      <c r="K1459" s="268" t="n">
        <v>0.1802</v>
      </c>
      <c r="L1459" s="268" t="n">
        <v>0.1201</v>
      </c>
      <c r="M1459" s="268" t="n">
        <v>-0.0276</v>
      </c>
      <c r="N1459" s="8" t="n">
        <v>298.64</v>
      </c>
      <c r="O1459" s="8" t="n">
        <v>4236.02</v>
      </c>
      <c r="P1459" s="268" t="n">
        <v>0.07049999999999999</v>
      </c>
      <c r="Q1459" s="8" t="n">
        <v>292</v>
      </c>
      <c r="R1459" s="8" t="inlineStr">
        <is>
          <t>1 ↑ +0.35%</t>
        </is>
      </c>
      <c r="S1459" s="8" t="inlineStr">
        <is>
          <t>6 ↑ +0.08%</t>
        </is>
      </c>
      <c r="T1459" s="8" t="inlineStr">
        <is>
          <t>44 ↑ +0.05%</t>
        </is>
      </c>
      <c r="U1459" s="8" t="inlineStr">
        <is>
          <t>80 ↑ +0.21%</t>
        </is>
      </c>
      <c r="V1459" s="8" t="inlineStr">
        <is>
          <t>54 ↑ +0.83%</t>
        </is>
      </c>
      <c r="W1459" s="8" t="inlineStr">
        <is>
          <t>107 ↑ +0.55%</t>
        </is>
      </c>
    </row>
    <row r="1460" ht="28" customHeight="1" s="386">
      <c r="A1460" s="308" t="n">
        <v>44074</v>
      </c>
      <c r="B1460" s="472" t="n">
        <v>1549.084</v>
      </c>
      <c r="C1460" s="8" t="n">
        <v>5.895</v>
      </c>
      <c r="D1460" s="268" t="n">
        <v>0.0038</v>
      </c>
      <c r="E1460" s="8" t="n">
        <v>82.87</v>
      </c>
      <c r="F1460" s="8" t="n">
        <v>137.432</v>
      </c>
      <c r="G1460" s="8" t="n">
        <v>122.252</v>
      </c>
      <c r="H1460" s="8" t="n">
        <v>110.59</v>
      </c>
      <c r="I1460" s="8" t="n">
        <v>155.88</v>
      </c>
      <c r="J1460" s="8" t="n">
        <v>33.33</v>
      </c>
      <c r="K1460" s="268" t="n">
        <v>0.1845</v>
      </c>
      <c r="L1460" s="268" t="n">
        <v>0.1256</v>
      </c>
      <c r="M1460" s="268" t="n">
        <v>-0.0266</v>
      </c>
      <c r="N1460" s="8" t="n">
        <v>289.59</v>
      </c>
      <c r="O1460" s="8" t="n">
        <v>4242.47</v>
      </c>
      <c r="P1460" s="268" t="n">
        <v>0.0683</v>
      </c>
      <c r="Q1460" s="8" t="n">
        <v>293</v>
      </c>
      <c r="R1460" s="8" t="inlineStr">
        <is>
          <t>1 ↓ -0.27%</t>
        </is>
      </c>
      <c r="S1460" s="8" t="inlineStr">
        <is>
          <t>6 ↑ +0.07%</t>
        </is>
      </c>
      <c r="T1460" s="8" t="inlineStr">
        <is>
          <t>45 ↑ +0.12%</t>
        </is>
      </c>
      <c r="U1460" s="8" t="inlineStr">
        <is>
          <t>81 ↑ +0.12%</t>
        </is>
      </c>
      <c r="V1460" s="8" t="inlineStr">
        <is>
          <t>55 ↑ +0.50%</t>
        </is>
      </c>
      <c r="W1460" s="8" t="inlineStr">
        <is>
          <t>105 ↑ +0.66%</t>
        </is>
      </c>
    </row>
    <row r="1461" ht="28" customHeight="1" s="386">
      <c r="A1461" s="308" t="n">
        <v>44071</v>
      </c>
      <c r="B1461" s="472" t="n">
        <v>1543.189</v>
      </c>
      <c r="C1461" s="8" t="n">
        <v>6.638</v>
      </c>
      <c r="D1461" s="268" t="n">
        <v>0.0043</v>
      </c>
      <c r="E1461" s="8" t="n">
        <v>80.79000000000001</v>
      </c>
      <c r="F1461" s="8" t="n">
        <v>136.758</v>
      </c>
      <c r="G1461" s="8" t="n">
        <v>121.436</v>
      </c>
      <c r="H1461" s="8" t="n">
        <v>110.18</v>
      </c>
      <c r="I1461" s="8" t="n">
        <v>154.57</v>
      </c>
      <c r="J1461" s="8" t="n">
        <v>27.2</v>
      </c>
      <c r="K1461" s="268" t="n">
        <v>0.1781</v>
      </c>
      <c r="L1461" s="268" t="n">
        <v>0.1181</v>
      </c>
      <c r="M1461" s="268" t="n">
        <v>-0.0259</v>
      </c>
      <c r="N1461" s="8" t="n">
        <v>345.47</v>
      </c>
      <c r="O1461" s="8" t="n">
        <v>4246.27</v>
      </c>
      <c r="P1461" s="268" t="n">
        <v>0.0814</v>
      </c>
      <c r="Q1461" s="8" t="n">
        <v>294</v>
      </c>
      <c r="R1461" s="8" t="inlineStr">
        <is>
          <t>1 ↑ +0.49%</t>
        </is>
      </c>
      <c r="S1461" s="8" t="inlineStr">
        <is>
          <t>6 ↓ -0.16%</t>
        </is>
      </c>
      <c r="T1461" s="8" t="inlineStr">
        <is>
          <t>43 ↑ +0.09%</t>
        </is>
      </c>
      <c r="U1461" s="8" t="inlineStr">
        <is>
          <t>86 ↑ +0.18%</t>
        </is>
      </c>
      <c r="V1461" s="8" t="inlineStr">
        <is>
          <t>54 ↑ +1.24%</t>
        </is>
      </c>
      <c r="W1461" s="8" t="inlineStr">
        <is>
          <t>104 ↑ +0.58%</t>
        </is>
      </c>
    </row>
    <row r="1462" ht="28" customHeight="1" s="386">
      <c r="A1462" s="308" t="n">
        <v>44070</v>
      </c>
      <c r="B1462" s="472" t="n">
        <v>1536.551</v>
      </c>
      <c r="C1462" s="8" t="n">
        <v>7.401</v>
      </c>
      <c r="D1462" s="268" t="n">
        <v>0.0048</v>
      </c>
      <c r="E1462" s="8" t="n">
        <v>78.88</v>
      </c>
      <c r="F1462" s="8" t="n">
        <v>137.123</v>
      </c>
      <c r="G1462" s="8" t="n">
        <v>120.705</v>
      </c>
      <c r="H1462" s="8" t="n">
        <v>108.97</v>
      </c>
      <c r="I1462" s="8" t="n">
        <v>155.58</v>
      </c>
      <c r="J1462" s="8" t="n">
        <v>31.37</v>
      </c>
      <c r="K1462" s="268" t="n">
        <v>0.1846</v>
      </c>
      <c r="L1462" s="268" t="n">
        <v>0.1172</v>
      </c>
      <c r="M1462" s="268" t="n">
        <v>-0.0258</v>
      </c>
      <c r="N1462" s="8" t="n">
        <v>373</v>
      </c>
      <c r="O1462" s="8" t="n">
        <v>4262.11</v>
      </c>
      <c r="P1462" s="268" t="n">
        <v>0.08749999999999999</v>
      </c>
      <c r="Q1462" s="8" t="n">
        <v>298</v>
      </c>
      <c r="R1462" s="8" t="inlineStr">
        <is>
          <t>1 ↑ +0.18%</t>
        </is>
      </c>
      <c r="S1462" s="8" t="inlineStr">
        <is>
          <t>6 ↑ +0.01%</t>
        </is>
      </c>
      <c r="T1462" s="8" t="inlineStr">
        <is>
          <t>46 ↓ -0.09%</t>
        </is>
      </c>
      <c r="U1462" s="8" t="inlineStr">
        <is>
          <t>89 ↑ +0.06%</t>
        </is>
      </c>
      <c r="V1462" s="8" t="inlineStr">
        <is>
          <t>53 ↑ +0.18%</t>
        </is>
      </c>
      <c r="W1462" s="8" t="inlineStr">
        <is>
          <t>103 ↑ +1.29%</t>
        </is>
      </c>
    </row>
    <row r="1463" ht="28" customHeight="1" s="386">
      <c r="A1463" s="308" t="n">
        <v>44069</v>
      </c>
      <c r="B1463" s="472" t="n">
        <v>1529.15</v>
      </c>
      <c r="C1463" s="8" t="n">
        <v>-16.07</v>
      </c>
      <c r="D1463" s="268" t="n">
        <v>-0.0104</v>
      </c>
      <c r="E1463" s="8" t="n">
        <v>76.18000000000001</v>
      </c>
      <c r="F1463" s="8" t="n">
        <v>136.197</v>
      </c>
      <c r="G1463" s="8" t="n">
        <v>120.495</v>
      </c>
      <c r="H1463" s="8" t="n">
        <v>106.96</v>
      </c>
      <c r="I1463" s="8" t="n">
        <v>155.29</v>
      </c>
      <c r="J1463" s="8" t="n">
        <v>37.41</v>
      </c>
      <c r="K1463" s="268" t="n">
        <v>0.191</v>
      </c>
      <c r="L1463" s="268" t="n">
        <v>0.1286</v>
      </c>
      <c r="M1463" s="268" t="n">
        <v>-0.025</v>
      </c>
      <c r="N1463" s="8" t="n">
        <v>372.84</v>
      </c>
      <c r="O1463" s="8" t="n">
        <v>4271.97</v>
      </c>
      <c r="P1463" s="268" t="n">
        <v>0.0873</v>
      </c>
      <c r="Q1463" s="8" t="n">
        <v>298</v>
      </c>
      <c r="R1463" s="8" t="inlineStr">
        <is>
          <t>1 ↓ -0.58%</t>
        </is>
      </c>
      <c r="S1463" s="8" t="inlineStr">
        <is>
          <t>5 ↓ -0.13%</t>
        </is>
      </c>
      <c r="T1463" s="8" t="inlineStr">
        <is>
          <t>50 ↓ -0.62%</t>
        </is>
      </c>
      <c r="U1463" s="8" t="inlineStr">
        <is>
          <t>88 ↓ -0.88%</t>
        </is>
      </c>
      <c r="V1463" s="8" t="inlineStr">
        <is>
          <t>55 ↓ -1.19%</t>
        </is>
      </c>
      <c r="W1463" s="8" t="inlineStr">
        <is>
          <t>99 ↓ -1.36%</t>
        </is>
      </c>
    </row>
    <row r="1464" ht="28" customHeight="1" s="386">
      <c r="A1464" s="308" t="n">
        <v>44068</v>
      </c>
      <c r="B1464" s="472" t="n">
        <v>1545.22</v>
      </c>
      <c r="C1464" s="8" t="n">
        <v>0.324</v>
      </c>
      <c r="D1464" s="268" t="n">
        <v>0.0002</v>
      </c>
      <c r="E1464" s="8" t="n">
        <v>83.33</v>
      </c>
      <c r="F1464" s="8" t="n">
        <v>137.795</v>
      </c>
      <c r="G1464" s="8" t="n">
        <v>122.475</v>
      </c>
      <c r="H1464" s="8" t="n">
        <v>111.15</v>
      </c>
      <c r="I1464" s="8" t="n">
        <v>155.57</v>
      </c>
      <c r="J1464" s="8" t="n">
        <v>29.43</v>
      </c>
      <c r="K1464" s="268" t="n">
        <v>0.1777</v>
      </c>
      <c r="L1464" s="268" t="n">
        <v>0.1176</v>
      </c>
      <c r="M1464" s="268" t="n">
        <v>-0.0272</v>
      </c>
      <c r="N1464" s="8" t="n">
        <v>390.39</v>
      </c>
      <c r="O1464" s="8" t="n">
        <v>4294.32</v>
      </c>
      <c r="P1464" s="268" t="n">
        <v>0.09089999999999999</v>
      </c>
      <c r="Q1464" s="8" t="n">
        <v>298</v>
      </c>
      <c r="R1464" s="8" t="inlineStr">
        <is>
          <t>1 ↑ +0.32%</t>
        </is>
      </c>
      <c r="S1464" s="8" t="inlineStr">
        <is>
          <t>5 ↓ -0.15%</t>
        </is>
      </c>
      <c r="T1464" s="8" t="inlineStr">
        <is>
          <t>42 ↑ +0.12%</t>
        </is>
      </c>
      <c r="U1464" s="8" t="inlineStr">
        <is>
          <t>83 ↓ -0.10%</t>
        </is>
      </c>
      <c r="V1464" s="8" t="inlineStr">
        <is>
          <t>61 ↑ +0.36%</t>
        </is>
      </c>
      <c r="W1464" s="8" t="inlineStr">
        <is>
          <t>106 ↑ +0.13%</t>
        </is>
      </c>
    </row>
    <row r="1465" ht="28" customHeight="1" s="386">
      <c r="A1465" s="308" t="n">
        <v>44067</v>
      </c>
      <c r="B1465" s="472" t="n">
        <v>1544.896</v>
      </c>
      <c r="C1465" s="8" t="n">
        <v>-0.247</v>
      </c>
      <c r="D1465" s="268" t="n">
        <v>-0.0002</v>
      </c>
      <c r="E1465" s="8" t="n">
        <v>83.06999999999999</v>
      </c>
      <c r="F1465" s="8" t="n">
        <v>137.794</v>
      </c>
      <c r="G1465" s="8" t="n">
        <v>122.553</v>
      </c>
      <c r="H1465" s="8" t="n">
        <v>110.39</v>
      </c>
      <c r="I1465" s="8" t="n">
        <v>155.45</v>
      </c>
      <c r="J1465" s="8" t="n">
        <v>31.09</v>
      </c>
      <c r="K1465" s="268" t="n">
        <v>0.1766</v>
      </c>
      <c r="L1465" s="268" t="n">
        <v>0.1221</v>
      </c>
      <c r="M1465" s="268" t="n">
        <v>-0.0273</v>
      </c>
      <c r="N1465" s="8" t="n">
        <v>406.32</v>
      </c>
      <c r="O1465" s="8" t="n">
        <v>4311.18</v>
      </c>
      <c r="P1465" s="268" t="n">
        <v>0.09420000000000001</v>
      </c>
      <c r="Q1465" s="8" t="n">
        <v>298</v>
      </c>
      <c r="R1465" s="8" t="inlineStr">
        <is>
          <t>1 ↓ -0.31%</t>
        </is>
      </c>
      <c r="S1465" s="8" t="inlineStr">
        <is>
          <t>5 ↓ -0.25%</t>
        </is>
      </c>
      <c r="T1465" s="8" t="inlineStr">
        <is>
          <t>43 ↓ -0.09%</t>
        </is>
      </c>
      <c r="U1465" s="8" t="inlineStr">
        <is>
          <t>90 ↓ -0.13%</t>
        </is>
      </c>
      <c r="V1465" s="8" t="inlineStr">
        <is>
          <t>51 ↑ +0.07%</t>
        </is>
      </c>
      <c r="W1465" s="8" t="inlineStr">
        <is>
          <t>108 ↑ +0.08%</t>
        </is>
      </c>
    </row>
    <row r="1466" ht="28" customHeight="1" s="386">
      <c r="A1466" s="308" t="n">
        <v>44064</v>
      </c>
      <c r="B1466" s="472" t="n">
        <v>1545.143</v>
      </c>
      <c r="C1466" s="8" t="n">
        <v>1.821</v>
      </c>
      <c r="D1466" s="268" t="n">
        <v>0.0012</v>
      </c>
      <c r="E1466" s="8" t="n">
        <v>81.54000000000001</v>
      </c>
      <c r="F1466" s="8" t="n">
        <v>137.981</v>
      </c>
      <c r="G1466" s="8" t="n">
        <v>122.355</v>
      </c>
      <c r="H1466" s="8" t="n">
        <v>110.96</v>
      </c>
      <c r="I1466" s="8" t="n">
        <v>156.6</v>
      </c>
      <c r="J1466" s="8" t="n">
        <v>31.56</v>
      </c>
      <c r="K1466" s="268" t="n">
        <v>0.1862</v>
      </c>
      <c r="L1466" s="268" t="n">
        <v>0.1281</v>
      </c>
      <c r="M1466" s="268" t="n">
        <v>-0.0276</v>
      </c>
      <c r="N1466" s="8" t="n">
        <v>634.54</v>
      </c>
      <c r="O1466" s="8" t="n">
        <v>4316.7</v>
      </c>
      <c r="P1466" s="268" t="n">
        <v>0.147</v>
      </c>
      <c r="Q1466" s="8" t="n">
        <v>296</v>
      </c>
      <c r="R1466" s="8" t="inlineStr">
        <is>
          <t>1 ↓ -1.45%</t>
        </is>
      </c>
      <c r="S1466" s="8" t="inlineStr">
        <is>
          <t>4 ↑ +0.11%</t>
        </is>
      </c>
      <c r="T1466" s="8" t="inlineStr">
        <is>
          <t>45 ↓ -0.03%</t>
        </is>
      </c>
      <c r="U1466" s="8" t="inlineStr">
        <is>
          <t>86 ↑ +0.34%</t>
        </is>
      </c>
      <c r="V1466" s="8" t="inlineStr">
        <is>
          <t>55 ↑ +0.54%</t>
        </is>
      </c>
      <c r="W1466" s="8" t="inlineStr">
        <is>
          <t>105 ↑ +0.19%</t>
        </is>
      </c>
    </row>
    <row r="1467" ht="28" customHeight="1" s="386">
      <c r="A1467" s="308" t="n">
        <v>44063</v>
      </c>
      <c r="B1467" s="472" t="n">
        <v>1543.322</v>
      </c>
      <c r="C1467" s="8" t="n">
        <v>-8.629</v>
      </c>
      <c r="D1467" s="268" t="n">
        <v>-0.0056</v>
      </c>
      <c r="E1467" s="8" t="n">
        <v>81.23</v>
      </c>
      <c r="F1467" s="8" t="n">
        <v>138.042</v>
      </c>
      <c r="G1467" s="8" t="n">
        <v>122.336</v>
      </c>
      <c r="H1467" s="8" t="n">
        <v>109.74</v>
      </c>
      <c r="I1467" s="8" t="n">
        <v>157.6</v>
      </c>
      <c r="J1467" s="8" t="n">
        <v>37.39</v>
      </c>
      <c r="K1467" s="268" t="n">
        <v>0.1956</v>
      </c>
      <c r="L1467" s="268" t="n">
        <v>0.1322</v>
      </c>
      <c r="M1467" s="268" t="n">
        <v>-0.0277</v>
      </c>
      <c r="N1467" s="8" t="n">
        <v>518.65</v>
      </c>
      <c r="O1467" s="8" t="n">
        <v>4221.68</v>
      </c>
      <c r="P1467" s="268" t="n">
        <v>0.1229</v>
      </c>
      <c r="Q1467" s="8" t="n">
        <v>292</v>
      </c>
      <c r="R1467" s="8" t="inlineStr">
        <is>
          <t>1 ↑ +2.28%</t>
        </is>
      </c>
      <c r="S1467" s="8" t="inlineStr">
        <is>
          <t>5 ↓ -0.22%</t>
        </is>
      </c>
      <c r="T1467" s="8" t="inlineStr">
        <is>
          <t>44 ↓ -0.33%</t>
        </is>
      </c>
      <c r="U1467" s="8" t="inlineStr">
        <is>
          <t>80 ↑ +0.02%</t>
        </is>
      </c>
      <c r="V1467" s="8" t="inlineStr">
        <is>
          <t>58 ↓ -0.52%</t>
        </is>
      </c>
      <c r="W1467" s="8" t="inlineStr">
        <is>
          <t>104 ↓ -0.47%</t>
        </is>
      </c>
    </row>
    <row r="1468" ht="28" customHeight="1" s="386">
      <c r="A1468" s="308" t="n">
        <v>44062</v>
      </c>
      <c r="B1468" s="472" t="n">
        <v>1551.951</v>
      </c>
      <c r="C1468" s="8" t="n">
        <v>-7.846</v>
      </c>
      <c r="D1468" s="268" t="n">
        <v>-0.005</v>
      </c>
      <c r="E1468" s="8" t="n">
        <v>85.33</v>
      </c>
      <c r="F1468" s="8" t="n">
        <v>138.564</v>
      </c>
      <c r="G1468" s="8" t="n">
        <v>123.39</v>
      </c>
      <c r="H1468" s="8" t="n">
        <v>110.66</v>
      </c>
      <c r="I1468" s="8" t="n">
        <v>157.16</v>
      </c>
      <c r="J1468" s="8" t="n">
        <v>35.03</v>
      </c>
      <c r="K1468" s="268" t="n">
        <v>0.1859</v>
      </c>
      <c r="L1468" s="268" t="n">
        <v>0.1273</v>
      </c>
      <c r="M1468" s="268" t="n">
        <v>-0.029</v>
      </c>
      <c r="N1468" s="8" t="n">
        <v>471.5</v>
      </c>
      <c r="O1468" s="8" t="n">
        <v>4231.99</v>
      </c>
      <c r="P1468" s="268" t="n">
        <v>0.1114</v>
      </c>
      <c r="Q1468" s="8" t="n">
        <v>293</v>
      </c>
      <c r="R1468" s="8" t="inlineStr">
        <is>
          <t>1 ↓ -1.42%</t>
        </is>
      </c>
      <c r="S1468" s="8" t="inlineStr">
        <is>
          <t>4 ↓ -0.11%</t>
        </is>
      </c>
      <c r="T1468" s="8" t="inlineStr">
        <is>
          <t>42 ↓ -0.10%</t>
        </is>
      </c>
      <c r="U1468" s="8" t="inlineStr">
        <is>
          <t>82 ↓ -0.36%</t>
        </is>
      </c>
      <c r="V1468" s="8" t="inlineStr">
        <is>
          <t>50 ↓ -0.27%</t>
        </is>
      </c>
      <c r="W1468" s="8" t="inlineStr">
        <is>
          <t>114 ↓ -0.64%</t>
        </is>
      </c>
    </row>
    <row r="1469" ht="28" customHeight="1" s="386">
      <c r="A1469" s="308" t="n">
        <v>44061</v>
      </c>
      <c r="B1469" s="472" t="n">
        <v>1559.797</v>
      </c>
      <c r="C1469" s="8" t="n">
        <v>7.637</v>
      </c>
      <c r="D1469" s="268" t="n">
        <v>0.0049</v>
      </c>
      <c r="E1469" s="8" t="n">
        <v>88.55</v>
      </c>
      <c r="F1469" s="8" t="n">
        <v>139.536</v>
      </c>
      <c r="G1469" s="8" t="n">
        <v>124</v>
      </c>
      <c r="H1469" s="8" t="n">
        <v>113.4</v>
      </c>
      <c r="I1469" s="8" t="n">
        <v>156.65</v>
      </c>
      <c r="J1469" s="8" t="n">
        <v>25.64</v>
      </c>
      <c r="K1469" s="268" t="n">
        <v>0.1711</v>
      </c>
      <c r="L1469" s="268" t="n">
        <v>0.1108</v>
      </c>
      <c r="M1469" s="268" t="n">
        <v>-0.0304</v>
      </c>
      <c r="N1469" s="8" t="n">
        <v>496.52</v>
      </c>
      <c r="O1469" s="8" t="n">
        <v>4242.54</v>
      </c>
      <c r="P1469" s="268" t="n">
        <v>0.117</v>
      </c>
      <c r="Q1469" s="8" t="n">
        <v>293</v>
      </c>
      <c r="R1469" s="8" t="inlineStr">
        <is>
          <t>1 ↑ +1.70%</t>
        </is>
      </c>
      <c r="S1469" s="8" t="inlineStr">
        <is>
          <t>5 ↑ +0.09%</t>
        </is>
      </c>
      <c r="T1469" s="8" t="inlineStr">
        <is>
          <t>40 ↑ +0.20%</t>
        </is>
      </c>
      <c r="U1469" s="8" t="inlineStr">
        <is>
          <t>76 ↑ +0.57%</t>
        </is>
      </c>
      <c r="V1469" s="8" t="inlineStr">
        <is>
          <t>51 ↑ +0.45%</t>
        </is>
      </c>
      <c r="W1469" s="8" t="inlineStr">
        <is>
          <t>120 ↑ +0.93%</t>
        </is>
      </c>
    </row>
    <row r="1470" ht="28" customHeight="1" s="386">
      <c r="A1470" s="308" t="n">
        <v>44060</v>
      </c>
      <c r="B1470" s="472" t="n">
        <v>1552.16</v>
      </c>
      <c r="C1470" s="8" t="n">
        <v>18.147</v>
      </c>
      <c r="D1470" s="268" t="n">
        <v>0.0118</v>
      </c>
      <c r="E1470" s="8" t="n">
        <v>86.36</v>
      </c>
      <c r="F1470" s="8" t="n">
        <v>139.564</v>
      </c>
      <c r="G1470" s="8" t="n">
        <v>123.575</v>
      </c>
      <c r="H1470" s="8" t="n">
        <v>112.5</v>
      </c>
      <c r="I1470" s="8" t="n">
        <v>156.96</v>
      </c>
      <c r="J1470" s="8" t="n">
        <v>26.16</v>
      </c>
      <c r="K1470" s="268" t="n">
        <v>0.1739</v>
      </c>
      <c r="L1470" s="268" t="n">
        <v>0.11</v>
      </c>
      <c r="M1470" s="268" t="n">
        <v>-0.0298</v>
      </c>
      <c r="N1470" s="8" t="n">
        <v>515.08</v>
      </c>
      <c r="O1470" s="8" t="n">
        <v>4198.99</v>
      </c>
      <c r="P1470" s="268" t="n">
        <v>0.1227</v>
      </c>
      <c r="Q1470" s="8" t="n">
        <v>288</v>
      </c>
      <c r="R1470" s="8" t="inlineStr">
        <is>
          <t>1 ↑ +0.26%</t>
        </is>
      </c>
      <c r="S1470" s="8" t="inlineStr">
        <is>
          <t>6 ↑ +0.22%</t>
        </is>
      </c>
      <c r="T1470" s="8" t="inlineStr">
        <is>
          <t>39 ↑ +0.46%</t>
        </is>
      </c>
      <c r="U1470" s="8" t="inlineStr">
        <is>
          <t>78 ↑ +0.98%</t>
        </is>
      </c>
      <c r="V1470" s="8" t="inlineStr">
        <is>
          <t>50 ↑ +1.62%</t>
        </is>
      </c>
      <c r="W1470" s="8" t="inlineStr">
        <is>
          <t>114 ↑ +2.31%</t>
        </is>
      </c>
    </row>
    <row r="1471" ht="28" customHeight="1" s="386">
      <c r="A1471" s="308" t="n">
        <v>44057</v>
      </c>
      <c r="B1471" s="472" t="n">
        <v>1534.013</v>
      </c>
      <c r="C1471" s="8" t="n">
        <v>-4.847</v>
      </c>
      <c r="D1471" s="268" t="n">
        <v>-0.0032</v>
      </c>
      <c r="E1471" s="8" t="n">
        <v>82.78</v>
      </c>
      <c r="F1471" s="8" t="n">
        <v>137.852</v>
      </c>
      <c r="G1471" s="8" t="n">
        <v>122.176</v>
      </c>
      <c r="H1471" s="8" t="n">
        <v>111.06</v>
      </c>
      <c r="I1471" s="8" t="n">
        <v>156.07</v>
      </c>
      <c r="J1471" s="8" t="n">
        <v>31.24</v>
      </c>
      <c r="K1471" s="268" t="n">
        <v>0.1822</v>
      </c>
      <c r="L1471" s="268" t="n">
        <v>0.1131</v>
      </c>
      <c r="M1471" s="268" t="n">
        <v>-0.0274</v>
      </c>
      <c r="N1471" s="8" t="n">
        <v>583.85</v>
      </c>
      <c r="O1471" s="8" t="n">
        <v>4175.02</v>
      </c>
      <c r="P1471" s="268" t="n">
        <v>0.1398</v>
      </c>
      <c r="Q1471" s="8" t="n">
        <v>288</v>
      </c>
      <c r="R1471" s="8" t="inlineStr">
        <is>
          <t>1 ↑ +0.27%</t>
        </is>
      </c>
      <c r="S1471" s="8" t="inlineStr">
        <is>
          <t>7 ↓ -0.43%</t>
        </is>
      </c>
      <c r="T1471" s="8" t="inlineStr">
        <is>
          <t>41 ↑ +0.18%</t>
        </is>
      </c>
      <c r="U1471" s="8" t="inlineStr">
        <is>
          <t>81 ↑ +0.32%</t>
        </is>
      </c>
      <c r="V1471" s="8" t="inlineStr">
        <is>
          <t>48 ↑ +0.43%</t>
        </is>
      </c>
      <c r="W1471" s="8" t="inlineStr">
        <is>
          <t>110 ↓ -1.17%</t>
        </is>
      </c>
    </row>
    <row r="1472" ht="28" customHeight="1" s="386">
      <c r="A1472" s="308" t="n">
        <v>44056</v>
      </c>
      <c r="B1472" s="472" t="n">
        <v>1538.86</v>
      </c>
      <c r="C1472" s="8" t="n">
        <v>11.137</v>
      </c>
      <c r="D1472" s="268" t="n">
        <v>0.0073</v>
      </c>
      <c r="E1472" s="8" t="n">
        <v>83.06</v>
      </c>
      <c r="F1472" s="8" t="n">
        <v>138.919</v>
      </c>
      <c r="G1472" s="8" t="n">
        <v>121.575</v>
      </c>
      <c r="H1472" s="8" t="n">
        <v>110.49</v>
      </c>
      <c r="I1472" s="8" t="n">
        <v>158.82</v>
      </c>
      <c r="J1472" s="8" t="n">
        <v>35.67</v>
      </c>
      <c r="K1472" s="268" t="n">
        <v>0.199</v>
      </c>
      <c r="L1472" s="268" t="n">
        <v>0.1286</v>
      </c>
      <c r="M1472" s="268" t="n">
        <v>-0.0283</v>
      </c>
      <c r="N1472" s="8" t="n">
        <v>764.61</v>
      </c>
      <c r="O1472" s="8" t="n">
        <v>4186.04</v>
      </c>
      <c r="P1472" s="268" t="n">
        <v>0.1827</v>
      </c>
      <c r="Q1472" s="8" t="n">
        <v>288</v>
      </c>
      <c r="R1472" s="8" t="inlineStr">
        <is>
          <t>1 ↑ +0.15%</t>
        </is>
      </c>
      <c r="S1472" s="8" t="inlineStr">
        <is>
          <t>6 ↓ -0.59%</t>
        </is>
      </c>
      <c r="T1472" s="8" t="inlineStr">
        <is>
          <t>41 ↑ +0.14%</t>
        </is>
      </c>
      <c r="U1472" s="8" t="inlineStr">
        <is>
          <t>87 ↑ +0.19%</t>
        </is>
      </c>
      <c r="V1472" s="8" t="inlineStr">
        <is>
          <t>44 ↑ +0.42%</t>
        </is>
      </c>
      <c r="W1472" s="8" t="inlineStr">
        <is>
          <t>109 ↑ +1.58%</t>
        </is>
      </c>
    </row>
    <row r="1473" ht="28" customHeight="1" s="386">
      <c r="A1473" s="308" t="n">
        <v>44055</v>
      </c>
      <c r="B1473" s="472" t="n">
        <v>1527.723</v>
      </c>
      <c r="C1473" s="8" t="n">
        <v>-2.249</v>
      </c>
      <c r="D1473" s="268" t="n">
        <v>-0.0015</v>
      </c>
      <c r="E1473" s="8" t="n">
        <v>79.72</v>
      </c>
      <c r="F1473" s="8" t="n">
        <v>137.544</v>
      </c>
      <c r="G1473" s="8" t="n">
        <v>122</v>
      </c>
      <c r="H1473" s="8" t="n">
        <v>111.57</v>
      </c>
      <c r="I1473" s="8" t="n">
        <v>157</v>
      </c>
      <c r="J1473" s="8" t="n">
        <v>35.52</v>
      </c>
      <c r="K1473" s="268" t="n">
        <v>0.1946</v>
      </c>
      <c r="L1473" s="268" t="n">
        <v>0.1196</v>
      </c>
      <c r="M1473" s="268" t="n">
        <v>-0.0269</v>
      </c>
      <c r="N1473" s="8" t="n">
        <v>766.59</v>
      </c>
      <c r="O1473" s="8" t="n">
        <v>4198.23</v>
      </c>
      <c r="P1473" s="268" t="n">
        <v>0.1826</v>
      </c>
      <c r="Q1473" s="8" t="n">
        <v>287</v>
      </c>
      <c r="R1473" s="8" t="inlineStr">
        <is>
          <t>1 ↓ -0.51%</t>
        </is>
      </c>
      <c r="S1473" s="8" t="inlineStr">
        <is>
          <t>5 ↑ +0.01%</t>
        </is>
      </c>
      <c r="T1473" s="8" t="inlineStr">
        <is>
          <t>48 ↓ -0.16%</t>
        </is>
      </c>
      <c r="U1473" s="8" t="inlineStr">
        <is>
          <t>82 ↓ -0.11%</t>
        </is>
      </c>
      <c r="V1473" s="8" t="inlineStr">
        <is>
          <t>46 ↓ -0.96%</t>
        </is>
      </c>
      <c r="W1473" s="8" t="inlineStr">
        <is>
          <t>105 ↑ +0.33%</t>
        </is>
      </c>
    </row>
    <row r="1474" ht="28" customHeight="1" s="386">
      <c r="A1474" s="308" t="n">
        <v>44054</v>
      </c>
      <c r="B1474" s="472" t="n">
        <v>1529.972</v>
      </c>
      <c r="C1474" s="8" t="n">
        <v>-16.282</v>
      </c>
      <c r="D1474" s="268" t="n">
        <v>-0.0105</v>
      </c>
      <c r="E1474" s="8" t="n">
        <v>83.27</v>
      </c>
      <c r="F1474" s="8" t="n">
        <v>137.757</v>
      </c>
      <c r="G1474" s="8" t="n">
        <v>123.7</v>
      </c>
      <c r="H1474" s="8" t="n">
        <v>111</v>
      </c>
      <c r="I1474" s="8" t="n">
        <v>156.92</v>
      </c>
      <c r="J1474" s="8" t="n">
        <v>38.32</v>
      </c>
      <c r="K1474" s="268" t="n">
        <v>0.1916</v>
      </c>
      <c r="L1474" s="268" t="n">
        <v>0.1212</v>
      </c>
      <c r="M1474" s="268" t="n">
        <v>-0.0271</v>
      </c>
      <c r="N1474" s="8" t="n">
        <v>626.63</v>
      </c>
      <c r="O1474" s="8" t="n">
        <v>4208.92</v>
      </c>
      <c r="P1474" s="268" t="n">
        <v>0.1489</v>
      </c>
      <c r="Q1474" s="8" t="n">
        <v>287</v>
      </c>
      <c r="R1474" s="8" t="inlineStr">
        <is>
          <t>1 ↓ -0.15%</t>
        </is>
      </c>
      <c r="S1474" s="8" t="inlineStr">
        <is>
          <t>6 ↑ +0.20%</t>
        </is>
      </c>
      <c r="T1474" s="8" t="inlineStr">
        <is>
          <t>47 ↑ +0.00%</t>
        </is>
      </c>
      <c r="U1474" s="8" t="inlineStr">
        <is>
          <t>76 ↓ -0.63%</t>
        </is>
      </c>
      <c r="V1474" s="8" t="inlineStr">
        <is>
          <t>45 ↓ -1.12%</t>
        </is>
      </c>
      <c r="W1474" s="8" t="inlineStr">
        <is>
          <t>112 ↓ -1.83%</t>
        </is>
      </c>
    </row>
    <row r="1475" ht="28" customHeight="1" s="386">
      <c r="A1475" s="308" t="n">
        <v>44053</v>
      </c>
      <c r="B1475" s="472" t="n">
        <v>1546.254</v>
      </c>
      <c r="C1475" s="8" t="n">
        <v>23.181</v>
      </c>
      <c r="D1475" s="268" t="n">
        <v>0.0152</v>
      </c>
      <c r="E1475" s="8" t="n">
        <v>86.48999999999999</v>
      </c>
      <c r="F1475" s="8" t="n">
        <v>139.437</v>
      </c>
      <c r="G1475" s="8" t="n">
        <v>124.65</v>
      </c>
      <c r="H1475" s="8" t="n">
        <v>112.81</v>
      </c>
      <c r="I1475" s="8" t="n">
        <v>157.41</v>
      </c>
      <c r="J1475" s="8" t="n">
        <v>30.69</v>
      </c>
      <c r="K1475" s="268" t="n">
        <v>0.1797</v>
      </c>
      <c r="L1475" s="268" t="n">
        <v>0.1068</v>
      </c>
      <c r="M1475" s="268" t="n">
        <v>-0.0295</v>
      </c>
      <c r="N1475" s="8" t="n">
        <v>521.96</v>
      </c>
      <c r="O1475" s="8" t="n">
        <v>4207.34</v>
      </c>
      <c r="P1475" s="268" t="n">
        <v>0.1241</v>
      </c>
      <c r="Q1475" s="8" t="n">
        <v>285</v>
      </c>
      <c r="R1475" s="8" t="inlineStr">
        <is>
          <t>1 ↑ +0.54%</t>
        </is>
      </c>
      <c r="S1475" s="8" t="inlineStr">
        <is>
          <t>6 ↑ +0.23%</t>
        </is>
      </c>
      <c r="T1475" s="8" t="inlineStr">
        <is>
          <t>45 ↑ +0.68%</t>
        </is>
      </c>
      <c r="U1475" s="8" t="inlineStr">
        <is>
          <t>67 ↑ +0.92%</t>
        </is>
      </c>
      <c r="V1475" s="8" t="inlineStr">
        <is>
          <t>46 ↑ +0.89%</t>
        </is>
      </c>
      <c r="W1475" s="8" t="inlineStr">
        <is>
          <t>120 ↑ +2.82%</t>
        </is>
      </c>
    </row>
    <row r="1476" ht="28" customHeight="1" s="386">
      <c r="A1476" s="308" t="n">
        <v>44050</v>
      </c>
      <c r="B1476" s="472" t="n">
        <v>1523.073</v>
      </c>
      <c r="C1476" s="8" t="n">
        <v>-1.692</v>
      </c>
      <c r="D1476" s="268" t="n">
        <v>-0.0011</v>
      </c>
      <c r="E1476" s="8" t="n">
        <v>83.87</v>
      </c>
      <c r="F1476" s="8" t="n">
        <v>137.103</v>
      </c>
      <c r="G1476" s="8" t="n">
        <v>123.05</v>
      </c>
      <c r="H1476" s="8" t="n">
        <v>111.09</v>
      </c>
      <c r="I1476" s="8" t="n">
        <v>154.19</v>
      </c>
      <c r="J1476" s="8" t="n">
        <v>31.86</v>
      </c>
      <c r="K1476" s="268" t="n">
        <v>0.1709</v>
      </c>
      <c r="L1476" s="268" t="n">
        <v>0.0998</v>
      </c>
      <c r="M1476" s="268" t="n">
        <v>-0.0262</v>
      </c>
      <c r="N1476" s="8" t="n">
        <v>395.24</v>
      </c>
      <c r="O1476" s="8" t="n">
        <v>4190.58</v>
      </c>
      <c r="P1476" s="268" t="n">
        <v>0.09429999999999999</v>
      </c>
      <c r="Q1476" s="8" t="n">
        <v>282</v>
      </c>
      <c r="R1476" s="8" t="inlineStr">
        <is>
          <t>1 0.00%</t>
        </is>
      </c>
      <c r="S1476" s="8" t="inlineStr">
        <is>
          <t>9 ↑ +0.06%</t>
        </is>
      </c>
      <c r="T1476" s="8" t="inlineStr">
        <is>
          <t>49 ↓ -0.35%</t>
        </is>
      </c>
      <c r="U1476" s="8" t="inlineStr">
        <is>
          <t>69 ↓ -0.49%</t>
        </is>
      </c>
      <c r="V1476" s="8" t="inlineStr">
        <is>
          <t>41 ↓ -0.32%</t>
        </is>
      </c>
      <c r="W1476" s="8" t="inlineStr">
        <is>
          <t>113 ↑ +1.40%</t>
        </is>
      </c>
    </row>
    <row r="1477" ht="28" customHeight="1" s="386">
      <c r="A1477" s="308" t="n">
        <v>44049</v>
      </c>
      <c r="B1477" s="472" t="n">
        <v>1524.765</v>
      </c>
      <c r="C1477" s="8" t="n">
        <v>-4.005</v>
      </c>
      <c r="D1477" s="268" t="n">
        <v>-0.0026</v>
      </c>
      <c r="E1477" s="8" t="n">
        <v>89.06</v>
      </c>
      <c r="F1477" s="8" t="n">
        <v>137.696</v>
      </c>
      <c r="G1477" s="8" t="n">
        <v>124.29</v>
      </c>
      <c r="H1477" s="8" t="n">
        <v>112.07</v>
      </c>
      <c r="I1477" s="8" t="n">
        <v>153.01</v>
      </c>
      <c r="J1477" s="8" t="n">
        <v>28.51</v>
      </c>
      <c r="K1477" s="268" t="n">
        <v>0.1532</v>
      </c>
      <c r="L1477" s="268" t="n">
        <v>0.0973</v>
      </c>
      <c r="M1477" s="268" t="n">
        <v>-0.027</v>
      </c>
      <c r="N1477" s="8" t="n">
        <v>356.13</v>
      </c>
      <c r="O1477" s="8" t="n">
        <v>4192.26</v>
      </c>
      <c r="P1477" s="268" t="n">
        <v>0.0849</v>
      </c>
      <c r="Q1477" s="8" t="n">
        <v>282</v>
      </c>
      <c r="R1477" s="8" t="inlineStr">
        <is>
          <t>1 ↓ -0.13%</t>
        </is>
      </c>
      <c r="S1477" s="8" t="inlineStr">
        <is>
          <t>9 ↓ -0.22%</t>
        </is>
      </c>
      <c r="T1477" s="8" t="inlineStr">
        <is>
          <t>43 ↓ -0.29%</t>
        </is>
      </c>
      <c r="U1477" s="8" t="inlineStr">
        <is>
          <t>74 ↓ -0.20%</t>
        </is>
      </c>
      <c r="V1477" s="8" t="inlineStr">
        <is>
          <t>38 ↓ -0.18%</t>
        </is>
      </c>
      <c r="W1477" s="8" t="inlineStr">
        <is>
          <t>117 ↓ -0.18%</t>
        </is>
      </c>
    </row>
    <row r="1478" ht="28" customHeight="1" s="386">
      <c r="A1478" s="308" t="n">
        <v>44048</v>
      </c>
      <c r="B1478" s="472" t="n">
        <v>1528.77</v>
      </c>
      <c r="C1478" s="8" t="n">
        <v>13.035</v>
      </c>
      <c r="D1478" s="268" t="n">
        <v>0.0086</v>
      </c>
      <c r="E1478" s="8" t="n">
        <v>90.53</v>
      </c>
      <c r="F1478" s="8" t="n">
        <v>138.305</v>
      </c>
      <c r="G1478" s="8" t="n">
        <v>124</v>
      </c>
      <c r="H1478" s="8" t="n">
        <v>112.85</v>
      </c>
      <c r="I1478" s="8" t="n">
        <v>153.66</v>
      </c>
      <c r="J1478" s="8" t="n">
        <v>26.63</v>
      </c>
      <c r="K1478" s="268" t="n">
        <v>0.1535</v>
      </c>
      <c r="L1478" s="268" t="n">
        <v>0.09370000000000001</v>
      </c>
      <c r="M1478" s="268" t="n">
        <v>-0.0278</v>
      </c>
      <c r="N1478" s="8" t="n">
        <v>398.85</v>
      </c>
      <c r="O1478" s="8" t="n">
        <v>4196.5</v>
      </c>
      <c r="P1478" s="268" t="n">
        <v>0.095</v>
      </c>
      <c r="Q1478" s="8" t="n">
        <v>281</v>
      </c>
      <c r="R1478" s="8" t="inlineStr">
        <is>
          <t>1 ↑ +0.04%</t>
        </is>
      </c>
      <c r="S1478" s="8" t="inlineStr">
        <is>
          <t>7 ↑ +0.25%</t>
        </is>
      </c>
      <c r="T1478" s="8" t="inlineStr">
        <is>
          <t>44 ↑ +0.10%</t>
        </is>
      </c>
      <c r="U1478" s="8" t="inlineStr">
        <is>
          <t>69 ↑ +0.27%</t>
        </is>
      </c>
      <c r="V1478" s="8" t="inlineStr">
        <is>
          <t>42 ↑ +0.87%</t>
        </is>
      </c>
      <c r="W1478" s="8" t="inlineStr">
        <is>
          <t>118 ↑ +1.70%</t>
        </is>
      </c>
    </row>
    <row r="1479" ht="28" customHeight="1" s="386">
      <c r="A1479" s="308" t="n">
        <v>44047</v>
      </c>
      <c r="B1479" s="472" t="n">
        <v>1515.735</v>
      </c>
      <c r="C1479" s="8" t="n">
        <v>-4.561</v>
      </c>
      <c r="D1479" s="268" t="n">
        <v>-0.003</v>
      </c>
      <c r="E1479" s="8" t="n">
        <v>89.12</v>
      </c>
      <c r="F1479" s="8" t="n">
        <v>136.978</v>
      </c>
      <c r="G1479" s="8" t="n">
        <v>123.215</v>
      </c>
      <c r="H1479" s="8" t="n">
        <v>112.13</v>
      </c>
      <c r="I1479" s="8" t="n">
        <v>152.64</v>
      </c>
      <c r="J1479" s="8" t="n">
        <v>27.07</v>
      </c>
      <c r="K1479" s="268" t="n">
        <v>0.1566</v>
      </c>
      <c r="L1479" s="268" t="n">
        <v>0.0956</v>
      </c>
      <c r="M1479" s="268" t="n">
        <v>-0.0265</v>
      </c>
      <c r="N1479" s="8" t="n">
        <v>371.6</v>
      </c>
      <c r="O1479" s="8" t="n">
        <v>4132.56</v>
      </c>
      <c r="P1479" s="268" t="n">
        <v>0.08989999999999999</v>
      </c>
      <c r="Q1479" s="8" t="n">
        <v>280</v>
      </c>
      <c r="R1479" s="8" t="inlineStr">
        <is>
          <t>1 ↓ -0.72%</t>
        </is>
      </c>
      <c r="S1479" s="8" t="inlineStr">
        <is>
          <t>7 ↑ +0.01%</t>
        </is>
      </c>
      <c r="T1479" s="8" t="inlineStr">
        <is>
          <t>48 ↓ -0.05%</t>
        </is>
      </c>
      <c r="U1479" s="8" t="inlineStr">
        <is>
          <t>63 ↓ -0.14%</t>
        </is>
      </c>
      <c r="V1479" s="8" t="inlineStr">
        <is>
          <t>47 ↓ -0.64%</t>
        </is>
      </c>
      <c r="W1479" s="8" t="inlineStr">
        <is>
          <t>114 ↓ -0.37%</t>
        </is>
      </c>
    </row>
    <row r="1480" ht="28" customHeight="1" s="386">
      <c r="A1480" s="308" t="n">
        <v>44046</v>
      </c>
      <c r="B1480" s="472" t="n">
        <v>1520.296</v>
      </c>
      <c r="C1480" s="8" t="n">
        <v>26.691</v>
      </c>
      <c r="D1480" s="268" t="n">
        <v>0.0179</v>
      </c>
      <c r="E1480" s="8" t="n">
        <v>91.36</v>
      </c>
      <c r="F1480" s="8" t="n">
        <v>137.891</v>
      </c>
      <c r="G1480" s="8" t="n">
        <v>124.29</v>
      </c>
      <c r="H1480" s="8" t="n">
        <v>113.02</v>
      </c>
      <c r="I1480" s="8" t="n">
        <v>153.46</v>
      </c>
      <c r="J1480" s="8" t="n">
        <v>27.01</v>
      </c>
      <c r="K1480" s="268" t="n">
        <v>0.1557</v>
      </c>
      <c r="L1480" s="268" t="n">
        <v>0.09719999999999999</v>
      </c>
      <c r="M1480" s="268" t="n">
        <v>-0.0274</v>
      </c>
      <c r="N1480" s="8" t="n">
        <v>399.38</v>
      </c>
      <c r="O1480" s="8" t="n">
        <v>4138.97</v>
      </c>
      <c r="P1480" s="268" t="n">
        <v>0.0965</v>
      </c>
      <c r="Q1480" s="8" t="n">
        <v>281</v>
      </c>
      <c r="R1480" s="8" t="inlineStr">
        <is>
          <t>1 ↑ +0.43%</t>
        </is>
      </c>
      <c r="S1480" s="8" t="inlineStr">
        <is>
          <t>6 ↑ +0.42%</t>
        </is>
      </c>
      <c r="T1480" s="8" t="inlineStr">
        <is>
          <t>47 ↑ +0.79%</t>
        </is>
      </c>
      <c r="U1480" s="8" t="inlineStr">
        <is>
          <t>63 ↑ +1.15%</t>
        </is>
      </c>
      <c r="V1480" s="8" t="inlineStr">
        <is>
          <t>43 ↑ +1.61%</t>
        </is>
      </c>
      <c r="W1480" s="8" t="inlineStr">
        <is>
          <t>121 ↑ +2.65%</t>
        </is>
      </c>
    </row>
    <row r="1481" ht="28" customHeight="1" s="386">
      <c r="A1481" s="308" t="n">
        <v>44043</v>
      </c>
      <c r="B1481" s="472" t="n">
        <v>1493.605</v>
      </c>
      <c r="C1481" s="8" t="n">
        <v>10.883</v>
      </c>
      <c r="D1481" s="268" t="n">
        <v>0.0073</v>
      </c>
      <c r="E1481" s="8" t="n">
        <v>83.73999999999999</v>
      </c>
      <c r="F1481" s="8" t="n">
        <v>135.164</v>
      </c>
      <c r="G1481" s="8" t="n">
        <v>122.01</v>
      </c>
      <c r="H1481" s="8" t="n">
        <v>108.87</v>
      </c>
      <c r="I1481" s="8" t="n">
        <v>152.32</v>
      </c>
      <c r="J1481" s="8" t="n">
        <v>33.05</v>
      </c>
      <c r="K1481" s="268" t="n">
        <v>0.1716</v>
      </c>
      <c r="L1481" s="268" t="n">
        <v>0.1197</v>
      </c>
      <c r="M1481" s="268" t="n">
        <v>-0.0235</v>
      </c>
      <c r="N1481" s="8" t="n">
        <v>370.5</v>
      </c>
      <c r="O1481" s="8" t="n">
        <v>4126.94</v>
      </c>
      <c r="P1481" s="268" t="n">
        <v>0.0898</v>
      </c>
      <c r="Q1481" s="8" t="n">
        <v>279</v>
      </c>
      <c r="R1481" s="8" t="inlineStr">
        <is>
          <t>1 ↓ -2.42%</t>
        </is>
      </c>
      <c r="S1481" s="8" t="inlineStr">
        <is>
          <t>9 ↑ +0.14%</t>
        </is>
      </c>
      <c r="T1481" s="8" t="inlineStr">
        <is>
          <t>53 ↑ +0.31%</t>
        </is>
      </c>
      <c r="U1481" s="8" t="inlineStr">
        <is>
          <t>64 ↑ +0.81%</t>
        </is>
      </c>
      <c r="V1481" s="8" t="inlineStr">
        <is>
          <t>41 ↑ +0.69%</t>
        </is>
      </c>
      <c r="W1481" s="8" t="inlineStr">
        <is>
          <t>111 ↑ +1.48%</t>
        </is>
      </c>
    </row>
    <row r="1482" ht="28" customHeight="1" s="386">
      <c r="A1482" s="308" t="n">
        <v>44042</v>
      </c>
      <c r="B1482" s="472" t="n">
        <v>1482.722</v>
      </c>
      <c r="C1482" s="8" t="n">
        <v>2.224</v>
      </c>
      <c r="D1482" s="268" t="n">
        <v>0.0015</v>
      </c>
      <c r="E1482" s="8" t="n">
        <v>82.23999999999999</v>
      </c>
      <c r="F1482" s="8" t="n">
        <v>134.11</v>
      </c>
      <c r="G1482" s="8" t="n">
        <v>121.88</v>
      </c>
      <c r="H1482" s="8" t="n">
        <v>108.13</v>
      </c>
      <c r="I1482" s="8" t="n">
        <v>151.72</v>
      </c>
      <c r="J1482" s="8" t="n">
        <v>33.33</v>
      </c>
      <c r="K1482" s="268" t="n">
        <v>0.1761</v>
      </c>
      <c r="L1482" s="268" t="n">
        <v>0.1209</v>
      </c>
      <c r="M1482" s="268" t="n">
        <v>-0.0222</v>
      </c>
      <c r="N1482" s="8" t="n">
        <v>330.48</v>
      </c>
      <c r="O1482" s="8" t="n">
        <v>4131.43</v>
      </c>
      <c r="P1482" s="268" t="n">
        <v>0.08</v>
      </c>
      <c r="Q1482" s="8" t="n">
        <v>279</v>
      </c>
      <c r="R1482" s="8" t="inlineStr">
        <is>
          <t>1 ↑ +5.92%</t>
        </is>
      </c>
      <c r="S1482" s="8" t="inlineStr">
        <is>
          <t>9 ↑ +0.42%</t>
        </is>
      </c>
      <c r="T1482" s="8" t="inlineStr">
        <is>
          <t>53 ↑ +0.36%</t>
        </is>
      </c>
      <c r="U1482" s="8" t="inlineStr">
        <is>
          <t>68 ↑ +0.30%</t>
        </is>
      </c>
      <c r="V1482" s="8" t="inlineStr">
        <is>
          <t>37 ↑ +0.15%</t>
        </is>
      </c>
      <c r="W1482" s="8" t="inlineStr">
        <is>
          <t>111 ↑ +0.03%</t>
        </is>
      </c>
    </row>
    <row r="1483" ht="28" customHeight="1" s="386">
      <c r="A1483" s="308" t="n">
        <v>44041</v>
      </c>
      <c r="B1483" s="472" t="n">
        <v>1480.498</v>
      </c>
      <c r="C1483" s="8" t="n">
        <v>20.801</v>
      </c>
      <c r="D1483" s="268" t="n">
        <v>0.0143</v>
      </c>
      <c r="E1483" s="8" t="n">
        <v>80.84999999999999</v>
      </c>
      <c r="F1483" s="8" t="n">
        <v>133.994</v>
      </c>
      <c r="G1483" s="8" t="n">
        <v>121</v>
      </c>
      <c r="H1483" s="8" t="n">
        <v>109.26</v>
      </c>
      <c r="I1483" s="8" t="n">
        <v>151.26</v>
      </c>
      <c r="J1483" s="8" t="n">
        <v>30.86</v>
      </c>
      <c r="K1483" s="268" t="n">
        <v>0.1727</v>
      </c>
      <c r="L1483" s="268" t="n">
        <v>0.1172</v>
      </c>
      <c r="M1483" s="268" t="n">
        <v>-0.0217</v>
      </c>
      <c r="N1483" s="8" t="n">
        <v>374.77</v>
      </c>
      <c r="O1483" s="8" t="n">
        <v>4138.21</v>
      </c>
      <c r="P1483" s="268" t="n">
        <v>0.0906</v>
      </c>
      <c r="Q1483" s="8" t="n">
        <v>279</v>
      </c>
      <c r="R1483" s="8" t="inlineStr">
        <is>
          <t>1 ↑ +0.19%</t>
        </is>
      </c>
      <c r="S1483" s="8" t="inlineStr">
        <is>
          <t>9 ↑ +0.43%</t>
        </is>
      </c>
      <c r="T1483" s="8" t="inlineStr">
        <is>
          <t>58 ↑ +0.50%</t>
        </is>
      </c>
      <c r="U1483" s="8" t="inlineStr">
        <is>
          <t>67 ↑ +0.89%</t>
        </is>
      </c>
      <c r="V1483" s="8" t="inlineStr">
        <is>
          <t>38 ↑ +1.34%</t>
        </is>
      </c>
      <c r="W1483" s="8" t="inlineStr">
        <is>
          <t>106 ↑ +2.39%</t>
        </is>
      </c>
    </row>
    <row r="1484" ht="28" customHeight="1" s="386">
      <c r="A1484" s="308" t="n">
        <v>44040</v>
      </c>
      <c r="B1484" s="472" t="n">
        <v>1459.697</v>
      </c>
      <c r="C1484" s="8" t="n">
        <v>14.352</v>
      </c>
      <c r="D1484" s="268" t="n">
        <v>0.009900000000000001</v>
      </c>
      <c r="E1484" s="8" t="n">
        <v>74.77</v>
      </c>
      <c r="F1484" s="8" t="n">
        <v>132.029</v>
      </c>
      <c r="G1484" s="8" t="n">
        <v>120</v>
      </c>
      <c r="H1484" s="8" t="n">
        <v>106.89</v>
      </c>
      <c r="I1484" s="8" t="n">
        <v>150.2</v>
      </c>
      <c r="J1484" s="8" t="n">
        <v>35.43</v>
      </c>
      <c r="K1484" s="268" t="n">
        <v>0.1817</v>
      </c>
      <c r="L1484" s="268" t="n">
        <v>0.1234</v>
      </c>
      <c r="M1484" s="268" t="n">
        <v>-0.0188</v>
      </c>
      <c r="N1484" s="8" t="n">
        <v>362.02</v>
      </c>
      <c r="O1484" s="8" t="n">
        <v>4146.62</v>
      </c>
      <c r="P1484" s="268" t="n">
        <v>0.0873</v>
      </c>
      <c r="Q1484" s="8" t="n">
        <v>279</v>
      </c>
      <c r="R1484" s="8" t="inlineStr">
        <is>
          <t>1 ↑ +0.25%</t>
        </is>
      </c>
      <c r="S1484" s="8" t="inlineStr">
        <is>
          <t>10 ↑ +0.22%</t>
        </is>
      </c>
      <c r="T1484" s="8" t="inlineStr">
        <is>
          <t>63 ↑ +0.27%</t>
        </is>
      </c>
      <c r="U1484" s="8" t="inlineStr">
        <is>
          <t>66 ↑ +0.45%</t>
        </is>
      </c>
      <c r="V1484" s="8" t="inlineStr">
        <is>
          <t>42 ↑ +0.81%</t>
        </is>
      </c>
      <c r="W1484" s="8" t="inlineStr">
        <is>
          <t>97 ↑ +2.00%</t>
        </is>
      </c>
    </row>
    <row r="1485" ht="28" customHeight="1" s="386">
      <c r="A1485" s="308" t="n">
        <v>44039</v>
      </c>
      <c r="B1485" s="472" t="n">
        <v>1445.345</v>
      </c>
      <c r="C1485" s="8" t="n">
        <v>-4.495</v>
      </c>
      <c r="D1485" s="268" t="n">
        <v>-0.0031</v>
      </c>
      <c r="E1485" s="8" t="n">
        <v>70.73999999999999</v>
      </c>
      <c r="F1485" s="8" t="n">
        <v>130.188</v>
      </c>
      <c r="G1485" s="8" t="n">
        <v>119.02</v>
      </c>
      <c r="H1485" s="8" t="n">
        <v>104.91</v>
      </c>
      <c r="I1485" s="8" t="n">
        <v>149.32</v>
      </c>
      <c r="J1485" s="8" t="n">
        <v>38.52</v>
      </c>
      <c r="K1485" s="268" t="n">
        <v>0.1914</v>
      </c>
      <c r="L1485" s="268" t="n">
        <v>0.1356</v>
      </c>
      <c r="M1485" s="268" t="n">
        <v>-0.0168</v>
      </c>
      <c r="N1485" s="8" t="n">
        <v>300.27</v>
      </c>
      <c r="O1485" s="8" t="n">
        <v>4146.94</v>
      </c>
      <c r="P1485" s="268" t="n">
        <v>0.07240000000000001</v>
      </c>
      <c r="Q1485" s="8" t="n">
        <v>277</v>
      </c>
      <c r="R1485" s="8" t="inlineStr">
        <is>
          <t>1 ↓ -0.12%</t>
        </is>
      </c>
      <c r="S1485" s="8" t="inlineStr">
        <is>
          <t>10 ↑ +0.11%</t>
        </is>
      </c>
      <c r="T1485" s="8" t="inlineStr">
        <is>
          <t>63 ↓ -0.10%</t>
        </is>
      </c>
      <c r="U1485" s="8" t="inlineStr">
        <is>
          <t>70 ↓ -0.32%</t>
        </is>
      </c>
      <c r="V1485" s="8" t="inlineStr">
        <is>
          <t>44 ↓ -0.60%</t>
        </is>
      </c>
      <c r="W1485" s="8" t="inlineStr">
        <is>
          <t>89 ↑ +0.13%</t>
        </is>
      </c>
    </row>
    <row r="1486" ht="28" customHeight="1" s="386">
      <c r="A1486" s="308" t="n">
        <v>44036</v>
      </c>
      <c r="B1486" s="472" t="n">
        <v>1449.84</v>
      </c>
      <c r="C1486" s="8" t="n">
        <v>-36.489</v>
      </c>
      <c r="D1486" s="268" t="n">
        <v>-0.0246</v>
      </c>
      <c r="E1486" s="8" t="n">
        <v>72.86</v>
      </c>
      <c r="F1486" s="8" t="n">
        <v>130.627</v>
      </c>
      <c r="G1486" s="8" t="n">
        <v>119.84</v>
      </c>
      <c r="H1486" s="8" t="n">
        <v>105.23</v>
      </c>
      <c r="I1486" s="8" t="n">
        <v>150.43</v>
      </c>
      <c r="J1486" s="8" t="n">
        <v>43.94</v>
      </c>
      <c r="K1486" s="268" t="n">
        <v>0.198</v>
      </c>
      <c r="L1486" s="268" t="n">
        <v>0.1474</v>
      </c>
      <c r="M1486" s="268" t="n">
        <v>-0.0177</v>
      </c>
      <c r="N1486" s="8" t="n">
        <v>359.88</v>
      </c>
      <c r="O1486" s="8" t="n">
        <v>4140.62</v>
      </c>
      <c r="P1486" s="268" t="n">
        <v>0.08690000000000001</v>
      </c>
      <c r="Q1486" s="8" t="n">
        <v>275</v>
      </c>
      <c r="R1486" s="8" t="inlineStr">
        <is>
          <t>1 ↓ -0.52%</t>
        </is>
      </c>
      <c r="S1486" s="8" t="inlineStr">
        <is>
          <t>10 ↓ -0.19%</t>
        </is>
      </c>
      <c r="T1486" s="8" t="inlineStr">
        <is>
          <t>64 ↓ -0.83%</t>
        </is>
      </c>
      <c r="U1486" s="8" t="inlineStr">
        <is>
          <t>66 ↓ -1.71%</t>
        </is>
      </c>
      <c r="V1486" s="8" t="inlineStr">
        <is>
          <t>48 ↓ -2.98%</t>
        </is>
      </c>
      <c r="W1486" s="8" t="inlineStr">
        <is>
          <t>86 ↓ -3.60%</t>
        </is>
      </c>
    </row>
    <row r="1487" ht="28" customHeight="1" s="386">
      <c r="A1487" s="308" t="n">
        <v>44035</v>
      </c>
      <c r="B1487" s="472" t="n">
        <v>1486.329</v>
      </c>
      <c r="C1487" s="8" t="n">
        <v>0.52</v>
      </c>
      <c r="D1487" s="268" t="n">
        <v>0.0004</v>
      </c>
      <c r="E1487" s="8" t="n">
        <v>82.13</v>
      </c>
      <c r="F1487" s="8" t="n">
        <v>134.874</v>
      </c>
      <c r="G1487" s="8" t="n">
        <v>122.605</v>
      </c>
      <c r="H1487" s="8" t="n">
        <v>110.04</v>
      </c>
      <c r="I1487" s="8" t="n">
        <v>152.12</v>
      </c>
      <c r="J1487" s="8" t="n">
        <v>30.41</v>
      </c>
      <c r="K1487" s="268" t="n">
        <v>0.1724</v>
      </c>
      <c r="L1487" s="268" t="n">
        <v>0.1116</v>
      </c>
      <c r="M1487" s="268" t="n">
        <v>-0.0232</v>
      </c>
      <c r="N1487" s="8" t="n">
        <v>407.48</v>
      </c>
      <c r="O1487" s="8" t="n">
        <v>4144.99</v>
      </c>
      <c r="P1487" s="268" t="n">
        <v>0.0983</v>
      </c>
      <c r="Q1487" s="8" t="n">
        <v>274</v>
      </c>
      <c r="R1487" s="8" t="inlineStr">
        <is>
          <t>1 ↓ -0.38%</t>
        </is>
      </c>
      <c r="S1487" s="8" t="inlineStr">
        <is>
          <t>10 ↓ -0.14%</t>
        </is>
      </c>
      <c r="T1487" s="8" t="inlineStr">
        <is>
          <t>53 ↑ +0.13%</t>
        </is>
      </c>
      <c r="U1487" s="8" t="inlineStr">
        <is>
          <t>65 ↓ -0.25%</t>
        </is>
      </c>
      <c r="V1487" s="8" t="inlineStr">
        <is>
          <t>37 ↓ -0.18%</t>
        </is>
      </c>
      <c r="W1487" s="8" t="inlineStr">
        <is>
          <t>108 ↑ +0.34%</t>
        </is>
      </c>
    </row>
    <row r="1488" ht="28" customHeight="1" s="386">
      <c r="A1488" s="308" t="n">
        <v>44034</v>
      </c>
      <c r="B1488" s="472" t="n">
        <v>1485.809</v>
      </c>
      <c r="C1488" s="8" t="n">
        <v>10.826</v>
      </c>
      <c r="D1488" s="268" t="n">
        <v>0.0073</v>
      </c>
      <c r="E1488" s="8" t="n">
        <v>83.67</v>
      </c>
      <c r="F1488" s="8" t="n">
        <v>134.894</v>
      </c>
      <c r="G1488" s="8" t="n">
        <v>123.2</v>
      </c>
      <c r="H1488" s="8" t="n">
        <v>111.96</v>
      </c>
      <c r="I1488" s="8" t="n">
        <v>151.85</v>
      </c>
      <c r="J1488" s="8" t="n">
        <v>27.78</v>
      </c>
      <c r="K1488" s="268" t="n">
        <v>0.1696</v>
      </c>
      <c r="L1488" s="268" t="n">
        <v>0.1078</v>
      </c>
      <c r="M1488" s="268" t="n">
        <v>-0.0233</v>
      </c>
      <c r="N1488" s="8" t="n">
        <v>408.73</v>
      </c>
      <c r="O1488" s="8" t="n">
        <v>4146.02</v>
      </c>
      <c r="P1488" s="268" t="n">
        <v>0.09859999999999999</v>
      </c>
      <c r="Q1488" s="8" t="n">
        <v>273</v>
      </c>
      <c r="R1488" s="8" t="inlineStr">
        <is>
          <t>1 ↓ -0.21%</t>
        </is>
      </c>
      <c r="S1488" s="8" t="inlineStr">
        <is>
          <t>9 ↑ +0.18%</t>
        </is>
      </c>
      <c r="T1488" s="8" t="inlineStr">
        <is>
          <t>52 ↑ +0.16%</t>
        </is>
      </c>
      <c r="U1488" s="8" t="inlineStr">
        <is>
          <t>59 ↑ +0.49%</t>
        </is>
      </c>
      <c r="V1488" s="8" t="inlineStr">
        <is>
          <t>45 ↑ +0.72%</t>
        </is>
      </c>
      <c r="W1488" s="8" t="inlineStr">
        <is>
          <t>107 ↑ +1.21%</t>
        </is>
      </c>
    </row>
    <row r="1489" ht="28" customHeight="1" s="386">
      <c r="A1489" s="308" t="n">
        <v>44033</v>
      </c>
      <c r="B1489" s="472" t="n">
        <v>1474.983</v>
      </c>
      <c r="C1489" s="8" t="n">
        <v>5.276</v>
      </c>
      <c r="D1489" s="268" t="n">
        <v>0.0036</v>
      </c>
      <c r="E1489" s="8" t="n">
        <v>83.33</v>
      </c>
      <c r="F1489" s="8" t="n">
        <v>134.015</v>
      </c>
      <c r="G1489" s="8" t="n">
        <v>121.64</v>
      </c>
      <c r="H1489" s="8" t="n">
        <v>111.58</v>
      </c>
      <c r="I1489" s="8" t="n">
        <v>150.86</v>
      </c>
      <c r="J1489" s="8" t="n">
        <v>26.01</v>
      </c>
      <c r="K1489" s="268" t="n">
        <v>0.1684</v>
      </c>
      <c r="L1489" s="268" t="n">
        <v>0.1042</v>
      </c>
      <c r="M1489" s="268" t="n">
        <v>-0.0218</v>
      </c>
      <c r="N1489" s="8" t="n">
        <v>375.02</v>
      </c>
      <c r="O1489" s="8" t="n">
        <v>4154.37</v>
      </c>
      <c r="P1489" s="268" t="n">
        <v>0.09030000000000001</v>
      </c>
      <c r="Q1489" s="8" t="n">
        <v>273</v>
      </c>
      <c r="R1489" s="8" t="inlineStr">
        <is>
          <t>1 ↑ +0.28%</t>
        </is>
      </c>
      <c r="S1489" s="8" t="inlineStr">
        <is>
          <t>9 ↓ -0.09%</t>
        </is>
      </c>
      <c r="T1489" s="8" t="inlineStr">
        <is>
          <t>54 ↑ +0.14%</t>
        </is>
      </c>
      <c r="U1489" s="8" t="inlineStr">
        <is>
          <t>60 ↑ +0.30%</t>
        </is>
      </c>
      <c r="V1489" s="8" t="inlineStr">
        <is>
          <t>51 ↓ -0.32%</t>
        </is>
      </c>
      <c r="W1489" s="8" t="inlineStr">
        <is>
          <t>98 ↑ +0.91%</t>
        </is>
      </c>
    </row>
    <row r="1490" ht="28" customHeight="1" s="386">
      <c r="A1490" s="308" t="n">
        <v>44032</v>
      </c>
      <c r="B1490" s="472" t="n">
        <v>1469.707</v>
      </c>
      <c r="C1490" s="8" t="n">
        <v>31.638</v>
      </c>
      <c r="D1490" s="268" t="n">
        <v>0.022</v>
      </c>
      <c r="E1490" s="8" t="n">
        <v>81.54000000000001</v>
      </c>
      <c r="F1490" s="8" t="n">
        <v>133.359</v>
      </c>
      <c r="G1490" s="8" t="n">
        <v>122.07</v>
      </c>
      <c r="H1490" s="8" t="n">
        <v>111.7</v>
      </c>
      <c r="I1490" s="8" t="n">
        <v>150.19</v>
      </c>
      <c r="J1490" s="8" t="n">
        <v>23.79</v>
      </c>
      <c r="K1490" s="268" t="n">
        <v>0.1683</v>
      </c>
      <c r="L1490" s="268" t="n">
        <v>0.1101</v>
      </c>
      <c r="M1490" s="268" t="n">
        <v>-0.0213</v>
      </c>
      <c r="N1490" s="8" t="n">
        <v>386.68</v>
      </c>
      <c r="O1490" s="8" t="n">
        <v>4159.6</v>
      </c>
      <c r="P1490" s="268" t="n">
        <v>0.093</v>
      </c>
      <c r="Q1490" s="8" t="n">
        <v>271</v>
      </c>
      <c r="R1490" s="8" t="inlineStr">
        <is>
          <t>1 ↑ +0.57%</t>
        </is>
      </c>
      <c r="S1490" s="8" t="inlineStr">
        <is>
          <t>10 ↑ +0.72%</t>
        </is>
      </c>
      <c r="T1490" s="8" t="inlineStr">
        <is>
          <t>56 ↑ +1.27%</t>
        </is>
      </c>
      <c r="U1490" s="8" t="inlineStr">
        <is>
          <t>59 ↑ +2.33%</t>
        </is>
      </c>
      <c r="V1490" s="8" t="inlineStr">
        <is>
          <t>51 ↑ +2.73%</t>
        </is>
      </c>
      <c r="W1490" s="8" t="inlineStr">
        <is>
          <t>94 ↑ +2.74%</t>
        </is>
      </c>
    </row>
    <row r="1491" ht="28" customHeight="1" s="386">
      <c r="A1491" s="308" t="n">
        <v>44029</v>
      </c>
      <c r="B1491" s="472" t="n">
        <v>1438.069</v>
      </c>
      <c r="C1491" s="8" t="n">
        <v>3.314</v>
      </c>
      <c r="D1491" s="268" t="n">
        <v>0.0023</v>
      </c>
      <c r="E1491" s="8" t="n">
        <v>71.56</v>
      </c>
      <c r="F1491" s="8" t="n">
        <v>130.632</v>
      </c>
      <c r="G1491" s="8" t="n">
        <v>118.299</v>
      </c>
      <c r="H1491" s="8" t="n">
        <v>107.72</v>
      </c>
      <c r="I1491" s="8" t="n">
        <v>148.7</v>
      </c>
      <c r="J1491" s="8" t="n">
        <v>28.57</v>
      </c>
      <c r="K1491" s="268" t="n">
        <v>0.1806</v>
      </c>
      <c r="L1491" s="268" t="n">
        <v>0.1207</v>
      </c>
      <c r="M1491" s="268" t="n">
        <v>-0.0166</v>
      </c>
      <c r="N1491" s="8" t="n">
        <v>479.63</v>
      </c>
      <c r="O1491" s="8" t="n">
        <v>4173.69</v>
      </c>
      <c r="P1491" s="268" t="n">
        <v>0.1149</v>
      </c>
      <c r="Q1491" s="8" t="n">
        <v>271</v>
      </c>
      <c r="R1491" s="8" t="inlineStr">
        <is>
          <t>1 ↑ +0.26%</t>
        </is>
      </c>
      <c r="S1491" s="8" t="inlineStr">
        <is>
          <t>12 ↑ +0.10%</t>
        </is>
      </c>
      <c r="T1491" s="8" t="inlineStr">
        <is>
          <t>68 ↑ +0.07%</t>
        </is>
      </c>
      <c r="U1491" s="8" t="inlineStr">
        <is>
          <t>63 ↑ +0.03%</t>
        </is>
      </c>
      <c r="V1491" s="8" t="inlineStr">
        <is>
          <t>47 ↑ +0.36%</t>
        </is>
      </c>
      <c r="W1491" s="8" t="inlineStr">
        <is>
          <t>80 ↑ +0.47%</t>
        </is>
      </c>
    </row>
    <row r="1492" ht="28" customHeight="1" s="386">
      <c r="A1492" s="308" t="n">
        <v>44028</v>
      </c>
      <c r="B1492" s="472" t="n">
        <v>1434.755</v>
      </c>
      <c r="C1492" s="8" t="n">
        <v>-51.683</v>
      </c>
      <c r="D1492" s="268" t="n">
        <v>-0.0348</v>
      </c>
      <c r="E1492" s="8" t="n">
        <v>69.28</v>
      </c>
      <c r="F1492" s="8" t="n">
        <v>130.298</v>
      </c>
      <c r="G1492" s="8" t="n">
        <v>118</v>
      </c>
      <c r="H1492" s="8" t="n">
        <v>106.2</v>
      </c>
      <c r="I1492" s="8" t="n">
        <v>148.47</v>
      </c>
      <c r="J1492" s="8" t="n">
        <v>28.38</v>
      </c>
      <c r="K1492" s="268" t="n">
        <v>0.1817</v>
      </c>
      <c r="L1492" s="268" t="n">
        <v>0.1237</v>
      </c>
      <c r="M1492" s="268" t="n">
        <v>-0.0163</v>
      </c>
      <c r="N1492" s="8" t="n">
        <v>450.54</v>
      </c>
      <c r="O1492" s="8" t="n">
        <v>4162.56</v>
      </c>
      <c r="P1492" s="268" t="n">
        <v>0.1082</v>
      </c>
      <c r="Q1492" s="8" t="n">
        <v>269</v>
      </c>
      <c r="R1492" s="8" t="inlineStr">
        <is>
          <t>2 ↓ -0.60%</t>
        </is>
      </c>
      <c r="S1492" s="8" t="inlineStr">
        <is>
          <t>10 ↓ -1.06%</t>
        </is>
      </c>
      <c r="T1492" s="8" t="inlineStr">
        <is>
          <t>69 ↓ -1.95%</t>
        </is>
      </c>
      <c r="U1492" s="8" t="inlineStr">
        <is>
          <t>63 ↓ -2.73%</t>
        </is>
      </c>
      <c r="V1492" s="8" t="inlineStr">
        <is>
          <t>47 ↓ -3.47%</t>
        </is>
      </c>
      <c r="W1492" s="8" t="inlineStr">
        <is>
          <t>78 ↓ -5.40%</t>
        </is>
      </c>
    </row>
    <row r="1493" ht="28" customHeight="1" s="386">
      <c r="A1493" s="308" t="n">
        <v>44027</v>
      </c>
      <c r="B1493" s="472" t="n">
        <v>1486.438</v>
      </c>
      <c r="C1493" s="8" t="n">
        <v>-22.452</v>
      </c>
      <c r="D1493" s="268" t="n">
        <v>-0.0149</v>
      </c>
      <c r="E1493" s="8" t="n">
        <v>84.05</v>
      </c>
      <c r="F1493" s="8" t="n">
        <v>135.966</v>
      </c>
      <c r="G1493" s="8" t="n">
        <v>122</v>
      </c>
      <c r="H1493" s="8" t="n">
        <v>111.43</v>
      </c>
      <c r="I1493" s="8" t="n">
        <v>152.65</v>
      </c>
      <c r="J1493" s="8" t="n">
        <v>26.43</v>
      </c>
      <c r="K1493" s="268" t="n">
        <v>0.1668</v>
      </c>
      <c r="L1493" s="268" t="n">
        <v>0.104</v>
      </c>
      <c r="M1493" s="268" t="n">
        <v>-0.0242</v>
      </c>
      <c r="N1493" s="8" t="n">
        <v>485.77</v>
      </c>
      <c r="O1493" s="8" t="n">
        <v>4147.11</v>
      </c>
      <c r="P1493" s="268" t="n">
        <v>0.1171</v>
      </c>
      <c r="Q1493" s="8" t="n">
        <v>268</v>
      </c>
      <c r="R1493" s="8" t="inlineStr">
        <is>
          <t>2 ↓ -0.77%</t>
        </is>
      </c>
      <c r="S1493" s="8" t="inlineStr">
        <is>
          <t>8 ↓ -0.50%</t>
        </is>
      </c>
      <c r="T1493" s="8" t="inlineStr">
        <is>
          <t>53 ↓ -0.66%</t>
        </is>
      </c>
      <c r="U1493" s="8" t="inlineStr">
        <is>
          <t>59 ↓ -1.11%</t>
        </is>
      </c>
      <c r="V1493" s="8" t="inlineStr">
        <is>
          <t>50 ↓ -1.56%</t>
        </is>
      </c>
      <c r="W1493" s="8" t="inlineStr">
        <is>
          <t>96 ↓ -1.51%</t>
        </is>
      </c>
    </row>
    <row r="1494" ht="28" customHeight="1" s="386">
      <c r="A1494" s="308" t="n">
        <v>44026</v>
      </c>
      <c r="B1494" s="472" t="n">
        <v>1508.89</v>
      </c>
      <c r="C1494" s="8" t="n">
        <v>-12.475</v>
      </c>
      <c r="D1494" s="268" t="n">
        <v>-0.008200000000000001</v>
      </c>
      <c r="E1494" s="8" t="n">
        <v>89.29000000000001</v>
      </c>
      <c r="F1494" s="8" t="n">
        <v>138.628</v>
      </c>
      <c r="G1494" s="8" t="n">
        <v>124.13</v>
      </c>
      <c r="H1494" s="8" t="n">
        <v>115.3</v>
      </c>
      <c r="I1494" s="8" t="n">
        <v>154.28</v>
      </c>
      <c r="J1494" s="8" t="n">
        <v>20.22</v>
      </c>
      <c r="K1494" s="268" t="n">
        <v>0.1565</v>
      </c>
      <c r="L1494" s="268" t="n">
        <v>0.1035</v>
      </c>
      <c r="M1494" s="268" t="n">
        <v>-0.0264</v>
      </c>
      <c r="N1494" s="8" t="n">
        <v>525.71</v>
      </c>
      <c r="O1494" s="8" t="n">
        <v>4152.26</v>
      </c>
      <c r="P1494" s="268" t="n">
        <v>0.1266</v>
      </c>
      <c r="Q1494" s="8" t="n">
        <v>268</v>
      </c>
      <c r="R1494" s="8" t="inlineStr">
        <is>
          <t>1 ↑ +0.23%</t>
        </is>
      </c>
      <c r="S1494" s="8" t="inlineStr">
        <is>
          <t>8 ↓ -0.11%</t>
        </is>
      </c>
      <c r="T1494" s="8" t="inlineStr">
        <is>
          <t>47 ↓ -0.44%</t>
        </is>
      </c>
      <c r="U1494" s="8" t="inlineStr">
        <is>
          <t>61 ↓ -0.70%</t>
        </is>
      </c>
      <c r="V1494" s="8" t="inlineStr">
        <is>
          <t>46 ↓ -0.83%</t>
        </is>
      </c>
      <c r="W1494" s="8" t="inlineStr">
        <is>
          <t>105 ↓ -0.65%</t>
        </is>
      </c>
    </row>
    <row r="1495" ht="28" customHeight="1" s="386">
      <c r="A1495" s="308" t="n">
        <v>44025</v>
      </c>
      <c r="B1495" s="472" t="n">
        <v>1521.365</v>
      </c>
      <c r="C1495" s="8" t="n">
        <v>36.628</v>
      </c>
      <c r="D1495" s="268" t="n">
        <v>0.0247</v>
      </c>
      <c r="E1495" s="8" t="n">
        <v>93.66</v>
      </c>
      <c r="F1495" s="8" t="n">
        <v>140.242</v>
      </c>
      <c r="G1495" s="8" t="n">
        <v>124.6</v>
      </c>
      <c r="H1495" s="8" t="n">
        <v>115.2</v>
      </c>
      <c r="I1495" s="8" t="n">
        <v>156.21</v>
      </c>
      <c r="J1495" s="8" t="n">
        <v>19.91</v>
      </c>
      <c r="K1495" s="268" t="n">
        <v>0.1596</v>
      </c>
      <c r="L1495" s="268" t="n">
        <v>0.1062</v>
      </c>
      <c r="M1495" s="268" t="n">
        <v>-0.0282</v>
      </c>
      <c r="N1495" s="8" t="n">
        <v>510.07</v>
      </c>
      <c r="O1495" s="8" t="n">
        <v>4115.57</v>
      </c>
      <c r="P1495" s="268" t="n">
        <v>0.1239</v>
      </c>
      <c r="Q1495" s="8" t="n">
        <v>266</v>
      </c>
      <c r="R1495" s="8" t="inlineStr">
        <is>
          <t>1 ↑ +0.65%</t>
        </is>
      </c>
      <c r="S1495" s="8" t="inlineStr">
        <is>
          <t>8 ↑ +0.20%</t>
        </is>
      </c>
      <c r="T1495" s="8" t="inlineStr">
        <is>
          <t>48 ↑ +0.99%</t>
        </is>
      </c>
      <c r="U1495" s="8" t="inlineStr">
        <is>
          <t>58 ↑ +1.11%</t>
        </is>
      </c>
      <c r="V1495" s="8" t="inlineStr">
        <is>
          <t>44 ↑ +2.57%</t>
        </is>
      </c>
      <c r="W1495" s="8" t="inlineStr">
        <is>
          <t>107 ↑ +5.02%</t>
        </is>
      </c>
    </row>
    <row r="1496" ht="28" customHeight="1" s="386">
      <c r="A1496" s="308" t="n">
        <v>44022</v>
      </c>
      <c r="B1496" s="472" t="n">
        <v>1484.737</v>
      </c>
      <c r="C1496" s="8" t="n">
        <v>-14.452</v>
      </c>
      <c r="D1496" s="268" t="n">
        <v>-0.009599999999999999</v>
      </c>
      <c r="E1496" s="8" t="n">
        <v>87.83</v>
      </c>
      <c r="F1496" s="8" t="n">
        <v>135.769</v>
      </c>
      <c r="G1496" s="8" t="n">
        <v>121.861</v>
      </c>
      <c r="H1496" s="8" t="n">
        <v>110.87</v>
      </c>
      <c r="I1496" s="8" t="n">
        <v>153.22</v>
      </c>
      <c r="J1496" s="8" t="n">
        <v>24.02</v>
      </c>
      <c r="K1496" s="268" t="n">
        <v>0.1745</v>
      </c>
      <c r="L1496" s="268" t="n">
        <v>0.1197</v>
      </c>
      <c r="M1496" s="268" t="n">
        <v>-0.0246</v>
      </c>
      <c r="N1496" s="8" t="n">
        <v>487.04</v>
      </c>
      <c r="O1496" s="8" t="n">
        <v>4122.6</v>
      </c>
      <c r="P1496" s="268" t="n">
        <v>0.1181</v>
      </c>
      <c r="Q1496" s="8" t="n">
        <v>266</v>
      </c>
      <c r="R1496" s="8" t="inlineStr">
        <is>
          <t>2 ↓ -1.26%</t>
        </is>
      </c>
      <c r="S1496" s="8" t="inlineStr">
        <is>
          <t>7 ↓ -0.64%</t>
        </is>
      </c>
      <c r="T1496" s="8" t="inlineStr">
        <is>
          <t>53 ↓ -0.78%</t>
        </is>
      </c>
      <c r="U1496" s="8" t="inlineStr">
        <is>
          <t>63 ↓ -1.03%</t>
        </is>
      </c>
      <c r="V1496" s="8" t="inlineStr">
        <is>
          <t>49 ↓ -1.45%</t>
        </is>
      </c>
      <c r="W1496" s="8" t="inlineStr">
        <is>
          <t>92 ↓ -0.78%</t>
        </is>
      </c>
    </row>
    <row r="1497" ht="28" customHeight="1" s="386">
      <c r="A1497" s="308" t="n">
        <v>44021</v>
      </c>
      <c r="B1497" s="472" t="n">
        <v>1499.189</v>
      </c>
      <c r="C1497" s="8" t="n">
        <v>20.538</v>
      </c>
      <c r="D1497" s="268" t="n">
        <v>0.0139</v>
      </c>
      <c r="E1497" s="8" t="n">
        <v>91.94</v>
      </c>
      <c r="F1497" s="8" t="n">
        <v>137.077</v>
      </c>
      <c r="G1497" s="8" t="n">
        <v>123.17</v>
      </c>
      <c r="H1497" s="8" t="n">
        <v>112.4</v>
      </c>
      <c r="I1497" s="8" t="n">
        <v>154.05</v>
      </c>
      <c r="J1497" s="8" t="n">
        <v>21.34</v>
      </c>
      <c r="K1497" s="268" t="n">
        <v>0.1697</v>
      </c>
      <c r="L1497" s="268" t="n">
        <v>0.115</v>
      </c>
      <c r="M1497" s="268" t="n">
        <v>-0.0268</v>
      </c>
      <c r="N1497" s="8" t="n">
        <v>554.11</v>
      </c>
      <c r="O1497" s="8" t="n">
        <v>4137.31</v>
      </c>
      <c r="P1497" s="268" t="n">
        <v>0.1339</v>
      </c>
      <c r="Q1497" s="8" t="n">
        <v>267</v>
      </c>
      <c r="R1497" s="8" t="inlineStr">
        <is>
          <t>1 ↑ +1.84%</t>
        </is>
      </c>
      <c r="S1497" s="8" t="inlineStr">
        <is>
          <t>7 ↑ +0.27%</t>
        </is>
      </c>
      <c r="T1497" s="8" t="inlineStr">
        <is>
          <t>52 ↑ +0.40%</t>
        </is>
      </c>
      <c r="U1497" s="8" t="inlineStr">
        <is>
          <t>59 ↑ +0.74%</t>
        </is>
      </c>
      <c r="V1497" s="8" t="inlineStr">
        <is>
          <t>48 ↑ +1.55%</t>
        </is>
      </c>
      <c r="W1497" s="8" t="inlineStr">
        <is>
          <t>100 ↑ +2.28%</t>
        </is>
      </c>
    </row>
    <row r="1498" ht="28" customHeight="1" s="386">
      <c r="A1498" s="308" t="n">
        <v>44020</v>
      </c>
      <c r="B1498" s="472" t="n">
        <v>1478.651</v>
      </c>
      <c r="C1498" s="8" t="n">
        <v>13.349</v>
      </c>
      <c r="D1498" s="268" t="n">
        <v>0.0091</v>
      </c>
      <c r="E1498" s="8" t="n">
        <v>88.73</v>
      </c>
      <c r="F1498" s="8" t="n">
        <v>135.356</v>
      </c>
      <c r="G1498" s="8" t="n">
        <v>121.74</v>
      </c>
      <c r="H1498" s="8" t="n">
        <v>109.17</v>
      </c>
      <c r="I1498" s="8" t="n">
        <v>153.75</v>
      </c>
      <c r="J1498" s="8" t="n">
        <v>24.88</v>
      </c>
      <c r="K1498" s="268" t="n">
        <v>0.1839</v>
      </c>
      <c r="L1498" s="268" t="n">
        <v>0.1235</v>
      </c>
      <c r="M1498" s="268" t="n">
        <v>-0.0239</v>
      </c>
      <c r="N1498" s="8" t="n">
        <v>493.78</v>
      </c>
      <c r="O1498" s="8" t="n">
        <v>4135.8</v>
      </c>
      <c r="P1498" s="268" t="n">
        <v>0.1194</v>
      </c>
      <c r="Q1498" s="8" t="n">
        <v>266</v>
      </c>
      <c r="R1498" s="8" t="inlineStr">
        <is>
          <t>1 ↓ -0.41%</t>
        </is>
      </c>
      <c r="S1498" s="8" t="inlineStr">
        <is>
          <t>7 ↑ +0.05%</t>
        </is>
      </c>
      <c r="T1498" s="8" t="inlineStr">
        <is>
          <t>56 ↑ +0.05%</t>
        </is>
      </c>
      <c r="U1498" s="8" t="inlineStr">
        <is>
          <t>61 ↑ +0.58%</t>
        </is>
      </c>
      <c r="V1498" s="8" t="inlineStr">
        <is>
          <t>53 ↑ +1.08%</t>
        </is>
      </c>
      <c r="W1498" s="8" t="inlineStr">
        <is>
          <t>88 ↑ +1.92%</t>
        </is>
      </c>
    </row>
    <row r="1499" ht="28" customHeight="1" s="386">
      <c r="A1499" s="308" t="n">
        <v>44019</v>
      </c>
      <c r="B1499" s="472" t="n">
        <v>1465.302</v>
      </c>
      <c r="C1499" s="8" t="n">
        <v>9.868</v>
      </c>
      <c r="D1499" s="268" t="n">
        <v>0.0068</v>
      </c>
      <c r="E1499" s="8" t="n">
        <v>87.81</v>
      </c>
      <c r="F1499" s="8" t="n">
        <v>133.61</v>
      </c>
      <c r="G1499" s="8" t="n">
        <v>120.02</v>
      </c>
      <c r="H1499" s="8" t="n">
        <v>107.33</v>
      </c>
      <c r="I1499" s="8" t="n">
        <v>153.66</v>
      </c>
      <c r="J1499" s="8" t="n">
        <v>31.58</v>
      </c>
      <c r="K1499" s="268" t="n">
        <v>0.2005</v>
      </c>
      <c r="L1499" s="268" t="n">
        <v>0.1391</v>
      </c>
      <c r="M1499" s="268" t="n">
        <v>-0.022</v>
      </c>
      <c r="N1499" s="8" t="n">
        <v>454.61</v>
      </c>
      <c r="O1499" s="8" t="n">
        <v>4120.76</v>
      </c>
      <c r="P1499" s="268" t="n">
        <v>0.1103</v>
      </c>
      <c r="Q1499" s="8" t="n">
        <v>263</v>
      </c>
      <c r="R1499" s="8" t="inlineStr">
        <is>
          <t>1 ↑ +0.51%</t>
        </is>
      </c>
      <c r="S1499" s="8" t="inlineStr">
        <is>
          <t>7 ↓ -0.25%</t>
        </is>
      </c>
      <c r="T1499" s="8" t="inlineStr">
        <is>
          <t>57 ↓ -0.11%</t>
        </is>
      </c>
      <c r="U1499" s="8" t="inlineStr">
        <is>
          <t>67 ↓ -0.08%</t>
        </is>
      </c>
      <c r="V1499" s="8" t="inlineStr">
        <is>
          <t>44 ↑ +1.53%</t>
        </is>
      </c>
      <c r="W1499" s="8" t="inlineStr">
        <is>
          <t>87 ↑ +2.45%</t>
        </is>
      </c>
    </row>
    <row r="1500" ht="28" customHeight="1" s="386">
      <c r="A1500" s="308" t="n">
        <v>44018</v>
      </c>
      <c r="B1500" s="472" t="n">
        <v>1455.434</v>
      </c>
      <c r="C1500" s="8" t="n">
        <v>42.378</v>
      </c>
      <c r="D1500" s="268" t="n">
        <v>0.03</v>
      </c>
      <c r="E1500" s="8" t="n">
        <v>87.3</v>
      </c>
      <c r="F1500" s="8" t="n">
        <v>132.277</v>
      </c>
      <c r="G1500" s="8" t="n">
        <v>119.795</v>
      </c>
      <c r="H1500" s="8" t="n">
        <v>105.87</v>
      </c>
      <c r="I1500" s="8" t="n">
        <v>152.78</v>
      </c>
      <c r="J1500" s="8" t="n">
        <v>31.64</v>
      </c>
      <c r="K1500" s="268" t="n">
        <v>0.205</v>
      </c>
      <c r="L1500" s="268" t="n">
        <v>0.1468</v>
      </c>
      <c r="M1500" s="268" t="n">
        <v>-0.021</v>
      </c>
      <c r="N1500" s="8" t="n">
        <v>471.97</v>
      </c>
      <c r="O1500" s="8" t="n">
        <v>4119.45</v>
      </c>
      <c r="P1500" s="268" t="n">
        <v>0.1146</v>
      </c>
      <c r="Q1500" s="8" t="n">
        <v>262</v>
      </c>
      <c r="R1500" s="8" t="inlineStr">
        <is>
          <t>1 ↑ +0.39%</t>
        </is>
      </c>
      <c r="S1500" s="8" t="inlineStr">
        <is>
          <t>7 ↑ +1.47%</t>
        </is>
      </c>
      <c r="T1500" s="8" t="inlineStr">
        <is>
          <t>55 ↑ +2.03%</t>
        </is>
      </c>
      <c r="U1500" s="8" t="inlineStr">
        <is>
          <t>70 ↑ +3.02%</t>
        </is>
      </c>
      <c r="V1500" s="8" t="inlineStr">
        <is>
          <t>44 ↑ +3.12%</t>
        </is>
      </c>
      <c r="W1500" s="8" t="inlineStr">
        <is>
          <t>85 ↑ +3.85%</t>
        </is>
      </c>
    </row>
    <row r="1501" ht="28" customHeight="1" s="386">
      <c r="A1501" s="308" t="n">
        <v>44015</v>
      </c>
      <c r="B1501" s="472" t="n">
        <v>1413.056</v>
      </c>
      <c r="C1501" s="8" t="n">
        <v>16.121</v>
      </c>
      <c r="D1501" s="268" t="n">
        <v>0.0115</v>
      </c>
      <c r="E1501" s="8" t="n">
        <v>74.40000000000001</v>
      </c>
      <c r="F1501" s="8" t="n">
        <v>128.336</v>
      </c>
      <c r="G1501" s="8" t="n">
        <v>116.37</v>
      </c>
      <c r="H1501" s="8" t="n">
        <v>101.69</v>
      </c>
      <c r="I1501" s="8" t="n">
        <v>150.39</v>
      </c>
      <c r="J1501" s="8" t="n">
        <v>39.55</v>
      </c>
      <c r="K1501" s="268" t="n">
        <v>0.2206</v>
      </c>
      <c r="L1501" s="268" t="n">
        <v>0.164</v>
      </c>
      <c r="M1501" s="268" t="n">
        <v>-0.0144</v>
      </c>
      <c r="N1501" s="8" t="n">
        <v>339.83</v>
      </c>
      <c r="O1501" s="8" t="n">
        <v>4119.88</v>
      </c>
      <c r="P1501" s="268" t="n">
        <v>0.0825</v>
      </c>
      <c r="Q1501" s="8" t="n">
        <v>261</v>
      </c>
      <c r="R1501" s="8" t="inlineStr">
        <is>
          <t>2 ↑ +0.53%</t>
        </is>
      </c>
      <c r="S1501" s="8" t="inlineStr">
        <is>
          <t>8 ↑ +0.76%</t>
        </is>
      </c>
      <c r="T1501" s="8" t="inlineStr">
        <is>
          <t>73 ↑ +1.25%</t>
        </is>
      </c>
      <c r="U1501" s="8" t="inlineStr">
        <is>
          <t>66 ↑ +1.35%</t>
        </is>
      </c>
      <c r="V1501" s="8" t="inlineStr">
        <is>
          <t>42 ↑ +1.49%</t>
        </is>
      </c>
      <c r="W1501" s="8" t="inlineStr">
        <is>
          <t>70 ↑ +0.86%</t>
        </is>
      </c>
    </row>
    <row r="1502" ht="28" customHeight="1" s="386">
      <c r="A1502" s="308" t="n">
        <v>44014</v>
      </c>
      <c r="B1502" s="472" t="n">
        <v>1396.935</v>
      </c>
      <c r="C1502" s="8" t="n">
        <v>17.11</v>
      </c>
      <c r="D1502" s="268" t="n">
        <v>0.0124</v>
      </c>
      <c r="E1502" s="8" t="n">
        <v>68.53</v>
      </c>
      <c r="F1502" s="8" t="n">
        <v>126.889</v>
      </c>
      <c r="G1502" s="8" t="n">
        <v>115.235</v>
      </c>
      <c r="H1502" s="8" t="n">
        <v>99.31999999999999</v>
      </c>
      <c r="I1502" s="8" t="n">
        <v>149.43</v>
      </c>
      <c r="J1502" s="8" t="n">
        <v>39.46</v>
      </c>
      <c r="K1502" s="268" t="n">
        <v>0.2254</v>
      </c>
      <c r="L1502" s="268" t="n">
        <v>0.1572</v>
      </c>
      <c r="M1502" s="268" t="n">
        <v>-0.0118</v>
      </c>
      <c r="N1502" s="8" t="n">
        <v>284.21</v>
      </c>
      <c r="O1502" s="8" t="n">
        <v>4112.34</v>
      </c>
      <c r="P1502" s="268" t="n">
        <v>0.06909999999999999</v>
      </c>
      <c r="Q1502" s="8" t="n">
        <v>260</v>
      </c>
      <c r="R1502" s="8" t="inlineStr">
        <is>
          <t>2 ↑ +0.20%</t>
        </is>
      </c>
      <c r="S1502" s="8" t="inlineStr">
        <is>
          <t>14 ↑ +0.46%</t>
        </is>
      </c>
      <c r="T1502" s="8" t="inlineStr">
        <is>
          <t>80 ↑ +1.07%</t>
        </is>
      </c>
      <c r="U1502" s="8" t="inlineStr">
        <is>
          <t>60 ↑ +1.59%</t>
        </is>
      </c>
      <c r="V1502" s="8" t="inlineStr">
        <is>
          <t>39 ↑ +2.65%</t>
        </is>
      </c>
      <c r="W1502" s="8" t="inlineStr">
        <is>
          <t>65 ↑ +0.78%</t>
        </is>
      </c>
    </row>
    <row r="1503" ht="28" customHeight="1" s="386">
      <c r="A1503" s="308" t="n">
        <v>44013</v>
      </c>
      <c r="B1503" s="472" t="n">
        <v>1379.825</v>
      </c>
      <c r="C1503" s="8" t="n">
        <v>4.127</v>
      </c>
      <c r="D1503" s="268" t="n">
        <v>0.003</v>
      </c>
      <c r="E1503" s="8" t="n">
        <v>57.03</v>
      </c>
      <c r="F1503" s="8" t="n">
        <v>125.359</v>
      </c>
      <c r="G1503" s="8" t="n">
        <v>113.44</v>
      </c>
      <c r="H1503" s="8" t="n">
        <v>98.11</v>
      </c>
      <c r="I1503" s="8" t="n">
        <v>148.73</v>
      </c>
      <c r="J1503" s="8" t="n">
        <v>40.32</v>
      </c>
      <c r="K1503" s="268" t="n">
        <v>0.2337</v>
      </c>
      <c r="L1503" s="268" t="n">
        <v>0.1598</v>
      </c>
      <c r="M1503" s="268" t="n">
        <v>-0.008800000000000001</v>
      </c>
      <c r="N1503" s="8" t="n">
        <v>229.06</v>
      </c>
      <c r="O1503" s="8" t="n">
        <v>4110.59</v>
      </c>
      <c r="P1503" s="268" t="n">
        <v>0.0557</v>
      </c>
      <c r="Q1503" s="8" t="n">
        <v>259</v>
      </c>
      <c r="R1503" s="8" t="inlineStr">
        <is>
          <t>2 ↓ -0.80%</t>
        </is>
      </c>
      <c r="S1503" s="8" t="inlineStr">
        <is>
          <t>19 ↑ +0.05%</t>
        </is>
      </c>
      <c r="T1503" s="8" t="inlineStr">
        <is>
          <t>94 ↑ +0.15%</t>
        </is>
      </c>
      <c r="U1503" s="8" t="inlineStr">
        <is>
          <t>57 ↑ +0.50%</t>
        </is>
      </c>
      <c r="V1503" s="8" t="inlineStr">
        <is>
          <t>27 ↑ +0.81%</t>
        </is>
      </c>
      <c r="W1503" s="8" t="inlineStr">
        <is>
          <t>60 ↑ +0.74%</t>
        </is>
      </c>
    </row>
    <row r="1504" ht="28" customHeight="1" s="386">
      <c r="A1504" s="308" t="n">
        <v>44012</v>
      </c>
      <c r="B1504" s="472" t="n">
        <v>1375.698</v>
      </c>
      <c r="C1504" s="8" t="n">
        <v>8.449999999999999</v>
      </c>
      <c r="D1504" s="268" t="n">
        <v>0.0062</v>
      </c>
      <c r="E1504" s="8" t="n">
        <v>52.02</v>
      </c>
      <c r="F1504" s="8" t="n">
        <v>125.417</v>
      </c>
      <c r="G1504" s="8" t="n">
        <v>112.76</v>
      </c>
      <c r="H1504" s="8" t="n">
        <v>97.37</v>
      </c>
      <c r="I1504" s="8" t="n">
        <v>149.33</v>
      </c>
      <c r="J1504" s="8" t="n">
        <v>42.59</v>
      </c>
      <c r="K1504" s="268" t="n">
        <v>0.2392</v>
      </c>
      <c r="L1504" s="268" t="n">
        <v>0.1662</v>
      </c>
      <c r="M1504" s="268" t="n">
        <v>-0.0086</v>
      </c>
      <c r="N1504" s="8" t="n">
        <v>226.37</v>
      </c>
      <c r="O1504" s="8" t="n">
        <v>4113.98</v>
      </c>
      <c r="P1504" s="268" t="n">
        <v>0.055</v>
      </c>
      <c r="Q1504" s="8" t="n">
        <v>259</v>
      </c>
      <c r="R1504" s="8" t="inlineStr">
        <is>
          <t>2 ↓ -0.31%</t>
        </is>
      </c>
      <c r="S1504" s="8" t="inlineStr">
        <is>
          <t>18 ↓ -0.20%</t>
        </is>
      </c>
      <c r="T1504" s="8" t="inlineStr">
        <is>
          <t>95 ↑ +0.13%</t>
        </is>
      </c>
      <c r="U1504" s="8" t="inlineStr">
        <is>
          <t>58 ↑ +0.40%</t>
        </is>
      </c>
      <c r="V1504" s="8" t="inlineStr">
        <is>
          <t>28 ↑ +1.09%</t>
        </is>
      </c>
      <c r="W1504" s="8" t="inlineStr">
        <is>
          <t>58 ↑ +1.86%</t>
        </is>
      </c>
    </row>
    <row r="1505" ht="28" customHeight="1" s="386">
      <c r="A1505" s="308" t="n">
        <v>44011</v>
      </c>
      <c r="B1505" s="472" t="n">
        <v>1367.248</v>
      </c>
      <c r="C1505" s="8" t="n">
        <v>-6.512</v>
      </c>
      <c r="D1505" s="268" t="n">
        <v>-0.0047</v>
      </c>
      <c r="E1505" s="8" t="n">
        <v>50</v>
      </c>
      <c r="F1505" s="8" t="n">
        <v>124.569</v>
      </c>
      <c r="G1505" s="8" t="n">
        <v>112.821</v>
      </c>
      <c r="H1505" s="8" t="n">
        <v>96.11</v>
      </c>
      <c r="I1505" s="8" t="n">
        <v>150.2</v>
      </c>
      <c r="J1505" s="8" t="n">
        <v>48.21</v>
      </c>
      <c r="K1505" s="268" t="n">
        <v>0.2563</v>
      </c>
      <c r="L1505" s="268" t="n">
        <v>0.1774</v>
      </c>
      <c r="M1505" s="268" t="n">
        <v>-0.0073</v>
      </c>
      <c r="N1505" s="8" t="n">
        <v>197.42</v>
      </c>
      <c r="O1505" s="8" t="n">
        <v>4119.94</v>
      </c>
      <c r="P1505" s="268" t="n">
        <v>0.0479</v>
      </c>
      <c r="Q1505" s="8" t="n">
        <v>259</v>
      </c>
      <c r="R1505" s="8" t="inlineStr">
        <is>
          <t>2 ↓ -0.64%</t>
        </is>
      </c>
      <c r="S1505" s="8" t="inlineStr">
        <is>
          <t>18 ↓ -0.64%</t>
        </is>
      </c>
      <c r="T1505" s="8" t="inlineStr">
        <is>
          <t>98 ↓ -0.67%</t>
        </is>
      </c>
      <c r="U1505" s="8" t="inlineStr">
        <is>
          <t>56 ↓ -0.67%</t>
        </is>
      </c>
      <c r="V1505" s="8" t="inlineStr">
        <is>
          <t>30 ↓ -0.30%</t>
        </is>
      </c>
      <c r="W1505" s="8" t="inlineStr">
        <is>
          <t>55 ↑ +0.04%</t>
        </is>
      </c>
    </row>
    <row r="1506" ht="28" customHeight="1" s="386">
      <c r="A1506" s="308" t="n">
        <v>44006</v>
      </c>
      <c r="B1506" s="472" t="n">
        <v>1373.76</v>
      </c>
      <c r="C1506" s="8" t="n">
        <v>-2.16</v>
      </c>
      <c r="D1506" s="268" t="n">
        <v>-0.0016</v>
      </c>
      <c r="E1506" s="8" t="n">
        <v>54.7</v>
      </c>
      <c r="F1506" s="8" t="n">
        <v>124.901</v>
      </c>
      <c r="G1506" s="8" t="n">
        <v>113.1</v>
      </c>
      <c r="H1506" s="8" t="n">
        <v>96.75</v>
      </c>
      <c r="I1506" s="8" t="n">
        <v>150.64</v>
      </c>
      <c r="J1506" s="8" t="n">
        <v>43.82</v>
      </c>
      <c r="K1506" s="268" t="n">
        <v>0.2573</v>
      </c>
      <c r="L1506" s="268" t="n">
        <v>0.1673</v>
      </c>
      <c r="M1506" s="268" t="n">
        <v>-0.0086</v>
      </c>
      <c r="N1506" s="8" t="n">
        <v>193.53</v>
      </c>
      <c r="O1506" s="8" t="n">
        <v>4118.1</v>
      </c>
      <c r="P1506" s="268" t="n">
        <v>0.047</v>
      </c>
      <c r="Q1506" s="8" t="n">
        <v>258</v>
      </c>
      <c r="R1506" s="8" t="inlineStr">
        <is>
          <t>2 ↓ -0.58%</t>
        </is>
      </c>
      <c r="S1506" s="8" t="inlineStr">
        <is>
          <t>12 ↓ -0.31%</t>
        </is>
      </c>
      <c r="T1506" s="8" t="inlineStr">
        <is>
          <t>94 ↓ -0.31%</t>
        </is>
      </c>
      <c r="U1506" s="8" t="inlineStr">
        <is>
          <t>63 ↓ -0.08%</t>
        </is>
      </c>
      <c r="V1506" s="8" t="inlineStr">
        <is>
          <t>34 ↑ +1.02%</t>
        </is>
      </c>
      <c r="W1506" s="8" t="inlineStr">
        <is>
          <t>53 ↓ -0.18%</t>
        </is>
      </c>
    </row>
    <row r="1507" ht="28" customHeight="1" s="386">
      <c r="A1507" s="308" t="n">
        <v>44005</v>
      </c>
      <c r="B1507" s="472" t="n">
        <v>1375.92</v>
      </c>
      <c r="C1507" s="8" t="n">
        <v>-8.430999999999999</v>
      </c>
      <c r="D1507" s="268" t="n">
        <v>-0.0061</v>
      </c>
      <c r="E1507" s="8" t="n">
        <v>56.92</v>
      </c>
      <c r="F1507" s="8" t="n">
        <v>125.18</v>
      </c>
      <c r="G1507" s="8" t="n">
        <v>112.945</v>
      </c>
      <c r="H1507" s="8" t="n">
        <v>96.62</v>
      </c>
      <c r="I1507" s="8" t="n">
        <v>150.98</v>
      </c>
      <c r="J1507" s="8" t="n">
        <v>38.77</v>
      </c>
      <c r="K1507" s="268" t="n">
        <v>0.258</v>
      </c>
      <c r="L1507" s="268" t="n">
        <v>0.1687</v>
      </c>
      <c r="M1507" s="268" t="n">
        <v>-0.008999999999999999</v>
      </c>
      <c r="N1507" s="8" t="n">
        <v>210.68</v>
      </c>
      <c r="O1507" s="8" t="n">
        <v>4103.67</v>
      </c>
      <c r="P1507" s="268" t="n">
        <v>0.0513</v>
      </c>
      <c r="Q1507" s="8" t="n">
        <v>256</v>
      </c>
      <c r="R1507" s="8" t="inlineStr">
        <is>
          <t>1 ↓ -0.33%</t>
        </is>
      </c>
      <c r="S1507" s="8" t="inlineStr">
        <is>
          <t>12 ↓ -0.32%</t>
        </is>
      </c>
      <c r="T1507" s="8" t="inlineStr">
        <is>
          <t>90 ↓ -0.67%</t>
        </is>
      </c>
      <c r="U1507" s="8" t="inlineStr">
        <is>
          <t>65 ↓ -0.53%</t>
        </is>
      </c>
      <c r="V1507" s="8" t="inlineStr">
        <is>
          <t>36 ↑ +0.01%</t>
        </is>
      </c>
      <c r="W1507" s="8" t="inlineStr">
        <is>
          <t>52 ↓ -0.36%</t>
        </is>
      </c>
    </row>
    <row r="1508" ht="28" customHeight="1" s="386">
      <c r="A1508" s="308" t="n">
        <v>44004</v>
      </c>
      <c r="B1508" s="472" t="n">
        <v>1384.351</v>
      </c>
      <c r="C1508" s="8" t="n">
        <v>-2.524</v>
      </c>
      <c r="D1508" s="268" t="n">
        <v>-0.0018</v>
      </c>
      <c r="E1508" s="8" t="n">
        <v>61.36</v>
      </c>
      <c r="F1508" s="8" t="n">
        <v>125.979</v>
      </c>
      <c r="G1508" s="8" t="n">
        <v>113.51</v>
      </c>
      <c r="H1508" s="8" t="n">
        <v>97.19</v>
      </c>
      <c r="I1508" s="8" t="n">
        <v>152.18</v>
      </c>
      <c r="J1508" s="8" t="n">
        <v>44.33</v>
      </c>
      <c r="K1508" s="268" t="n">
        <v>0.262</v>
      </c>
      <c r="L1508" s="268" t="n">
        <v>0.1837</v>
      </c>
      <c r="M1508" s="268" t="n">
        <v>-0.0105</v>
      </c>
      <c r="N1508" s="8" t="n">
        <v>226.92</v>
      </c>
      <c r="O1508" s="8" t="n">
        <v>4089.39</v>
      </c>
      <c r="P1508" s="268" t="n">
        <v>0.0555</v>
      </c>
      <c r="Q1508" s="8" t="n">
        <v>255</v>
      </c>
      <c r="R1508" s="8" t="inlineStr">
        <is>
          <t>1 ↓ -0.07%</t>
        </is>
      </c>
      <c r="S1508" s="8" t="inlineStr">
        <is>
          <t>11 ↓ -0.26%</t>
        </is>
      </c>
      <c r="T1508" s="8" t="inlineStr">
        <is>
          <t>86 ↓ -0.31%</t>
        </is>
      </c>
      <c r="U1508" s="8" t="inlineStr">
        <is>
          <t>67 ↓ -0.03%</t>
        </is>
      </c>
      <c r="V1508" s="8" t="inlineStr">
        <is>
          <t>37 ↓ -0.01%</t>
        </is>
      </c>
      <c r="W1508" s="8" t="inlineStr">
        <is>
          <t>53 ↑ +0.20%</t>
        </is>
      </c>
    </row>
    <row r="1509" ht="28" customHeight="1" s="386">
      <c r="A1509" s="308" t="n">
        <v>44001</v>
      </c>
      <c r="B1509" s="472" t="n">
        <v>1386.875</v>
      </c>
      <c r="C1509" s="8" t="n">
        <v>2.975</v>
      </c>
      <c r="D1509" s="268" t="n">
        <v>0.0021</v>
      </c>
      <c r="E1509" s="8" t="n">
        <v>62.89</v>
      </c>
      <c r="F1509" s="8" t="n">
        <v>126.044</v>
      </c>
      <c r="G1509" s="8" t="n">
        <v>113.545</v>
      </c>
      <c r="H1509" s="8" t="n">
        <v>96.53</v>
      </c>
      <c r="I1509" s="8" t="n">
        <v>152.66</v>
      </c>
      <c r="J1509" s="8" t="n">
        <v>49.36</v>
      </c>
      <c r="K1509" s="268" t="n">
        <v>0.2661</v>
      </c>
      <c r="L1509" s="268" t="n">
        <v>0.1814</v>
      </c>
      <c r="M1509" s="268" t="n">
        <v>-0.0108</v>
      </c>
      <c r="N1509" s="8" t="n">
        <v>247.03</v>
      </c>
      <c r="O1509" s="8" t="n">
        <v>4059.56</v>
      </c>
      <c r="P1509" s="268" t="n">
        <v>0.0609</v>
      </c>
      <c r="Q1509" s="8" t="n">
        <v>254</v>
      </c>
      <c r="R1509" s="8" t="inlineStr">
        <is>
          <t>1 ↓ -0.20%</t>
        </is>
      </c>
      <c r="S1509" s="8" t="inlineStr">
        <is>
          <t>10 ↓ -0.21%</t>
        </is>
      </c>
      <c r="T1509" s="8" t="inlineStr">
        <is>
          <t>84 ↓ -0.08%</t>
        </is>
      </c>
      <c r="U1509" s="8" t="inlineStr">
        <is>
          <t>69 ↑ +0.14%</t>
        </is>
      </c>
      <c r="V1509" s="8" t="inlineStr">
        <is>
          <t>36 ↑ +0.42%</t>
        </is>
      </c>
      <c r="W1509" s="8" t="inlineStr">
        <is>
          <t>54 ↑ +1.44%</t>
        </is>
      </c>
    </row>
    <row r="1510" ht="28" customHeight="1" s="386">
      <c r="A1510" s="308" t="n">
        <v>44000</v>
      </c>
      <c r="B1510" s="472" t="n">
        <v>1383.9</v>
      </c>
      <c r="C1510" s="8" t="n">
        <v>0.429</v>
      </c>
      <c r="D1510" s="268" t="n">
        <v>0.0003</v>
      </c>
      <c r="E1510" s="8" t="n">
        <v>62.37</v>
      </c>
      <c r="F1510" s="8" t="n">
        <v>125.659</v>
      </c>
      <c r="G1510" s="8" t="n">
        <v>113.26</v>
      </c>
      <c r="H1510" s="8" t="n">
        <v>96.76000000000001</v>
      </c>
      <c r="I1510" s="8" t="n">
        <v>152.65</v>
      </c>
      <c r="J1510" s="8" t="n">
        <v>48.83</v>
      </c>
      <c r="K1510" s="268" t="n">
        <v>0.2699</v>
      </c>
      <c r="L1510" s="268" t="n">
        <v>0.1888</v>
      </c>
      <c r="M1510" s="268" t="n">
        <v>-0.0104</v>
      </c>
      <c r="N1510" s="8" t="n">
        <v>242.56</v>
      </c>
      <c r="O1510" s="8" t="n">
        <v>4061.37</v>
      </c>
      <c r="P1510" s="268" t="n">
        <v>0.0597</v>
      </c>
      <c r="Q1510" s="8" t="n">
        <v>254</v>
      </c>
      <c r="R1510" s="8" t="inlineStr">
        <is>
          <t>1 ↓ -0.41%</t>
        </is>
      </c>
      <c r="S1510" s="8" t="inlineStr">
        <is>
          <t>9 ↓ -0.01%</t>
        </is>
      </c>
      <c r="T1510" s="8" t="inlineStr">
        <is>
          <t>87 ↑ +0.13%</t>
        </is>
      </c>
      <c r="U1510" s="8" t="inlineStr">
        <is>
          <t>70 ↓ -0.07%</t>
        </is>
      </c>
      <c r="V1510" s="8" t="inlineStr">
        <is>
          <t>34 ↑ +0.22%</t>
        </is>
      </c>
      <c r="W1510" s="8" t="inlineStr">
        <is>
          <t>53 ↓ -0.10%</t>
        </is>
      </c>
    </row>
    <row r="1511" ht="28" customHeight="1" s="386">
      <c r="A1511" s="308" t="n">
        <v>43999</v>
      </c>
      <c r="B1511" s="472" t="n">
        <v>1383.471</v>
      </c>
      <c r="C1511" s="8" t="n">
        <v>2.334</v>
      </c>
      <c r="D1511" s="268" t="n">
        <v>0.0017</v>
      </c>
      <c r="E1511" s="8" t="n">
        <v>59.94</v>
      </c>
      <c r="F1511" s="8" t="n">
        <v>125.884</v>
      </c>
      <c r="G1511" s="8" t="n">
        <v>113.353</v>
      </c>
      <c r="H1511" s="8" t="n">
        <v>96.51000000000001</v>
      </c>
      <c r="I1511" s="8" t="n">
        <v>152.84</v>
      </c>
      <c r="J1511" s="8" t="n">
        <v>46.89</v>
      </c>
      <c r="K1511" s="268" t="n">
        <v>0.2695</v>
      </c>
      <c r="L1511" s="268" t="n">
        <v>0.1844</v>
      </c>
      <c r="M1511" s="268" t="n">
        <v>-0.0105</v>
      </c>
      <c r="N1511" s="8" t="n">
        <v>252.23</v>
      </c>
      <c r="O1511" s="8" t="n">
        <v>4049.78</v>
      </c>
      <c r="P1511" s="268" t="n">
        <v>0.0623</v>
      </c>
      <c r="Q1511" s="8" t="n">
        <v>254</v>
      </c>
      <c r="R1511" s="8" t="inlineStr">
        <is>
          <t>1 ↑ +0.54%</t>
        </is>
      </c>
      <c r="S1511" s="8" t="inlineStr">
        <is>
          <t>9 ↓ -0.08%</t>
        </is>
      </c>
      <c r="T1511" s="8" t="inlineStr">
        <is>
          <t>86 ↑ +0.03%</t>
        </is>
      </c>
      <c r="U1511" s="8" t="inlineStr">
        <is>
          <t>68 ↑ +0.18%</t>
        </is>
      </c>
      <c r="V1511" s="8" t="inlineStr">
        <is>
          <t>37 ↑ +0.14%</t>
        </is>
      </c>
      <c r="W1511" s="8" t="inlineStr">
        <is>
          <t>53 ↑ +0.98%</t>
        </is>
      </c>
    </row>
    <row r="1512" ht="28" customHeight="1" s="386">
      <c r="A1512" s="308" t="n">
        <v>43998</v>
      </c>
      <c r="B1512" s="472" t="n">
        <v>1381.137</v>
      </c>
      <c r="C1512" s="8" t="n">
        <v>11.097</v>
      </c>
      <c r="D1512" s="268" t="n">
        <v>0.0081</v>
      </c>
      <c r="E1512" s="8" t="n">
        <v>59.88</v>
      </c>
      <c r="F1512" s="8" t="n">
        <v>125.718</v>
      </c>
      <c r="G1512" s="8" t="n">
        <v>113.253</v>
      </c>
      <c r="H1512" s="8" t="n">
        <v>95.7</v>
      </c>
      <c r="I1512" s="8" t="n">
        <v>153.11</v>
      </c>
      <c r="J1512" s="8" t="n">
        <v>47.9</v>
      </c>
      <c r="K1512" s="268" t="n">
        <v>0.2739</v>
      </c>
      <c r="L1512" s="268" t="n">
        <v>0.1877</v>
      </c>
      <c r="M1512" s="268" t="n">
        <v>-0.008999999999999999</v>
      </c>
      <c r="N1512" s="8" t="n">
        <v>251.64</v>
      </c>
      <c r="O1512" s="8" t="n">
        <v>4052.81</v>
      </c>
      <c r="P1512" s="268" t="n">
        <v>0.0621</v>
      </c>
      <c r="Q1512" s="8" t="n">
        <v>254</v>
      </c>
      <c r="R1512" s="8" t="inlineStr">
        <is>
          <t>1 ↑ +0.13%</t>
        </is>
      </c>
      <c r="S1512" s="8" t="inlineStr">
        <is>
          <t>10 ↓ -0.09%</t>
        </is>
      </c>
      <c r="T1512" s="8" t="inlineStr">
        <is>
          <t>90 ↑ +0.30%</t>
        </is>
      </c>
      <c r="U1512" s="8" t="inlineStr">
        <is>
          <t>63 ↑ +0.58%</t>
        </is>
      </c>
      <c r="V1512" s="8" t="inlineStr">
        <is>
          <t>41 ↑ +1.37%</t>
        </is>
      </c>
      <c r="W1512" s="8" t="inlineStr">
        <is>
          <t>49 ↑ +1.76%</t>
        </is>
      </c>
    </row>
    <row r="1513" ht="28" customHeight="1" s="386">
      <c r="A1513" s="308" t="n">
        <v>43997</v>
      </c>
      <c r="B1513" s="472" t="n">
        <v>1370.04</v>
      </c>
      <c r="C1513" s="8" t="n">
        <v>1.451</v>
      </c>
      <c r="D1513" s="268" t="n">
        <v>0.0011</v>
      </c>
      <c r="E1513" s="8" t="n">
        <v>53.82</v>
      </c>
      <c r="F1513" s="8" t="n">
        <v>124.464</v>
      </c>
      <c r="G1513" s="8" t="n">
        <v>112.775</v>
      </c>
      <c r="H1513" s="8" t="n">
        <v>93.47</v>
      </c>
      <c r="I1513" s="8" t="n">
        <v>153.06</v>
      </c>
      <c r="J1513" s="8" t="n">
        <v>56.52</v>
      </c>
      <c r="K1513" s="268" t="n">
        <v>0.286</v>
      </c>
      <c r="L1513" s="268" t="n">
        <v>0.2027</v>
      </c>
      <c r="M1513" s="268" t="n">
        <v>-0.0074</v>
      </c>
      <c r="N1513" s="8" t="n">
        <v>277.34</v>
      </c>
      <c r="O1513" s="8" t="n">
        <v>4055.57</v>
      </c>
      <c r="P1513" s="268" t="n">
        <v>0.0684</v>
      </c>
      <c r="Q1513" s="8" t="n">
        <v>254</v>
      </c>
      <c r="R1513" s="8" t="inlineStr">
        <is>
          <t>1 ↑ +0.24%</t>
        </is>
      </c>
      <c r="S1513" s="8" t="inlineStr">
        <is>
          <t>12 ↑ +0.05%</t>
        </is>
      </c>
      <c r="T1513" s="8" t="inlineStr">
        <is>
          <t>92 ↑ +0.03%</t>
        </is>
      </c>
      <c r="U1513" s="8" t="inlineStr">
        <is>
          <t>68 ↑ +0.01%</t>
        </is>
      </c>
      <c r="V1513" s="8" t="inlineStr">
        <is>
          <t>33 ↓ -0.19%</t>
        </is>
      </c>
      <c r="W1513" s="8" t="inlineStr">
        <is>
          <t>48 ↑ +0.60%</t>
        </is>
      </c>
    </row>
    <row r="1514" ht="28" customHeight="1" s="386">
      <c r="A1514" s="308" t="n">
        <v>43994</v>
      </c>
      <c r="B1514" s="472" t="n">
        <v>1368.589</v>
      </c>
      <c r="C1514" s="8" t="n">
        <v>0.178</v>
      </c>
      <c r="D1514" s="268" t="n">
        <v>0.0001</v>
      </c>
      <c r="E1514" s="8" t="n">
        <v>51.91</v>
      </c>
      <c r="F1514" s="8" t="n">
        <v>123.999</v>
      </c>
      <c r="G1514" s="8" t="n">
        <v>112.502</v>
      </c>
      <c r="H1514" s="8" t="n">
        <v>93.75</v>
      </c>
      <c r="I1514" s="8" t="n">
        <v>152.29</v>
      </c>
      <c r="J1514" s="8" t="n">
        <v>50.97</v>
      </c>
      <c r="K1514" s="268" t="n">
        <v>0.2829</v>
      </c>
      <c r="L1514" s="268" t="n">
        <v>0.1996</v>
      </c>
      <c r="M1514" s="268" t="n">
        <v>-0.008200000000000001</v>
      </c>
      <c r="N1514" s="8" t="n">
        <v>276.31</v>
      </c>
      <c r="O1514" s="8" t="n">
        <v>4058.14</v>
      </c>
      <c r="P1514" s="268" t="n">
        <v>0.06809999999999999</v>
      </c>
      <c r="Q1514" s="8" t="n">
        <v>254</v>
      </c>
      <c r="R1514" s="8" t="inlineStr">
        <is>
          <t>1 ↓ -0.30%</t>
        </is>
      </c>
      <c r="S1514" s="8" t="inlineStr">
        <is>
          <t>12 ↓ -0.06%</t>
        </is>
      </c>
      <c r="T1514" s="8" t="inlineStr">
        <is>
          <t>93 ↑ +0.04%</t>
        </is>
      </c>
      <c r="U1514" s="8" t="inlineStr">
        <is>
          <t>63 ↑ +0.13%</t>
        </is>
      </c>
      <c r="V1514" s="8" t="inlineStr">
        <is>
          <t>37 ↑ +0.16%</t>
        </is>
      </c>
      <c r="W1514" s="8" t="inlineStr">
        <is>
          <t>48 ↓ -0.29%</t>
        </is>
      </c>
    </row>
    <row r="1515" ht="28" customHeight="1" s="386">
      <c r="A1515" s="308" t="n">
        <v>43993</v>
      </c>
      <c r="B1515" s="472" t="n">
        <v>1368.411</v>
      </c>
      <c r="C1515" s="8" t="n">
        <v>-2.509</v>
      </c>
      <c r="D1515" s="268" t="n">
        <v>-0.0018</v>
      </c>
      <c r="E1515" s="8" t="n">
        <v>52.7</v>
      </c>
      <c r="F1515" s="8" t="n">
        <v>123.972</v>
      </c>
      <c r="G1515" s="8" t="n">
        <v>112.15</v>
      </c>
      <c r="H1515" s="8" t="n">
        <v>94.12</v>
      </c>
      <c r="I1515" s="8" t="n">
        <v>152.19</v>
      </c>
      <c r="J1515" s="8" t="n">
        <v>49.45</v>
      </c>
      <c r="K1515" s="268" t="n">
        <v>0.2821</v>
      </c>
      <c r="L1515" s="268" t="n">
        <v>0.211</v>
      </c>
      <c r="M1515" s="268" t="n">
        <v>-0.008200000000000001</v>
      </c>
      <c r="N1515" s="8" t="n">
        <v>264.54</v>
      </c>
      <c r="O1515" s="8" t="n">
        <v>4058.4</v>
      </c>
      <c r="P1515" s="268" t="n">
        <v>0.06519999999999999</v>
      </c>
      <c r="Q1515" s="8" t="n">
        <v>253</v>
      </c>
      <c r="R1515" s="8" t="inlineStr">
        <is>
          <t>1 ↓ -0.04%</t>
        </is>
      </c>
      <c r="S1515" s="8" t="inlineStr">
        <is>
          <t>9 ↓ -0.12%</t>
        </is>
      </c>
      <c r="T1515" s="8" t="inlineStr">
        <is>
          <t>95 ↓ -0.25%</t>
        </is>
      </c>
      <c r="U1515" s="8" t="inlineStr">
        <is>
          <t>67 ↓ -0.28%</t>
        </is>
      </c>
      <c r="V1515" s="8" t="inlineStr">
        <is>
          <t>34 ↓ -0.62%</t>
        </is>
      </c>
      <c r="W1515" s="8" t="inlineStr">
        <is>
          <t>47 ↑ +0.37%</t>
        </is>
      </c>
    </row>
    <row r="1516" ht="28" customHeight="1" s="386">
      <c r="A1516" s="308" t="n">
        <v>43992</v>
      </c>
      <c r="B1516" s="472" t="n">
        <v>1370.92</v>
      </c>
      <c r="C1516" s="8" t="n">
        <v>-2.541</v>
      </c>
      <c r="D1516" s="268" t="n">
        <v>-0.0018</v>
      </c>
      <c r="E1516" s="8" t="n">
        <v>56.07</v>
      </c>
      <c r="F1516" s="8" t="n">
        <v>124.133</v>
      </c>
      <c r="G1516" s="8" t="n">
        <v>112.578</v>
      </c>
      <c r="H1516" s="8" t="n">
        <v>93.83</v>
      </c>
      <c r="I1516" s="8" t="n">
        <v>152.03</v>
      </c>
      <c r="J1516" s="8" t="n">
        <v>47.61</v>
      </c>
      <c r="K1516" s="268" t="n">
        <v>0.279</v>
      </c>
      <c r="L1516" s="268" t="n">
        <v>0.2023</v>
      </c>
      <c r="M1516" s="268" t="n">
        <v>-0.0086</v>
      </c>
      <c r="N1516" s="8" t="n">
        <v>244.48</v>
      </c>
      <c r="O1516" s="8" t="n">
        <v>4061.41</v>
      </c>
      <c r="P1516" s="268" t="n">
        <v>0.0602</v>
      </c>
      <c r="Q1516" s="8" t="n">
        <v>254</v>
      </c>
      <c r="R1516" s="8" t="inlineStr">
        <is>
          <t>1 ↑ +0.02%</t>
        </is>
      </c>
      <c r="S1516" s="8" t="inlineStr">
        <is>
          <t>10 ↓ -0.19%</t>
        </is>
      </c>
      <c r="T1516" s="8" t="inlineStr">
        <is>
          <t>89 ↓ -0.26%</t>
        </is>
      </c>
      <c r="U1516" s="8" t="inlineStr">
        <is>
          <t>69 ↓ -0.41%</t>
        </is>
      </c>
      <c r="V1516" s="8" t="inlineStr">
        <is>
          <t>37 ↓ -0.10%</t>
        </is>
      </c>
      <c r="W1516" s="8" t="inlineStr">
        <is>
          <t>48 ↑ +0.22%</t>
        </is>
      </c>
    </row>
    <row r="1517" ht="28" customHeight="1" s="386">
      <c r="A1517" s="308" t="n">
        <v>43991</v>
      </c>
      <c r="B1517" s="472" t="n">
        <v>1373.461</v>
      </c>
      <c r="C1517" s="8" t="n">
        <v>0.892</v>
      </c>
      <c r="D1517" s="268" t="n">
        <v>0.0007</v>
      </c>
      <c r="E1517" s="8" t="n">
        <v>58.59</v>
      </c>
      <c r="F1517" s="8" t="n">
        <v>124.317</v>
      </c>
      <c r="G1517" s="8" t="n">
        <v>113.01</v>
      </c>
      <c r="H1517" s="8" t="n">
        <v>94.39</v>
      </c>
      <c r="I1517" s="8" t="n">
        <v>152.02</v>
      </c>
      <c r="J1517" s="8" t="n">
        <v>44.67</v>
      </c>
      <c r="K1517" s="268" t="n">
        <v>0.2771</v>
      </c>
      <c r="L1517" s="268" t="n">
        <v>0.1967</v>
      </c>
      <c r="M1517" s="268" t="n">
        <v>-0.0092</v>
      </c>
      <c r="N1517" s="8" t="n">
        <v>245.13</v>
      </c>
      <c r="O1517" s="8" t="n">
        <v>4062.42</v>
      </c>
      <c r="P1517" s="268" t="n">
        <v>0.0603</v>
      </c>
      <c r="Q1517" s="8" t="n">
        <v>254</v>
      </c>
      <c r="R1517" s="8" t="inlineStr">
        <is>
          <t>1 ↓ -0.18%</t>
        </is>
      </c>
      <c r="S1517" s="8" t="inlineStr">
        <is>
          <t>9 ↓ -0.12%</t>
        </is>
      </c>
      <c r="T1517" s="8" t="inlineStr">
        <is>
          <t>86 ↓ -0.09%</t>
        </is>
      </c>
      <c r="U1517" s="8" t="inlineStr">
        <is>
          <t>70 ↑ +0.09%</t>
        </is>
      </c>
      <c r="V1517" s="8" t="inlineStr">
        <is>
          <t>40 ↓ -0.07%</t>
        </is>
      </c>
      <c r="W1517" s="8" t="inlineStr">
        <is>
          <t>48 ↑ +0.46%</t>
        </is>
      </c>
    </row>
    <row r="1518" ht="28" customHeight="1" s="386">
      <c r="A1518" s="308" t="n">
        <v>43990</v>
      </c>
      <c r="B1518" s="472" t="n">
        <v>1372.569</v>
      </c>
      <c r="C1518" s="8" t="n">
        <v>0.5629999999999999</v>
      </c>
      <c r="D1518" s="268" t="n">
        <v>0.0004</v>
      </c>
      <c r="E1518" s="8" t="n">
        <v>59.23</v>
      </c>
      <c r="F1518" s="8" t="n">
        <v>124.185</v>
      </c>
      <c r="G1518" s="8" t="n">
        <v>112.903</v>
      </c>
      <c r="H1518" s="8" t="n">
        <v>94.18000000000001</v>
      </c>
      <c r="I1518" s="8" t="n">
        <v>152.16</v>
      </c>
      <c r="J1518" s="8" t="n">
        <v>47.34</v>
      </c>
      <c r="K1518" s="268" t="n">
        <v>0.2797</v>
      </c>
      <c r="L1518" s="268" t="n">
        <v>0.2018</v>
      </c>
      <c r="M1518" s="268" t="n">
        <v>-0.0091</v>
      </c>
      <c r="N1518" s="8" t="n">
        <v>252.54</v>
      </c>
      <c r="O1518" s="8" t="n">
        <v>4064.15</v>
      </c>
      <c r="P1518" s="268" t="n">
        <v>0.0621</v>
      </c>
      <c r="Q1518" s="8" t="n">
        <v>254</v>
      </c>
      <c r="R1518" s="8" t="inlineStr">
        <is>
          <t>1 ↓ -0.18%</t>
        </is>
      </c>
      <c r="S1518" s="8" t="inlineStr">
        <is>
          <t>8 ↓ -0.59%</t>
        </is>
      </c>
      <c r="T1518" s="8" t="inlineStr">
        <is>
          <t>90 ↓ -0.17%</t>
        </is>
      </c>
      <c r="U1518" s="8" t="inlineStr">
        <is>
          <t>68 ↓ -0.03%</t>
        </is>
      </c>
      <c r="V1518" s="8" t="inlineStr">
        <is>
          <t>39 ↑ +0.33%</t>
        </is>
      </c>
      <c r="W1518" s="8" t="inlineStr">
        <is>
          <t>48 ↑ +0.41%</t>
        </is>
      </c>
    </row>
    <row r="1519" ht="28" customHeight="1" s="386">
      <c r="A1519" s="308" t="n">
        <v>43987</v>
      </c>
      <c r="B1519" s="472" t="n">
        <v>1372.006</v>
      </c>
      <c r="C1519" s="8" t="n">
        <v>-3.328</v>
      </c>
      <c r="D1519" s="268" t="n">
        <v>-0.0024</v>
      </c>
      <c r="E1519" s="8" t="n">
        <v>58.93</v>
      </c>
      <c r="F1519" s="8" t="n">
        <v>124.09</v>
      </c>
      <c r="G1519" s="8" t="n">
        <v>113.021</v>
      </c>
      <c r="H1519" s="8" t="n">
        <v>93.64</v>
      </c>
      <c r="I1519" s="8" t="n">
        <v>152.2</v>
      </c>
      <c r="J1519" s="8" t="n">
        <v>46.81</v>
      </c>
      <c r="K1519" s="268" t="n">
        <v>0.2811</v>
      </c>
      <c r="L1519" s="268" t="n">
        <v>0.2016</v>
      </c>
      <c r="M1519" s="268" t="n">
        <v>-0.0092</v>
      </c>
      <c r="N1519" s="8" t="n">
        <v>330.78</v>
      </c>
      <c r="O1519" s="8" t="n">
        <v>4066.2</v>
      </c>
      <c r="P1519" s="268" t="n">
        <v>0.0813</v>
      </c>
      <c r="Q1519" s="8" t="n">
        <v>254</v>
      </c>
      <c r="R1519" s="8" t="inlineStr">
        <is>
          <t>1 ↑ +0.10%</t>
        </is>
      </c>
      <c r="S1519" s="8" t="inlineStr">
        <is>
          <t>6 ↓ -0.49%</t>
        </is>
      </c>
      <c r="T1519" s="8" t="inlineStr">
        <is>
          <t>93 ↓ -0.47%</t>
        </is>
      </c>
      <c r="U1519" s="8" t="inlineStr">
        <is>
          <t>68 ↓ -0.31%</t>
        </is>
      </c>
      <c r="V1519" s="8" t="inlineStr">
        <is>
          <t>39 ↓ -0.41%</t>
        </is>
      </c>
      <c r="W1519" s="8" t="inlineStr">
        <is>
          <t>47 ↑ +0.46%</t>
        </is>
      </c>
    </row>
    <row r="1520" ht="28" customHeight="1" s="386">
      <c r="A1520" s="308" t="n">
        <v>43986</v>
      </c>
      <c r="B1520" s="472" t="n">
        <v>1375.334</v>
      </c>
      <c r="C1520" s="8" t="n">
        <v>-1.142</v>
      </c>
      <c r="D1520" s="268" t="n">
        <v>-0.0008</v>
      </c>
      <c r="E1520" s="8" t="n">
        <v>62.21</v>
      </c>
      <c r="F1520" s="8" t="n">
        <v>124.373</v>
      </c>
      <c r="G1520" s="8" t="n">
        <v>113.358</v>
      </c>
      <c r="H1520" s="8" t="n">
        <v>94.2</v>
      </c>
      <c r="I1520" s="8" t="n">
        <v>152.85</v>
      </c>
      <c r="J1520" s="8" t="n">
        <v>50.56</v>
      </c>
      <c r="K1520" s="268" t="n">
        <v>0.2848</v>
      </c>
      <c r="L1520" s="268" t="n">
        <v>0.2135</v>
      </c>
      <c r="M1520" s="268" t="n">
        <v>-0.0097</v>
      </c>
      <c r="N1520" s="8" t="n">
        <v>295.69</v>
      </c>
      <c r="O1520" s="8" t="n">
        <v>4067.4</v>
      </c>
      <c r="P1520" s="268" t="n">
        <v>0.0727</v>
      </c>
      <c r="Q1520" s="8" t="n">
        <v>254</v>
      </c>
      <c r="R1520" s="8" t="inlineStr">
        <is>
          <t>1 ↓ -0.70%</t>
        </is>
      </c>
      <c r="S1520" s="8" t="inlineStr">
        <is>
          <t>5 ↓ -0.43%</t>
        </is>
      </c>
      <c r="T1520" s="8" t="inlineStr">
        <is>
          <t>87 ↓ -0.20%</t>
        </is>
      </c>
      <c r="U1520" s="8" t="inlineStr">
        <is>
          <t>74 ↓ -0.26%</t>
        </is>
      </c>
      <c r="V1520" s="8" t="inlineStr">
        <is>
          <t>38 ↓ -0.12%</t>
        </is>
      </c>
      <c r="W1520" s="8" t="inlineStr">
        <is>
          <t>49 ↑ +0.46%</t>
        </is>
      </c>
    </row>
    <row r="1521" ht="28" customHeight="1" s="386">
      <c r="A1521" s="308" t="n">
        <v>43985</v>
      </c>
      <c r="B1521" s="472" t="n">
        <v>1376.476</v>
      </c>
      <c r="C1521" s="8" t="n">
        <v>-0.675</v>
      </c>
      <c r="D1521" s="268" t="n">
        <v>-0.0005</v>
      </c>
      <c r="E1521" s="8" t="n">
        <v>65.20999999999999</v>
      </c>
      <c r="F1521" s="8" t="n">
        <v>124.439</v>
      </c>
      <c r="G1521" s="8" t="n">
        <v>113.945</v>
      </c>
      <c r="H1521" s="8" t="n">
        <v>94.39</v>
      </c>
      <c r="I1521" s="8" t="n">
        <v>153.12</v>
      </c>
      <c r="J1521" s="8" t="n">
        <v>54.17</v>
      </c>
      <c r="K1521" s="268" t="n">
        <v>0.2868</v>
      </c>
      <c r="L1521" s="268" t="n">
        <v>0.2144</v>
      </c>
      <c r="M1521" s="268" t="n">
        <v>-0.0098</v>
      </c>
      <c r="N1521" s="8" t="n">
        <v>288.32</v>
      </c>
      <c r="O1521" s="8" t="n">
        <v>4067.78</v>
      </c>
      <c r="P1521" s="268" t="n">
        <v>0.0709</v>
      </c>
      <c r="Q1521" s="8" t="n">
        <v>254</v>
      </c>
      <c r="R1521" s="8" t="inlineStr">
        <is>
          <t>1 0.00%</t>
        </is>
      </c>
      <c r="S1521" s="8" t="inlineStr">
        <is>
          <t>5 ↑ +0.22%</t>
        </is>
      </c>
      <c r="T1521" s="8" t="inlineStr">
        <is>
          <t>85 ↓ -0.28%</t>
        </is>
      </c>
      <c r="U1521" s="8" t="inlineStr">
        <is>
          <t>76 ↓ -0.31%</t>
        </is>
      </c>
      <c r="V1521" s="8" t="inlineStr">
        <is>
          <t>37 ↓ -0.13%</t>
        </is>
      </c>
      <c r="W1521" s="8" t="inlineStr">
        <is>
          <t>50 ↑ +0.77%</t>
        </is>
      </c>
    </row>
    <row r="1522" ht="28" customHeight="1" s="386">
      <c r="A1522" s="308" t="n">
        <v>43984</v>
      </c>
      <c r="B1522" s="472" t="n">
        <v>1377.151</v>
      </c>
      <c r="C1522" s="8" t="n">
        <v>2.008</v>
      </c>
      <c r="D1522" s="268" t="n">
        <v>0.0015</v>
      </c>
      <c r="E1522" s="8" t="n">
        <v>65.98</v>
      </c>
      <c r="F1522" s="8" t="n">
        <v>124.411</v>
      </c>
      <c r="G1522" s="8" t="n">
        <v>114.177</v>
      </c>
      <c r="H1522" s="8" t="n">
        <v>94.39</v>
      </c>
      <c r="I1522" s="8" t="n">
        <v>153.19</v>
      </c>
      <c r="J1522" s="8" t="n">
        <v>54.85</v>
      </c>
      <c r="K1522" s="268" t="n">
        <v>0.2878</v>
      </c>
      <c r="L1522" s="268" t="n">
        <v>0.2099</v>
      </c>
      <c r="M1522" s="268" t="n">
        <v>-0.0101</v>
      </c>
      <c r="N1522" s="8" t="n">
        <v>271.68</v>
      </c>
      <c r="O1522" s="8" t="n">
        <v>4068.85</v>
      </c>
      <c r="P1522" s="268" t="n">
        <v>0.0668</v>
      </c>
      <c r="Q1522" s="8" t="n">
        <v>254</v>
      </c>
      <c r="R1522" s="8" t="inlineStr">
        <is>
          <t>1 ↓ -0.10%</t>
        </is>
      </c>
      <c r="S1522" s="8" t="inlineStr">
        <is>
          <t>5 ↑ +0.18%</t>
        </is>
      </c>
      <c r="T1522" s="8" t="inlineStr">
        <is>
          <t>84 ↑ +0.23%</t>
        </is>
      </c>
      <c r="U1522" s="8" t="inlineStr">
        <is>
          <t>75 ↑ +0.39%</t>
        </is>
      </c>
      <c r="V1522" s="8" t="inlineStr">
        <is>
          <t>41 ↑ +0.20%</t>
        </is>
      </c>
      <c r="W1522" s="8" t="inlineStr">
        <is>
          <t>48 ↓ -0.42%</t>
        </is>
      </c>
    </row>
    <row r="1523" ht="28" customHeight="1" s="386">
      <c r="A1523" s="308" t="n">
        <v>43983</v>
      </c>
      <c r="B1523" s="472" t="n">
        <v>1375.143</v>
      </c>
      <c r="C1523" s="8" t="n">
        <v>21.802</v>
      </c>
      <c r="D1523" s="268" t="n">
        <v>0.0161</v>
      </c>
      <c r="E1523" s="8" t="n">
        <v>64.73</v>
      </c>
      <c r="F1523" s="8" t="n">
        <v>124.528</v>
      </c>
      <c r="G1523" s="8" t="n">
        <v>113.57</v>
      </c>
      <c r="H1523" s="8" t="n">
        <v>93.98</v>
      </c>
      <c r="I1523" s="8" t="n">
        <v>153.87</v>
      </c>
      <c r="J1523" s="8" t="n">
        <v>57.58</v>
      </c>
      <c r="K1523" s="268" t="n">
        <v>0.2934</v>
      </c>
      <c r="L1523" s="268" t="n">
        <v>0.2102</v>
      </c>
      <c r="M1523" s="268" t="n">
        <v>-0.0098</v>
      </c>
      <c r="N1523" s="8" t="n">
        <v>270.11</v>
      </c>
      <c r="O1523" s="8" t="n">
        <v>4069.14</v>
      </c>
      <c r="P1523" s="268" t="n">
        <v>0.0664</v>
      </c>
      <c r="Q1523" s="8" t="n">
        <v>254</v>
      </c>
      <c r="R1523" s="8" t="inlineStr">
        <is>
          <t>1 ↑ +0.17%</t>
        </is>
      </c>
      <c r="S1523" s="8" t="inlineStr">
        <is>
          <t>5 ↑ +0.47%</t>
        </is>
      </c>
      <c r="T1523" s="8" t="inlineStr">
        <is>
          <t>84 ↑ +0.95%</t>
        </is>
      </c>
      <c r="U1523" s="8" t="inlineStr">
        <is>
          <t>76 ↑ +1.48%</t>
        </is>
      </c>
      <c r="V1523" s="8" t="inlineStr">
        <is>
          <t>37 ↑ +2.20%</t>
        </is>
      </c>
      <c r="W1523" s="8" t="inlineStr">
        <is>
          <t>51 ↑ +2.60%</t>
        </is>
      </c>
    </row>
    <row r="1524" ht="28" customHeight="1" s="386">
      <c r="A1524" s="308" t="n">
        <v>43980</v>
      </c>
      <c r="B1524" s="472" t="n">
        <v>1353.341</v>
      </c>
      <c r="C1524" s="8" t="n">
        <v>11.619</v>
      </c>
      <c r="D1524" s="268" t="n">
        <v>0.008699999999999999</v>
      </c>
      <c r="E1524" s="8" t="n">
        <v>52.68</v>
      </c>
      <c r="F1524" s="8" t="n">
        <v>122.498</v>
      </c>
      <c r="G1524" s="8" t="n">
        <v>111.9</v>
      </c>
      <c r="H1524" s="8" t="n">
        <v>91.87</v>
      </c>
      <c r="I1524" s="8" t="n">
        <v>153.29</v>
      </c>
      <c r="J1524" s="8" t="n">
        <v>60.62</v>
      </c>
      <c r="K1524" s="268" t="n">
        <v>0.3079</v>
      </c>
      <c r="L1524" s="268" t="n">
        <v>0.2248</v>
      </c>
      <c r="M1524" s="268" t="n">
        <v>-0.0064</v>
      </c>
      <c r="N1524" s="8" t="n">
        <v>270.74</v>
      </c>
      <c r="O1524" s="8" t="n">
        <v>4069.64</v>
      </c>
      <c r="P1524" s="268" t="n">
        <v>0.0665</v>
      </c>
      <c r="Q1524" s="8" t="n">
        <v>254</v>
      </c>
      <c r="R1524" s="8" t="inlineStr">
        <is>
          <t>1 ↓ -0.19%</t>
        </is>
      </c>
      <c r="S1524" s="8" t="inlineStr">
        <is>
          <t>7 ↑ +0.78%</t>
        </is>
      </c>
      <c r="T1524" s="8" t="inlineStr">
        <is>
          <t>101 ↑ +0.60%</t>
        </is>
      </c>
      <c r="U1524" s="8" t="inlineStr">
        <is>
          <t>73 ↑ +0.71%</t>
        </is>
      </c>
      <c r="V1524" s="8" t="inlineStr">
        <is>
          <t>36 ↑ +1.29%</t>
        </is>
      </c>
      <c r="W1524" s="8" t="inlineStr">
        <is>
          <t>36 ↑ +1.55%</t>
        </is>
      </c>
    </row>
    <row r="1525" ht="28" customHeight="1" s="386">
      <c r="A1525" s="308" t="n">
        <v>43979</v>
      </c>
      <c r="B1525" s="472" t="n">
        <v>1341.722</v>
      </c>
      <c r="C1525" s="8" t="n">
        <v>-4.74</v>
      </c>
      <c r="D1525" s="268" t="n">
        <v>-0.0035</v>
      </c>
      <c r="E1525" s="8" t="n">
        <v>44.39</v>
      </c>
      <c r="F1525" s="8" t="n">
        <v>121.355</v>
      </c>
      <c r="G1525" s="8" t="n">
        <v>111.045</v>
      </c>
      <c r="H1525" s="8" t="n">
        <v>91.45999999999999</v>
      </c>
      <c r="I1525" s="8" t="n">
        <v>152.27</v>
      </c>
      <c r="J1525" s="8" t="n">
        <v>61.5</v>
      </c>
      <c r="K1525" s="268" t="n">
        <v>0.3092</v>
      </c>
      <c r="L1525" s="268" t="n">
        <v>0.2153</v>
      </c>
      <c r="M1525" s="268" t="n">
        <v>-0.0049</v>
      </c>
      <c r="N1525" s="8" t="n">
        <v>215.52</v>
      </c>
      <c r="O1525" s="8" t="n">
        <v>4051.53</v>
      </c>
      <c r="P1525" s="268" t="n">
        <v>0.0532</v>
      </c>
      <c r="Q1525" s="8" t="n">
        <v>254</v>
      </c>
      <c r="R1525" s="8" t="inlineStr">
        <is>
          <t>1 ↑ +0.10%</t>
        </is>
      </c>
      <c r="S1525" s="8" t="inlineStr">
        <is>
          <t>12 ↓ -0.10%</t>
        </is>
      </c>
      <c r="T1525" s="8" t="inlineStr">
        <is>
          <t>102 ↓ -0.05%</t>
        </is>
      </c>
      <c r="U1525" s="8" t="inlineStr">
        <is>
          <t>71 ↓ -0.14%</t>
        </is>
      </c>
      <c r="V1525" s="8" t="inlineStr">
        <is>
          <t>36 ↓ -0.56%</t>
        </is>
      </c>
      <c r="W1525" s="8" t="inlineStr">
        <is>
          <t>32 ↓ -1.66%</t>
        </is>
      </c>
    </row>
    <row r="1526" ht="28" customHeight="1" s="386">
      <c r="A1526" s="308" t="n">
        <v>43978</v>
      </c>
      <c r="B1526" s="472" t="n">
        <v>1346.462</v>
      </c>
      <c r="C1526" s="8" t="n">
        <v>0.902</v>
      </c>
      <c r="D1526" s="268" t="n">
        <v>0.0007</v>
      </c>
      <c r="E1526" s="8" t="n">
        <v>46.1</v>
      </c>
      <c r="F1526" s="8" t="n">
        <v>122.022</v>
      </c>
      <c r="G1526" s="8" t="n">
        <v>110.955</v>
      </c>
      <c r="H1526" s="8" t="n">
        <v>91.98</v>
      </c>
      <c r="I1526" s="8" t="n">
        <v>152.91</v>
      </c>
      <c r="J1526" s="8" t="n">
        <v>58.22</v>
      </c>
      <c r="K1526" s="268" t="n">
        <v>0.3089</v>
      </c>
      <c r="L1526" s="268" t="n">
        <v>0.2155</v>
      </c>
      <c r="M1526" s="268" t="n">
        <v>-0.0056</v>
      </c>
      <c r="N1526" s="8" t="n">
        <v>275.36</v>
      </c>
      <c r="O1526" s="8" t="n">
        <v>4052.74</v>
      </c>
      <c r="P1526" s="268" t="n">
        <v>0.0679</v>
      </c>
      <c r="Q1526" s="8" t="n">
        <v>254</v>
      </c>
      <c r="R1526" s="8" t="inlineStr">
        <is>
          <t>1 ↑ +0.72%</t>
        </is>
      </c>
      <c r="S1526" s="8" t="inlineStr">
        <is>
          <t>11 ↑ +0.23%</t>
        </is>
      </c>
      <c r="T1526" s="8" t="inlineStr">
        <is>
          <t>103 ↑ +0.12%</t>
        </is>
      </c>
      <c r="U1526" s="8" t="inlineStr">
        <is>
          <t>69 ↑ +0.42%</t>
        </is>
      </c>
      <c r="V1526" s="8" t="inlineStr">
        <is>
          <t>37 ↓ -0.13%</t>
        </is>
      </c>
      <c r="W1526" s="8" t="inlineStr">
        <is>
          <t>33 ↓ -0.70%</t>
        </is>
      </c>
    </row>
    <row r="1527" ht="28" customHeight="1" s="386">
      <c r="A1527" s="308" t="n">
        <v>43977</v>
      </c>
      <c r="B1527" s="472" t="n">
        <v>1345.56</v>
      </c>
      <c r="C1527" s="8" t="n">
        <v>16.481</v>
      </c>
      <c r="D1527" s="268" t="n">
        <v>0.0124</v>
      </c>
      <c r="E1527" s="8" t="n">
        <v>42.55</v>
      </c>
      <c r="F1527" s="8" t="n">
        <v>121.951</v>
      </c>
      <c r="G1527" s="8" t="n">
        <v>110.707</v>
      </c>
      <c r="H1527" s="8" t="n">
        <v>90.95999999999999</v>
      </c>
      <c r="I1527" s="8" t="n">
        <v>152.74</v>
      </c>
      <c r="J1527" s="8" t="n">
        <v>55.56</v>
      </c>
      <c r="K1527" s="268" t="n">
        <v>0.3079</v>
      </c>
      <c r="L1527" s="268" t="n">
        <v>0.2241</v>
      </c>
      <c r="M1527" s="268" t="n">
        <v>-0.0055</v>
      </c>
      <c r="N1527" s="8" t="n">
        <v>281.88</v>
      </c>
      <c r="O1527" s="8" t="n">
        <v>4053.33</v>
      </c>
      <c r="P1527" s="268" t="n">
        <v>0.06950000000000001</v>
      </c>
      <c r="Q1527" s="8" t="n">
        <v>255</v>
      </c>
      <c r="R1527" s="8" t="inlineStr">
        <is>
          <t>1 ↑ +0.46%</t>
        </is>
      </c>
      <c r="S1527" s="8" t="inlineStr">
        <is>
          <t>15 ↑ +0.24%</t>
        </is>
      </c>
      <c r="T1527" s="8" t="inlineStr">
        <is>
          <t>103 ↑ +0.72%</t>
        </is>
      </c>
      <c r="U1527" s="8" t="inlineStr">
        <is>
          <t>63 ↑ +1.21%</t>
        </is>
      </c>
      <c r="V1527" s="8" t="inlineStr">
        <is>
          <t>35 ↑ +1.97%</t>
        </is>
      </c>
      <c r="W1527" s="8" t="inlineStr">
        <is>
          <t>38 ↑ +2.44%</t>
        </is>
      </c>
    </row>
    <row r="1528" ht="28" customHeight="1" s="386">
      <c r="A1528" s="308" t="n">
        <v>43976</v>
      </c>
      <c r="B1528" s="472" t="n">
        <v>1329.079</v>
      </c>
      <c r="C1528" s="8" t="n">
        <v>-9.140000000000001</v>
      </c>
      <c r="D1528" s="268" t="n">
        <v>-0.0068</v>
      </c>
      <c r="E1528" s="8" t="n">
        <v>36.65</v>
      </c>
      <c r="F1528" s="8" t="n">
        <v>120.232</v>
      </c>
      <c r="G1528" s="8" t="n">
        <v>109.9</v>
      </c>
      <c r="H1528" s="8" t="n">
        <v>89.8</v>
      </c>
      <c r="I1528" s="8" t="n">
        <v>152.06</v>
      </c>
      <c r="J1528" s="8" t="n">
        <v>62.55</v>
      </c>
      <c r="K1528" s="268" t="n">
        <v>0.3182</v>
      </c>
      <c r="L1528" s="268" t="n">
        <v>0.2447</v>
      </c>
      <c r="M1528" s="268" t="n">
        <v>-0.0029</v>
      </c>
      <c r="N1528" s="8" t="n">
        <v>289.7</v>
      </c>
      <c r="O1528" s="8" t="n">
        <v>4053.68</v>
      </c>
      <c r="P1528" s="268" t="n">
        <v>0.07149999999999999</v>
      </c>
      <c r="Q1528" s="8" t="n">
        <v>255</v>
      </c>
      <c r="R1528" s="8" t="inlineStr">
        <is>
          <t>1 ↓ -0.27%</t>
        </is>
      </c>
      <c r="S1528" s="8" t="inlineStr">
        <is>
          <t>15 ↓ -0.62%</t>
        </is>
      </c>
      <c r="T1528" s="8" t="inlineStr">
        <is>
          <t>116 ↓ -0.69%</t>
        </is>
      </c>
      <c r="U1528" s="8" t="inlineStr">
        <is>
          <t>60 ↓ -0.90%</t>
        </is>
      </c>
      <c r="V1528" s="8" t="inlineStr">
        <is>
          <t>32 ↓ -0.68%</t>
        </is>
      </c>
      <c r="W1528" s="8" t="inlineStr">
        <is>
          <t>31 ↓ -0.28%</t>
        </is>
      </c>
    </row>
    <row r="1529" ht="28" customHeight="1" s="386">
      <c r="A1529" s="308" t="n">
        <v>43973</v>
      </c>
      <c r="B1529" s="472" t="n">
        <v>1338.219</v>
      </c>
      <c r="C1529" s="8" t="n">
        <v>-14.857</v>
      </c>
      <c r="D1529" s="268" t="n">
        <v>-0.011</v>
      </c>
      <c r="E1529" s="8" t="n">
        <v>40.09</v>
      </c>
      <c r="F1529" s="8" t="n">
        <v>121.05</v>
      </c>
      <c r="G1529" s="8" t="n">
        <v>110.095</v>
      </c>
      <c r="H1529" s="8" t="n">
        <v>89.92</v>
      </c>
      <c r="I1529" s="8" t="n">
        <v>153.16</v>
      </c>
      <c r="J1529" s="8" t="n">
        <v>62.46</v>
      </c>
      <c r="K1529" s="268" t="n">
        <v>0.3211</v>
      </c>
      <c r="L1529" s="268" t="n">
        <v>0.2471</v>
      </c>
      <c r="M1529" s="268" t="n">
        <v>-0.0046</v>
      </c>
      <c r="N1529" s="8" t="n">
        <v>297.79</v>
      </c>
      <c r="O1529" s="8" t="n">
        <v>4022.59</v>
      </c>
      <c r="P1529" s="268" t="n">
        <v>0.074</v>
      </c>
      <c r="Q1529" s="8" t="n">
        <v>252</v>
      </c>
      <c r="R1529" s="8" t="inlineStr">
        <is>
          <t>1 ↓ -2.29%</t>
        </is>
      </c>
      <c r="S1529" s="8" t="inlineStr">
        <is>
          <t>11 ↓ -0.09%</t>
        </is>
      </c>
      <c r="T1529" s="8" t="inlineStr">
        <is>
          <t>112 ↓ -0.43%</t>
        </is>
      </c>
      <c r="U1529" s="8" t="inlineStr">
        <is>
          <t>62 ↓ -1.05%</t>
        </is>
      </c>
      <c r="V1529" s="8" t="inlineStr">
        <is>
          <t>32 ↓ -0.71%</t>
        </is>
      </c>
      <c r="W1529" s="8" t="inlineStr">
        <is>
          <t>34 ↓ -2.79%</t>
        </is>
      </c>
    </row>
    <row r="1530" ht="28" customHeight="1" s="386">
      <c r="A1530" s="308" t="n">
        <v>43972</v>
      </c>
      <c r="B1530" s="472" t="n">
        <v>1353.076</v>
      </c>
      <c r="C1530" s="8" t="n">
        <v>-2.603</v>
      </c>
      <c r="D1530" s="268" t="n">
        <v>-0.0019</v>
      </c>
      <c r="E1530" s="8" t="n">
        <v>44.08</v>
      </c>
      <c r="F1530" s="8" t="n">
        <v>122.611</v>
      </c>
      <c r="G1530" s="8" t="n">
        <v>110.96</v>
      </c>
      <c r="H1530" s="8" t="n">
        <v>91.29000000000001</v>
      </c>
      <c r="I1530" s="8" t="n">
        <v>154.24</v>
      </c>
      <c r="J1530" s="8" t="n">
        <v>62.07</v>
      </c>
      <c r="K1530" s="268" t="n">
        <v>0.3162</v>
      </c>
      <c r="L1530" s="268" t="n">
        <v>0.2309</v>
      </c>
      <c r="M1530" s="268" t="n">
        <v>-0.007</v>
      </c>
      <c r="N1530" s="8" t="n">
        <v>357.62</v>
      </c>
      <c r="O1530" s="8" t="n">
        <v>4023.85</v>
      </c>
      <c r="P1530" s="268" t="n">
        <v>0.08890000000000001</v>
      </c>
      <c r="Q1530" s="8" t="n">
        <v>252</v>
      </c>
      <c r="R1530" s="8" t="inlineStr">
        <is>
          <t>1 ↑ +0.10%</t>
        </is>
      </c>
      <c r="S1530" s="8" t="inlineStr">
        <is>
          <t>9 ↓ -0.10%</t>
        </is>
      </c>
      <c r="T1530" s="8" t="inlineStr">
        <is>
          <t>105 ↑ +0.04%</t>
        </is>
      </c>
      <c r="U1530" s="8" t="inlineStr">
        <is>
          <t>64 ↓ -0.35%</t>
        </is>
      </c>
      <c r="V1530" s="8" t="inlineStr">
        <is>
          <t>32 ↓ -0.74%</t>
        </is>
      </c>
      <c r="W1530" s="8" t="inlineStr">
        <is>
          <t>41 ↓ -0.14%</t>
        </is>
      </c>
    </row>
    <row r="1531" ht="28" customHeight="1" s="386">
      <c r="A1531" s="308" t="n">
        <v>43971</v>
      </c>
      <c r="B1531" s="472" t="n">
        <v>1355.679</v>
      </c>
      <c r="C1531" s="8" t="n">
        <v>-11.071</v>
      </c>
      <c r="D1531" s="268" t="n">
        <v>-0.0081</v>
      </c>
      <c r="E1531" s="8" t="n">
        <v>48.62</v>
      </c>
      <c r="F1531" s="8" t="n">
        <v>122.919</v>
      </c>
      <c r="G1531" s="8" t="n">
        <v>111.495</v>
      </c>
      <c r="H1531" s="8" t="n">
        <v>91.68000000000001</v>
      </c>
      <c r="I1531" s="8" t="n">
        <v>153.84</v>
      </c>
      <c r="J1531" s="8" t="n">
        <v>58.14</v>
      </c>
      <c r="K1531" s="268" t="n">
        <v>0.3093</v>
      </c>
      <c r="L1531" s="268" t="n">
        <v>0.2299</v>
      </c>
      <c r="M1531" s="268" t="n">
        <v>-0.0076</v>
      </c>
      <c r="N1531" s="8" t="n">
        <v>336.05</v>
      </c>
      <c r="O1531" s="8" t="n">
        <v>4023.38</v>
      </c>
      <c r="P1531" s="268" t="n">
        <v>0.0835</v>
      </c>
      <c r="Q1531" s="8" t="n">
        <v>252</v>
      </c>
      <c r="R1531" s="8" t="inlineStr">
        <is>
          <t>1 ↓ -3.30%</t>
        </is>
      </c>
      <c r="S1531" s="8" t="inlineStr">
        <is>
          <t>9 ↓ -0.93%</t>
        </is>
      </c>
      <c r="T1531" s="8" t="inlineStr">
        <is>
          <t>103 ↓ -0.92%</t>
        </is>
      </c>
      <c r="U1531" s="8" t="inlineStr">
        <is>
          <t>63 ↓ -0.98%</t>
        </is>
      </c>
      <c r="V1531" s="8" t="inlineStr">
        <is>
          <t>29 ↓ -1.25%</t>
        </is>
      </c>
      <c r="W1531" s="8" t="inlineStr">
        <is>
          <t>47 ↑ +0.21%</t>
        </is>
      </c>
    </row>
    <row r="1532" ht="28" customHeight="1" s="386">
      <c r="A1532" s="308" t="n">
        <v>43970</v>
      </c>
      <c r="B1532" s="472" t="n">
        <v>1366.75</v>
      </c>
      <c r="C1532" s="8" t="n">
        <v>0.287</v>
      </c>
      <c r="D1532" s="268" t="n">
        <v>0.0002</v>
      </c>
      <c r="E1532" s="8" t="n">
        <v>55.19</v>
      </c>
      <c r="F1532" s="8" t="n">
        <v>124.089</v>
      </c>
      <c r="G1532" s="8" t="n">
        <v>113</v>
      </c>
      <c r="H1532" s="8" t="n">
        <v>91.95</v>
      </c>
      <c r="I1532" s="8" t="n">
        <v>154.83</v>
      </c>
      <c r="J1532" s="8" t="n">
        <v>56.52</v>
      </c>
      <c r="K1532" s="268" t="n">
        <v>0.3074</v>
      </c>
      <c r="L1532" s="268" t="n">
        <v>0.2373</v>
      </c>
      <c r="M1532" s="268" t="n">
        <v>-0.0101</v>
      </c>
      <c r="N1532" s="8" t="n">
        <v>269.19</v>
      </c>
      <c r="O1532" s="8" t="n">
        <v>4035.09</v>
      </c>
      <c r="P1532" s="268" t="n">
        <v>0.0667</v>
      </c>
      <c r="Q1532" s="8" t="n">
        <v>251</v>
      </c>
      <c r="R1532" s="8" t="inlineStr">
        <is>
          <t>1 ↓ -2.06%</t>
        </is>
      </c>
      <c r="S1532" s="8" t="inlineStr">
        <is>
          <t>8 ↓ -0.73%</t>
        </is>
      </c>
      <c r="T1532" s="8" t="inlineStr">
        <is>
          <t>86 ↓ -0.25%</t>
        </is>
      </c>
      <c r="U1532" s="8" t="inlineStr">
        <is>
          <t>75 ↑ +0.12%</t>
        </is>
      </c>
      <c r="V1532" s="8" t="inlineStr">
        <is>
          <t>30 ↑ +0.39%</t>
        </is>
      </c>
      <c r="W1532" s="8" t="inlineStr">
        <is>
          <t>51 ↑ +0.71%</t>
        </is>
      </c>
    </row>
    <row r="1533" ht="28" customHeight="1" s="386">
      <c r="A1533" s="308" t="n">
        <v>43969</v>
      </c>
      <c r="B1533" s="472" t="n">
        <v>1366.463</v>
      </c>
      <c r="C1533" s="8" t="n">
        <v>-14.486</v>
      </c>
      <c r="D1533" s="268" t="n">
        <v>-0.0105</v>
      </c>
      <c r="E1533" s="8" t="n">
        <v>55.15</v>
      </c>
      <c r="F1533" s="8" t="n">
        <v>123.956</v>
      </c>
      <c r="G1533" s="8" t="n">
        <v>112.89</v>
      </c>
      <c r="H1533" s="8" t="n">
        <v>91.54000000000001</v>
      </c>
      <c r="I1533" s="8" t="n">
        <v>156.07</v>
      </c>
      <c r="J1533" s="8" t="n">
        <v>62.27</v>
      </c>
      <c r="K1533" s="268" t="n">
        <v>0.3211</v>
      </c>
      <c r="L1533" s="268" t="n">
        <v>0.2562</v>
      </c>
      <c r="M1533" s="268" t="n">
        <v>-0.0102</v>
      </c>
      <c r="N1533" s="8" t="n">
        <v>275.2</v>
      </c>
      <c r="O1533" s="8" t="n">
        <v>4035.79</v>
      </c>
      <c r="P1533" s="268" t="n">
        <v>0.0682</v>
      </c>
      <c r="Q1533" s="8" t="n">
        <v>251</v>
      </c>
      <c r="R1533" s="8" t="inlineStr">
        <is>
          <t>1 ↓ -1.59%</t>
        </is>
      </c>
      <c r="S1533" s="8" t="inlineStr">
        <is>
          <t>6 ↓ -1.15%</t>
        </is>
      </c>
      <c r="T1533" s="8" t="inlineStr">
        <is>
          <t>84 ↓ -1.03%</t>
        </is>
      </c>
      <c r="U1533" s="8" t="inlineStr">
        <is>
          <t>79 ↓ -1.14%</t>
        </is>
      </c>
      <c r="V1533" s="8" t="inlineStr">
        <is>
          <t>34 ↓ -0.58%</t>
        </is>
      </c>
      <c r="W1533" s="8" t="inlineStr">
        <is>
          <t>47 ↓ -1.25%</t>
        </is>
      </c>
    </row>
    <row r="1534" ht="28" customHeight="1" s="386">
      <c r="A1534" s="308" t="n">
        <v>43966</v>
      </c>
      <c r="B1534" s="472" t="n">
        <v>1380.949</v>
      </c>
      <c r="C1534" s="8" t="n">
        <v>-5.922</v>
      </c>
      <c r="D1534" s="268" t="n">
        <v>-0.0043</v>
      </c>
      <c r="E1534" s="8" t="n">
        <v>62.08</v>
      </c>
      <c r="F1534" s="8" t="n">
        <v>125.375</v>
      </c>
      <c r="G1534" s="8" t="n">
        <v>114.6</v>
      </c>
      <c r="H1534" s="8" t="n">
        <v>91.28</v>
      </c>
      <c r="I1534" s="8" t="n">
        <v>158.69</v>
      </c>
      <c r="J1534" s="8" t="n">
        <v>67.37</v>
      </c>
      <c r="K1534" s="268" t="n">
        <v>0.3331</v>
      </c>
      <c r="L1534" s="268" t="n">
        <v>0.263</v>
      </c>
      <c r="M1534" s="268" t="n">
        <v>-0.0126</v>
      </c>
      <c r="N1534" s="8" t="n">
        <v>288.25</v>
      </c>
      <c r="O1534" s="8" t="n">
        <v>4028.98</v>
      </c>
      <c r="P1534" s="268" t="n">
        <v>0.07149999999999999</v>
      </c>
      <c r="Q1534" s="8" t="n">
        <v>250</v>
      </c>
      <c r="R1534" s="8" t="inlineStr">
        <is>
          <t>1 ↓ -0.25%</t>
        </is>
      </c>
      <c r="S1534" s="8" t="inlineStr">
        <is>
          <t>3 ↓ -1.04%</t>
        </is>
      </c>
      <c r="T1534" s="8" t="inlineStr">
        <is>
          <t>77 ↓ -0.63%</t>
        </is>
      </c>
      <c r="U1534" s="8" t="inlineStr">
        <is>
          <t>83 ↓ -0.49%</t>
        </is>
      </c>
      <c r="V1534" s="8" t="inlineStr">
        <is>
          <t>39 ↑ +0.02%</t>
        </is>
      </c>
      <c r="W1534" s="8" t="inlineStr">
        <is>
          <t>47 ↑ +0.15%</t>
        </is>
      </c>
    </row>
    <row r="1535" ht="28" customHeight="1" s="386">
      <c r="A1535" s="308" t="n">
        <v>43965</v>
      </c>
      <c r="B1535" s="472" t="n">
        <v>1386.871</v>
      </c>
      <c r="C1535" s="8" t="n">
        <v>-13.316</v>
      </c>
      <c r="D1535" s="268" t="n">
        <v>-0.0095</v>
      </c>
      <c r="E1535" s="8" t="n">
        <v>63.26</v>
      </c>
      <c r="F1535" s="8" t="n">
        <v>125.901</v>
      </c>
      <c r="G1535" s="8" t="n">
        <v>114.809</v>
      </c>
      <c r="H1535" s="8" t="n">
        <v>91.38</v>
      </c>
      <c r="I1535" s="8" t="n">
        <v>160.13</v>
      </c>
      <c r="J1535" s="8" t="n">
        <v>73</v>
      </c>
      <c r="K1535" s="268" t="n">
        <v>0.3423</v>
      </c>
      <c r="L1535" s="268" t="n">
        <v>0.2618</v>
      </c>
      <c r="M1535" s="268" t="n">
        <v>-0.0137</v>
      </c>
      <c r="N1535" s="8" t="n">
        <v>300</v>
      </c>
      <c r="O1535" s="8" t="n">
        <v>4029.16</v>
      </c>
      <c r="P1535" s="268" t="n">
        <v>0.0745</v>
      </c>
      <c r="Q1535" s="8" t="n">
        <v>250</v>
      </c>
      <c r="R1535" s="8" t="inlineStr">
        <is>
          <t>1 ↓ -0.57%</t>
        </is>
      </c>
      <c r="S1535" s="8" t="inlineStr">
        <is>
          <t>2 ↓ -0.70%</t>
        </is>
      </c>
      <c r="T1535" s="8" t="inlineStr">
        <is>
          <t>71 ↓ -0.66%</t>
        </is>
      </c>
      <c r="U1535" s="8" t="inlineStr">
        <is>
          <t>86 ↓ -0.83%</t>
        </is>
      </c>
      <c r="V1535" s="8" t="inlineStr">
        <is>
          <t>43 ↓ -1.07%</t>
        </is>
      </c>
      <c r="W1535" s="8" t="inlineStr">
        <is>
          <t>47 ↓ -1.51%</t>
        </is>
      </c>
    </row>
    <row r="1536" ht="28" customHeight="1" s="386">
      <c r="A1536" s="308" t="n">
        <v>43964</v>
      </c>
      <c r="B1536" s="472" t="n">
        <v>1400.187</v>
      </c>
      <c r="C1536" s="8" t="n">
        <v>-2.019</v>
      </c>
      <c r="D1536" s="268" t="n">
        <v>-0.0014</v>
      </c>
      <c r="E1536" s="8" t="n">
        <v>70.41</v>
      </c>
      <c r="F1536" s="8" t="n">
        <v>127.376</v>
      </c>
      <c r="G1536" s="8" t="n">
        <v>115.54</v>
      </c>
      <c r="H1536" s="8" t="n">
        <v>92.72</v>
      </c>
      <c r="I1536" s="8" t="n">
        <v>161.31</v>
      </c>
      <c r="J1536" s="8" t="n">
        <v>69.76000000000001</v>
      </c>
      <c r="K1536" s="268" t="n">
        <v>0.3393</v>
      </c>
      <c r="L1536" s="268" t="n">
        <v>0.2583</v>
      </c>
      <c r="M1536" s="268" t="n">
        <v>-0.0161</v>
      </c>
      <c r="N1536" s="8" t="n">
        <v>340.35</v>
      </c>
      <c r="O1536" s="8" t="n">
        <v>4001.52</v>
      </c>
      <c r="P1536" s="268" t="n">
        <v>0.0851</v>
      </c>
      <c r="Q1536" s="8" t="n">
        <v>246</v>
      </c>
      <c r="R1536" s="8" t="inlineStr">
        <is>
          <t>1 ↓ -0.03%</t>
        </is>
      </c>
      <c r="S1536" s="8" t="inlineStr">
        <is>
          <t>2 ↓ -0.10%</t>
        </is>
      </c>
      <c r="T1536" s="8" t="inlineStr">
        <is>
          <t>64 ↑ +0.03%</t>
        </is>
      </c>
      <c r="U1536" s="8" t="inlineStr">
        <is>
          <t>82 ↓ -0.21%</t>
        </is>
      </c>
      <c r="V1536" s="8" t="inlineStr">
        <is>
          <t>44 ↑ +1.06%</t>
        </is>
      </c>
      <c r="W1536" s="8" t="inlineStr">
        <is>
          <t>53 ↓ -0.14%</t>
        </is>
      </c>
    </row>
    <row r="1537">
      <c r="A1537" s="308" t="n">
        <v>43963</v>
      </c>
      <c r="B1537" s="472" t="n">
        <v>1402.206</v>
      </c>
      <c r="C1537" s="8" t="n">
        <v>-1.01</v>
      </c>
      <c r="D1537" s="268" t="n">
        <v>-0.0007</v>
      </c>
      <c r="E1537" s="8" t="n">
        <v>72.5</v>
      </c>
      <c r="F1537" s="8" t="n">
        <v>127.619</v>
      </c>
      <c r="G1537" s="8" t="n">
        <v>115.98</v>
      </c>
      <c r="H1537" s="8" t="n">
        <v>92.59</v>
      </c>
      <c r="I1537" s="8" t="n">
        <v>162.64</v>
      </c>
      <c r="J1537" s="8" t="n">
        <v>74.91</v>
      </c>
      <c r="K1537" s="268" t="n">
        <v>0.3502</v>
      </c>
      <c r="L1537" s="268" t="n">
        <v>0.2723</v>
      </c>
      <c r="M1537" s="268" t="n">
        <v>-0.0166</v>
      </c>
      <c r="N1537" s="8" t="n">
        <v>311.13</v>
      </c>
      <c r="O1537" s="8" t="n">
        <v>3992.45</v>
      </c>
      <c r="P1537" s="268" t="n">
        <v>0.0779</v>
      </c>
      <c r="Q1537" s="8" t="n">
        <v>245</v>
      </c>
      <c r="R1537" s="8" t="inlineStr">
        <is>
          <t>1 ↓ -0.37%</t>
        </is>
      </c>
      <c r="S1537" s="8" t="inlineStr">
        <is>
          <t>2 ↓ -0.61%</t>
        </is>
      </c>
      <c r="T1537" s="8" t="inlineStr">
        <is>
          <t>62 ↓ -0.29%</t>
        </is>
      </c>
      <c r="U1537" s="8" t="inlineStr">
        <is>
          <t>86 ↓ -0.34%</t>
        </is>
      </c>
      <c r="V1537" s="8" t="inlineStr">
        <is>
          <t>42 ↓ -0.42%</t>
        </is>
      </c>
      <c r="W1537" s="8" t="inlineStr">
        <is>
          <t>52 ↑ +1.21%</t>
        </is>
      </c>
    </row>
    <row r="1538">
      <c r="A1538" s="308" t="n">
        <v>43962</v>
      </c>
      <c r="B1538" s="472" t="n">
        <v>1403.216</v>
      </c>
      <c r="C1538" s="8" t="n">
        <v>4.295</v>
      </c>
      <c r="D1538" s="268" t="n">
        <v>0.0031</v>
      </c>
      <c r="E1538" s="8" t="n">
        <v>74.47</v>
      </c>
      <c r="F1538" s="8" t="n">
        <v>127.432</v>
      </c>
      <c r="G1538" s="8" t="n">
        <v>116.319</v>
      </c>
      <c r="H1538" s="8" t="n">
        <v>93.05</v>
      </c>
      <c r="I1538" s="8" t="n">
        <v>162.3</v>
      </c>
      <c r="J1538" s="8" t="n">
        <v>74.09</v>
      </c>
      <c r="K1538" s="268" t="n">
        <v>0.3486</v>
      </c>
      <c r="L1538" s="268" t="n">
        <v>0.2739</v>
      </c>
      <c r="M1538" s="268" t="n">
        <v>-0.0169</v>
      </c>
      <c r="N1538" s="8" t="n">
        <v>319.94</v>
      </c>
      <c r="O1538" s="8" t="n">
        <v>3984.71</v>
      </c>
      <c r="P1538" s="268" t="n">
        <v>0.0803</v>
      </c>
      <c r="Q1538" s="8" t="n">
        <v>244</v>
      </c>
      <c r="R1538" s="8" t="inlineStr">
        <is>
          <t>1 ↓ -0.31%</t>
        </is>
      </c>
      <c r="S1538" s="8" t="inlineStr">
        <is>
          <t>1 ↓ -0.16%</t>
        </is>
      </c>
      <c r="T1538" s="8" t="inlineStr">
        <is>
          <t>56 ↓ -0.15%</t>
        </is>
      </c>
      <c r="U1538" s="8" t="inlineStr">
        <is>
          <t>86 ↑ +0.21%</t>
        </is>
      </c>
      <c r="V1538" s="8" t="inlineStr">
        <is>
          <t>44 ↓ -0.28%</t>
        </is>
      </c>
      <c r="W1538" s="8" t="inlineStr">
        <is>
          <t>56 ↑ +1.68%</t>
        </is>
      </c>
    </row>
    <row r="1539">
      <c r="A1539" s="308" t="n">
        <v>43959</v>
      </c>
      <c r="B1539" s="472" t="n">
        <v>1398.921</v>
      </c>
      <c r="C1539" s="8" t="n">
        <v>8.302</v>
      </c>
      <c r="D1539" s="268" t="n">
        <v>0.006</v>
      </c>
      <c r="E1539" s="8" t="n">
        <v>77.48</v>
      </c>
      <c r="F1539" s="8" t="n">
        <v>126.738</v>
      </c>
      <c r="G1539" s="8" t="n">
        <v>116.521</v>
      </c>
      <c r="H1539" s="8" t="n">
        <v>93.47</v>
      </c>
      <c r="I1539" s="8" t="n">
        <v>161.16</v>
      </c>
      <c r="J1539" s="8" t="n">
        <v>74.65000000000001</v>
      </c>
      <c r="K1539" s="268" t="n">
        <v>0.3442</v>
      </c>
      <c r="L1539" s="268" t="n">
        <v>0.2692</v>
      </c>
      <c r="M1539" s="268" t="n">
        <v>-0.0162</v>
      </c>
      <c r="N1539" s="8" t="n">
        <v>339.8</v>
      </c>
      <c r="O1539" s="8" t="n">
        <v>3979.49</v>
      </c>
      <c r="P1539" s="268" t="n">
        <v>0.0854</v>
      </c>
      <c r="Q1539" s="8" t="n">
        <v>243</v>
      </c>
      <c r="R1539" s="8" t="inlineStr">
        <is>
          <t>1 ↑ +0.16%</t>
        </is>
      </c>
      <c r="S1539" s="8" t="n">
        <v>0</v>
      </c>
      <c r="T1539" s="8" t="inlineStr">
        <is>
          <t>55 ↑ +0.01%</t>
        </is>
      </c>
      <c r="U1539" s="8" t="inlineStr">
        <is>
          <t>89 ↑ +0.36%</t>
        </is>
      </c>
      <c r="V1539" s="8" t="inlineStr">
        <is>
          <t>41 ↑ +1.17%</t>
        </is>
      </c>
      <c r="W1539" s="8" t="inlineStr">
        <is>
          <t>57 ↑ +1.56%</t>
        </is>
      </c>
    </row>
    <row r="1540" ht="28" customHeight="1" s="386">
      <c r="A1540" s="308" t="n">
        <v>43958</v>
      </c>
      <c r="B1540" s="472" t="n">
        <v>1390.619</v>
      </c>
      <c r="C1540" s="8" t="n">
        <v>-28.163</v>
      </c>
      <c r="D1540" s="268" t="n">
        <v>-0.0199</v>
      </c>
      <c r="E1540" s="8" t="n">
        <v>75.03</v>
      </c>
      <c r="F1540" s="8" t="n">
        <v>125.935</v>
      </c>
      <c r="G1540" s="8" t="n">
        <v>115.979</v>
      </c>
      <c r="H1540" s="8" t="n">
        <v>92.39</v>
      </c>
      <c r="I1540" s="8" t="n">
        <v>160.82</v>
      </c>
      <c r="J1540" s="8" t="n">
        <v>81.51000000000001</v>
      </c>
      <c r="K1540" s="268" t="n">
        <v>0.3489</v>
      </c>
      <c r="L1540" s="268" t="n">
        <v>0.2825</v>
      </c>
      <c r="M1540" s="268" t="n">
        <v>-0.0152</v>
      </c>
      <c r="N1540" s="8" t="n">
        <v>324.89</v>
      </c>
      <c r="O1540" s="8" t="n">
        <v>3964.79</v>
      </c>
      <c r="P1540" s="268" t="n">
        <v>0.0819</v>
      </c>
      <c r="Q1540" s="8" t="n">
        <v>241</v>
      </c>
      <c r="R1540" s="8" t="inlineStr">
        <is>
          <t>1 ↓ -0.47%</t>
        </is>
      </c>
      <c r="S1540" s="8" t="n">
        <v>0</v>
      </c>
      <c r="T1540" s="8" t="inlineStr">
        <is>
          <t>59 ↓ -0.33%</t>
        </is>
      </c>
      <c r="U1540" s="8" t="inlineStr">
        <is>
          <t>85 ↓ -0.77%</t>
        </is>
      </c>
      <c r="V1540" s="8" t="inlineStr">
        <is>
          <t>45 ↓ -0.24%</t>
        </is>
      </c>
      <c r="W1540" s="8" t="inlineStr">
        <is>
          <t>51 ↓ -6.88%</t>
        </is>
      </c>
    </row>
    <row r="1541" ht="28" customHeight="1" s="386">
      <c r="A1541" s="308" t="n">
        <v>43957</v>
      </c>
      <c r="B1541" s="472" t="n">
        <v>1418.782</v>
      </c>
      <c r="C1541" s="8" t="n">
        <v>10.45</v>
      </c>
      <c r="D1541" s="268" t="n">
        <v>0.0074</v>
      </c>
      <c r="E1541" s="8" t="n">
        <v>78.52</v>
      </c>
      <c r="F1541" s="8" t="n">
        <v>130.388</v>
      </c>
      <c r="G1541" s="8" t="n">
        <v>117.01</v>
      </c>
      <c r="H1541" s="8" t="n">
        <v>92.79000000000001</v>
      </c>
      <c r="I1541" s="8" t="n">
        <v>168.65</v>
      </c>
      <c r="J1541" s="8" t="n">
        <v>82.39</v>
      </c>
      <c r="K1541" s="268" t="n">
        <v>0.3826</v>
      </c>
      <c r="L1541" s="268" t="n">
        <v>0.2774</v>
      </c>
      <c r="M1541" s="268" t="n">
        <v>-0.0198</v>
      </c>
      <c r="N1541" s="8" t="n">
        <v>367.26</v>
      </c>
      <c r="O1541" s="8" t="n">
        <v>3964.88</v>
      </c>
      <c r="P1541" s="268" t="n">
        <v>0.0926</v>
      </c>
      <c r="Q1541" s="8" t="n">
        <v>241</v>
      </c>
      <c r="R1541" s="8" t="inlineStr">
        <is>
          <t>1 ↓ -0.34%</t>
        </is>
      </c>
      <c r="S1541" s="8" t="n">
        <v>0</v>
      </c>
      <c r="T1541" s="8" t="inlineStr">
        <is>
          <t>52 ↑ +0.09%</t>
        </is>
      </c>
      <c r="U1541" s="8" t="inlineStr">
        <is>
          <t>89 ↑ +0.34%</t>
        </is>
      </c>
      <c r="V1541" s="8" t="inlineStr">
        <is>
          <t>44 ↑ +1.18%</t>
        </is>
      </c>
      <c r="W1541" s="8" t="inlineStr">
        <is>
          <t>55 ↑ +1.69%</t>
        </is>
      </c>
    </row>
    <row r="1542" ht="28" customHeight="1" s="386">
      <c r="A1542" s="308" t="n">
        <v>43951</v>
      </c>
      <c r="B1542" s="472" t="n">
        <v>1408.332</v>
      </c>
      <c r="C1542" s="8" t="n">
        <v>7.216</v>
      </c>
      <c r="D1542" s="268" t="n">
        <v>0.0052</v>
      </c>
      <c r="E1542" s="8" t="n">
        <v>76.03</v>
      </c>
      <c r="F1542" s="8" t="n">
        <v>129.416</v>
      </c>
      <c r="G1542" s="8" t="n">
        <v>116.58</v>
      </c>
      <c r="H1542" s="8" t="n">
        <v>91.81999999999999</v>
      </c>
      <c r="I1542" s="8" t="n">
        <v>168.97</v>
      </c>
      <c r="J1542" s="8" t="n">
        <v>84.06</v>
      </c>
      <c r="K1542" s="268" t="n">
        <v>0.3956</v>
      </c>
      <c r="L1542" s="268" t="n">
        <v>0.2938</v>
      </c>
      <c r="M1542" s="268" t="n">
        <v>-0.0184</v>
      </c>
      <c r="N1542" s="8" t="n">
        <v>540.29</v>
      </c>
      <c r="O1542" s="8" t="n">
        <v>3936.61</v>
      </c>
      <c r="P1542" s="268" t="n">
        <v>0.1372</v>
      </c>
      <c r="Q1542" s="8" t="n">
        <v>239</v>
      </c>
      <c r="R1542" s="8" t="n">
        <v>0</v>
      </c>
      <c r="S1542" s="8" t="inlineStr">
        <is>
          <t>1 0.00%</t>
        </is>
      </c>
      <c r="T1542" s="8" t="inlineStr">
        <is>
          <t>55 ↑ +0.32%</t>
        </is>
      </c>
      <c r="U1542" s="8" t="inlineStr">
        <is>
          <t>88 ↑ +0.86%</t>
        </is>
      </c>
      <c r="V1542" s="8" t="inlineStr">
        <is>
          <t>46 ↑ +0.99%</t>
        </is>
      </c>
      <c r="W1542" s="8" t="inlineStr">
        <is>
          <t>49 ↑ +0.21%</t>
        </is>
      </c>
    </row>
    <row r="1543" ht="28" customHeight="1" s="386">
      <c r="A1543" s="308" t="n">
        <v>43950</v>
      </c>
      <c r="B1543" s="472" t="n">
        <v>1401.116</v>
      </c>
      <c r="C1543" s="8" t="n">
        <v>-6.701</v>
      </c>
      <c r="D1543" s="268" t="n">
        <v>-0.0048</v>
      </c>
      <c r="E1543" s="8" t="n">
        <v>72.59999999999999</v>
      </c>
      <c r="F1543" s="8" t="n">
        <v>128.921</v>
      </c>
      <c r="G1543" s="8" t="n">
        <v>116.24</v>
      </c>
      <c r="H1543" s="8" t="n">
        <v>90.12</v>
      </c>
      <c r="I1543" s="8" t="n">
        <v>170.88</v>
      </c>
      <c r="J1543" s="8" t="n">
        <v>89.20999999999999</v>
      </c>
      <c r="K1543" s="268" t="n">
        <v>0.4196</v>
      </c>
      <c r="L1543" s="268" t="n">
        <v>0.3157</v>
      </c>
      <c r="M1543" s="268" t="n">
        <v>-0.0174</v>
      </c>
      <c r="N1543" s="8" t="n">
        <v>657.16</v>
      </c>
      <c r="O1543" s="8" t="n">
        <v>3936.67</v>
      </c>
      <c r="P1543" s="268" t="n">
        <v>0.1669</v>
      </c>
      <c r="Q1543" s="8" t="n">
        <v>239</v>
      </c>
      <c r="R1543" s="8" t="n">
        <v>0</v>
      </c>
      <c r="S1543" s="8" t="inlineStr">
        <is>
          <t>1 ↓ -0.16%</t>
        </is>
      </c>
      <c r="T1543" s="8" t="inlineStr">
        <is>
          <t>60 ↑ +0.12%</t>
        </is>
      </c>
      <c r="U1543" s="8" t="inlineStr">
        <is>
          <t>89 ↓ -0.23%</t>
        </is>
      </c>
      <c r="V1543" s="8" t="inlineStr">
        <is>
          <t>41 ↑ +0.15%</t>
        </is>
      </c>
      <c r="W1543" s="8" t="inlineStr">
        <is>
          <t>48 ↓ -2.22%</t>
        </is>
      </c>
    </row>
    <row r="1544" ht="28" customHeight="1" s="386">
      <c r="A1544" s="308" t="n">
        <v>43949</v>
      </c>
      <c r="B1544" s="472" t="n">
        <v>1407.817</v>
      </c>
      <c r="C1544" s="8" t="n">
        <v>-0.789</v>
      </c>
      <c r="D1544" s="268" t="n">
        <v>-0.0005999999999999999</v>
      </c>
      <c r="E1544" s="8" t="n">
        <v>71.36</v>
      </c>
      <c r="F1544" s="8" t="n">
        <v>129.939</v>
      </c>
      <c r="G1544" s="8" t="n">
        <v>116.18</v>
      </c>
      <c r="H1544" s="8" t="n">
        <v>90.69</v>
      </c>
      <c r="I1544" s="8" t="n">
        <v>173.51</v>
      </c>
      <c r="J1544" s="8" t="n">
        <v>91.05</v>
      </c>
      <c r="K1544" s="268" t="n">
        <v>0.4357</v>
      </c>
      <c r="L1544" s="268" t="n">
        <v>0.3199</v>
      </c>
      <c r="M1544" s="268" t="n">
        <v>-0.0171</v>
      </c>
      <c r="N1544" s="8" t="n">
        <v>634.52</v>
      </c>
      <c r="O1544" s="8" t="n">
        <v>3931.2</v>
      </c>
      <c r="P1544" s="268" t="n">
        <v>0.1614</v>
      </c>
      <c r="Q1544" s="8" t="n">
        <v>239</v>
      </c>
      <c r="R1544" s="8" t="n">
        <v>0</v>
      </c>
      <c r="S1544" s="8" t="inlineStr">
        <is>
          <t>2 ↓ -0.71%</t>
        </is>
      </c>
      <c r="T1544" s="8" t="inlineStr">
        <is>
          <t>64 ↓ -0.46%</t>
        </is>
      </c>
      <c r="U1544" s="8" t="inlineStr">
        <is>
          <t>83 ↓ -0.30%</t>
        </is>
      </c>
      <c r="V1544" s="8" t="inlineStr">
        <is>
          <t>41 ↓ -0.58%</t>
        </is>
      </c>
      <c r="W1544" s="8" t="inlineStr">
        <is>
          <t>49 ↑ +1.72%</t>
        </is>
      </c>
    </row>
    <row r="1545" ht="28" customHeight="1" s="386">
      <c r="A1545" s="308" t="n">
        <v>43948</v>
      </c>
      <c r="B1545" s="472" t="n">
        <v>1408.606</v>
      </c>
      <c r="C1545" s="8" t="n">
        <v>10.819</v>
      </c>
      <c r="D1545" s="268" t="n">
        <v>0.0077</v>
      </c>
      <c r="E1545" s="8" t="n">
        <v>75.40000000000001</v>
      </c>
      <c r="F1545" s="8" t="n">
        <v>129.737</v>
      </c>
      <c r="G1545" s="8" t="n">
        <v>116.6</v>
      </c>
      <c r="H1545" s="8" t="n">
        <v>92.16</v>
      </c>
      <c r="I1545" s="8" t="n">
        <v>170.41</v>
      </c>
      <c r="J1545" s="8" t="n">
        <v>87.70999999999999</v>
      </c>
      <c r="K1545" s="268" t="n">
        <v>0.4068</v>
      </c>
      <c r="L1545" s="268" t="n">
        <v>0.2984</v>
      </c>
      <c r="M1545" s="268" t="n">
        <v>-0.0187</v>
      </c>
      <c r="N1545" s="8" t="n">
        <v>499.74</v>
      </c>
      <c r="O1545" s="8" t="n">
        <v>3923.52</v>
      </c>
      <c r="P1545" s="268" t="n">
        <v>0.1274</v>
      </c>
      <c r="Q1545" s="8" t="n">
        <v>237</v>
      </c>
      <c r="R1545" s="8" t="n">
        <v>0</v>
      </c>
      <c r="S1545" s="8" t="inlineStr">
        <is>
          <t>1 ↑ +1.52%</t>
        </is>
      </c>
      <c r="T1545" s="8" t="inlineStr">
        <is>
          <t>60 ↓ -0.01%</t>
        </is>
      </c>
      <c r="U1545" s="8" t="inlineStr">
        <is>
          <t>83 ↑ +0.23%</t>
        </is>
      </c>
      <c r="V1545" s="8" t="inlineStr">
        <is>
          <t>42 ↑ +0.48%</t>
        </is>
      </c>
      <c r="W1545" s="8" t="inlineStr">
        <is>
          <t>51 ↑ +3.17%</t>
        </is>
      </c>
    </row>
    <row r="1546" ht="28" customHeight="1" s="386">
      <c r="A1546" s="308" t="n">
        <v>43945</v>
      </c>
      <c r="B1546" s="472" t="n">
        <v>1397.787</v>
      </c>
      <c r="C1546" s="8" t="n">
        <v>-19.531</v>
      </c>
      <c r="D1546" s="268" t="n">
        <v>-0.0138</v>
      </c>
      <c r="E1546" s="8" t="n">
        <v>74</v>
      </c>
      <c r="F1546" s="8" t="n">
        <v>128.209</v>
      </c>
      <c r="G1546" s="8" t="n">
        <v>115.9</v>
      </c>
      <c r="H1546" s="8" t="n">
        <v>91.84</v>
      </c>
      <c r="I1546" s="8" t="n">
        <v>166.79</v>
      </c>
      <c r="J1546" s="8" t="n">
        <v>86.04000000000001</v>
      </c>
      <c r="K1546" s="268" t="n">
        <v>0.3859</v>
      </c>
      <c r="L1546" s="268" t="n">
        <v>0.2863</v>
      </c>
      <c r="M1546" s="268" t="n">
        <v>-0.0172</v>
      </c>
      <c r="N1546" s="8" t="n">
        <v>667.37</v>
      </c>
      <c r="O1546" s="8" t="n">
        <v>3923.62</v>
      </c>
      <c r="P1546" s="268" t="n">
        <v>0.1701</v>
      </c>
      <c r="Q1546" s="8" t="n">
        <v>237</v>
      </c>
      <c r="R1546" s="8" t="n">
        <v>0</v>
      </c>
      <c r="S1546" s="8" t="inlineStr">
        <is>
          <t>1 ↓ -0.87%</t>
        </is>
      </c>
      <c r="T1546" s="8" t="inlineStr">
        <is>
          <t>56 ↓ -0.57%</t>
        </is>
      </c>
      <c r="U1546" s="8" t="inlineStr">
        <is>
          <t>86 ↓ -0.79%</t>
        </is>
      </c>
      <c r="V1546" s="8" t="inlineStr">
        <is>
          <t>45 ↓ -1.40%</t>
        </is>
      </c>
      <c r="W1546" s="8" t="inlineStr">
        <is>
          <t>49 ↓ -3.33%</t>
        </is>
      </c>
    </row>
    <row r="1547" ht="28" customHeight="1" s="386">
      <c r="A1547" s="308" t="n">
        <v>43944</v>
      </c>
      <c r="B1547" s="472" t="n">
        <v>1417.318</v>
      </c>
      <c r="C1547" s="8" t="n">
        <v>4.211</v>
      </c>
      <c r="D1547" s="268" t="n">
        <v>0.003</v>
      </c>
      <c r="E1547" s="8" t="n">
        <v>80.56</v>
      </c>
      <c r="F1547" s="8" t="n">
        <v>130.491</v>
      </c>
      <c r="G1547" s="8" t="n">
        <v>117.22</v>
      </c>
      <c r="H1547" s="8" t="n">
        <v>93.66</v>
      </c>
      <c r="I1547" s="8" t="n">
        <v>168.61</v>
      </c>
      <c r="J1547" s="8" t="n">
        <v>85.48</v>
      </c>
      <c r="K1547" s="268" t="n">
        <v>0.3812</v>
      </c>
      <c r="L1547" s="268" t="n">
        <v>0.2928</v>
      </c>
      <c r="M1547" s="268" t="n">
        <v>-0.0201</v>
      </c>
      <c r="N1547" s="8" t="n">
        <v>637.27</v>
      </c>
      <c r="O1547" s="8" t="n">
        <v>3923.67</v>
      </c>
      <c r="P1547" s="268" t="n">
        <v>0.1624</v>
      </c>
      <c r="Q1547" s="8" t="n">
        <v>237</v>
      </c>
      <c r="R1547" s="8" t="n">
        <v>0</v>
      </c>
      <c r="S1547" s="8" t="inlineStr">
        <is>
          <t>1 0.00%</t>
        </is>
      </c>
      <c r="T1547" s="8" t="inlineStr">
        <is>
          <t>47 ↑ +0.04%</t>
        </is>
      </c>
      <c r="U1547" s="8" t="inlineStr">
        <is>
          <t>94 ↑ +0.01%</t>
        </is>
      </c>
      <c r="V1547" s="8" t="inlineStr">
        <is>
          <t>41 ↑ +0.15%</t>
        </is>
      </c>
      <c r="W1547" s="8" t="inlineStr">
        <is>
          <t>54 ↑ +1.15%</t>
        </is>
      </c>
    </row>
    <row r="1548" ht="28" customHeight="1" s="386">
      <c r="A1548" s="308" t="n">
        <v>43943</v>
      </c>
      <c r="B1548" s="472" t="n">
        <v>1413.107</v>
      </c>
      <c r="C1548" s="8" t="n">
        <v>14.254</v>
      </c>
      <c r="D1548" s="268" t="n">
        <v>0.0102</v>
      </c>
      <c r="E1548" s="8" t="n">
        <v>77.97</v>
      </c>
      <c r="F1548" s="8" t="n">
        <v>129.931</v>
      </c>
      <c r="G1548" s="8" t="n">
        <v>117.09</v>
      </c>
      <c r="H1548" s="8" t="n">
        <v>93.18000000000001</v>
      </c>
      <c r="I1548" s="8" t="n">
        <v>166.72</v>
      </c>
      <c r="J1548" s="8" t="n">
        <v>82.91</v>
      </c>
      <c r="K1548" s="268" t="n">
        <v>0.3679</v>
      </c>
      <c r="L1548" s="268" t="n">
        <v>0.2816</v>
      </c>
      <c r="M1548" s="268" t="n">
        <v>-0.0195</v>
      </c>
      <c r="N1548" s="8" t="n">
        <v>672.16</v>
      </c>
      <c r="O1548" s="8" t="n">
        <v>3923.74</v>
      </c>
      <c r="P1548" s="268" t="n">
        <v>0.1713</v>
      </c>
      <c r="Q1548" s="8" t="n">
        <v>237</v>
      </c>
      <c r="R1548" s="8" t="n">
        <v>0</v>
      </c>
      <c r="S1548" s="8" t="inlineStr">
        <is>
          <t>1 ↓ -0.50%</t>
        </is>
      </c>
      <c r="T1548" s="8" t="inlineStr">
        <is>
          <t>49 ↑ +0.14%</t>
        </is>
      </c>
      <c r="U1548" s="8" t="inlineStr">
        <is>
          <t>91 ↑ +0.41%</t>
        </is>
      </c>
      <c r="V1548" s="8" t="inlineStr">
        <is>
          <t>40 ↑ +0.64%</t>
        </is>
      </c>
      <c r="W1548" s="8" t="inlineStr">
        <is>
          <t>56 ↑ +3.07%</t>
        </is>
      </c>
    </row>
    <row r="1549" ht="28" customHeight="1" s="386">
      <c r="A1549" s="308" t="n">
        <v>43942</v>
      </c>
      <c r="B1549" s="472" t="n">
        <v>1398.853</v>
      </c>
      <c r="C1549" s="8" t="n">
        <v>1.663</v>
      </c>
      <c r="D1549" s="268" t="n">
        <v>0.0012</v>
      </c>
      <c r="E1549" s="8" t="n">
        <v>76.19</v>
      </c>
      <c r="F1549" s="8" t="n">
        <v>127.643</v>
      </c>
      <c r="G1549" s="8" t="n">
        <v>116.287</v>
      </c>
      <c r="H1549" s="8" t="n">
        <v>92.56999999999999</v>
      </c>
      <c r="I1549" s="8" t="n">
        <v>163.32</v>
      </c>
      <c r="J1549" s="8" t="n">
        <v>84.91</v>
      </c>
      <c r="K1549" s="268" t="n">
        <v>0.3567</v>
      </c>
      <c r="L1549" s="268" t="n">
        <v>0.2874</v>
      </c>
      <c r="M1549" s="268" t="n">
        <v>-0.0169</v>
      </c>
      <c r="N1549" s="8" t="n">
        <v>572.36</v>
      </c>
      <c r="O1549" s="8" t="n">
        <v>3904.11</v>
      </c>
      <c r="P1549" s="268" t="n">
        <v>0.1466</v>
      </c>
      <c r="Q1549" s="8" t="n">
        <v>234</v>
      </c>
      <c r="R1549" s="8" t="n">
        <v>0</v>
      </c>
      <c r="S1549" s="8" t="inlineStr">
        <is>
          <t>1 ↑ +1.56%</t>
        </is>
      </c>
      <c r="T1549" s="8" t="inlineStr">
        <is>
          <t>53 ↓ -0.12%</t>
        </is>
      </c>
      <c r="U1549" s="8" t="inlineStr">
        <is>
          <t>88 ↓ -0.17%</t>
        </is>
      </c>
      <c r="V1549" s="8" t="inlineStr">
        <is>
          <t>44 ↓ -0.26%</t>
        </is>
      </c>
      <c r="W1549" s="8" t="inlineStr">
        <is>
          <t>48 ↑ +2.05%</t>
        </is>
      </c>
    </row>
    <row r="1550" ht="28" customHeight="1" s="386">
      <c r="A1550" s="308" t="n">
        <v>43941</v>
      </c>
      <c r="B1550" s="472" t="n">
        <v>1397.19</v>
      </c>
      <c r="C1550" s="8" t="n">
        <v>19.168</v>
      </c>
      <c r="D1550" s="268" t="n">
        <v>0.0139</v>
      </c>
      <c r="E1550" s="8" t="n">
        <v>78.11</v>
      </c>
      <c r="F1550" s="8" t="n">
        <v>127.957</v>
      </c>
      <c r="G1550" s="8" t="n">
        <v>116.765</v>
      </c>
      <c r="H1550" s="8" t="n">
        <v>92.66</v>
      </c>
      <c r="I1550" s="8" t="n">
        <v>163.79</v>
      </c>
      <c r="J1550" s="8" t="n">
        <v>80.25</v>
      </c>
      <c r="K1550" s="268" t="n">
        <v>0.3583</v>
      </c>
      <c r="L1550" s="268" t="n">
        <v>0.269</v>
      </c>
      <c r="M1550" s="268" t="n">
        <v>-0.0174</v>
      </c>
      <c r="N1550" s="8" t="n">
        <v>527.22</v>
      </c>
      <c r="O1550" s="8" t="n">
        <v>3910.56</v>
      </c>
      <c r="P1550" s="268" t="n">
        <v>0.1348</v>
      </c>
      <c r="Q1550" s="8" t="n">
        <v>236</v>
      </c>
      <c r="R1550" s="8" t="n">
        <v>0</v>
      </c>
      <c r="S1550" s="8" t="inlineStr">
        <is>
          <t>1 ↑ +0.07%</t>
        </is>
      </c>
      <c r="T1550" s="8" t="inlineStr">
        <is>
          <t>50 ↑ +0.22%</t>
        </is>
      </c>
      <c r="U1550" s="8" t="inlineStr">
        <is>
          <t>91 ↑ +0.37%</t>
        </is>
      </c>
      <c r="V1550" s="8" t="inlineStr">
        <is>
          <t>48 ↑ +0.98%</t>
        </is>
      </c>
      <c r="W1550" s="8" t="inlineStr">
        <is>
          <t>46 ↑ +5.14%</t>
        </is>
      </c>
    </row>
    <row r="1551" ht="28" customHeight="1" s="386">
      <c r="A1551" s="308" t="n">
        <v>43938</v>
      </c>
      <c r="B1551" s="472" t="n">
        <v>1378.022</v>
      </c>
      <c r="C1551" s="8" t="n">
        <v>2.654</v>
      </c>
      <c r="D1551" s="268" t="n">
        <v>0.0019</v>
      </c>
      <c r="E1551" s="8" t="n">
        <v>74.67</v>
      </c>
      <c r="F1551" s="8" t="n">
        <v>125.913</v>
      </c>
      <c r="G1551" s="8" t="n">
        <v>116.56</v>
      </c>
      <c r="H1551" s="8" t="n">
        <v>92.22</v>
      </c>
      <c r="I1551" s="8" t="n">
        <v>161.12</v>
      </c>
      <c r="J1551" s="8" t="n">
        <v>84.48</v>
      </c>
      <c r="K1551" s="268" t="n">
        <v>0.352</v>
      </c>
      <c r="L1551" s="268" t="n">
        <v>0.276</v>
      </c>
      <c r="M1551" s="268" t="n">
        <v>-0.0148</v>
      </c>
      <c r="N1551" s="8" t="n">
        <v>586.74</v>
      </c>
      <c r="O1551" s="8" t="n">
        <v>3895.81</v>
      </c>
      <c r="P1551" s="268" t="n">
        <v>0.1506</v>
      </c>
      <c r="Q1551" s="8" t="n">
        <v>233</v>
      </c>
      <c r="R1551" s="8" t="n">
        <v>0</v>
      </c>
      <c r="S1551" s="8" t="inlineStr">
        <is>
          <t>1 ↓ -0.11%</t>
        </is>
      </c>
      <c r="T1551" s="8" t="inlineStr">
        <is>
          <t>53 ↑ +0.19%</t>
        </is>
      </c>
      <c r="U1551" s="8" t="inlineStr">
        <is>
          <t>94 ↑ +0.42%</t>
        </is>
      </c>
      <c r="V1551" s="8" t="inlineStr">
        <is>
          <t>45 ↓ -0.08%</t>
        </is>
      </c>
      <c r="W1551" s="8" t="inlineStr">
        <is>
          <t>40 ↑ +0.81%</t>
        </is>
      </c>
    </row>
    <row r="1552" ht="28" customHeight="1" s="386">
      <c r="A1552" s="308" t="n">
        <v>43937</v>
      </c>
      <c r="B1552" s="472" t="n">
        <v>1375.368</v>
      </c>
      <c r="C1552" s="8" t="n">
        <v>13.213</v>
      </c>
      <c r="D1552" s="268" t="n">
        <v>0.0097</v>
      </c>
      <c r="E1552" s="8" t="n">
        <v>73.81</v>
      </c>
      <c r="F1552" s="8" t="n">
        <v>125.766</v>
      </c>
      <c r="G1552" s="8" t="n">
        <v>116.1</v>
      </c>
      <c r="H1552" s="8" t="n">
        <v>92.17</v>
      </c>
      <c r="I1552" s="8" t="n">
        <v>160.7</v>
      </c>
      <c r="J1552" s="8" t="n">
        <v>80.16</v>
      </c>
      <c r="K1552" s="268" t="n">
        <v>0.3494</v>
      </c>
      <c r="L1552" s="268" t="n">
        <v>0.2739</v>
      </c>
      <c r="M1552" s="268" t="n">
        <v>-0.0143</v>
      </c>
      <c r="N1552" s="8" t="n">
        <v>602.1900000000001</v>
      </c>
      <c r="O1552" s="8" t="n">
        <v>3867.59</v>
      </c>
      <c r="P1552" s="268" t="n">
        <v>0.1557</v>
      </c>
      <c r="Q1552" s="8" t="n">
        <v>232</v>
      </c>
      <c r="R1552" s="8" t="n">
        <v>0</v>
      </c>
      <c r="S1552" s="8" t="inlineStr">
        <is>
          <t>1 ↑ +0.07%</t>
        </is>
      </c>
      <c r="T1552" s="8" t="inlineStr">
        <is>
          <t>52 ↑ +0.42%</t>
        </is>
      </c>
      <c r="U1552" s="8" t="inlineStr">
        <is>
          <t>95 ↑ +0.98%</t>
        </is>
      </c>
      <c r="V1552" s="8" t="inlineStr">
        <is>
          <t>42 ↑ +0.97%</t>
        </is>
      </c>
      <c r="W1552" s="8" t="inlineStr">
        <is>
          <t>42 ↑ +2.44%</t>
        </is>
      </c>
    </row>
    <row r="1553" ht="28" customHeight="1" s="386">
      <c r="A1553" s="308" t="n">
        <v>43936</v>
      </c>
      <c r="B1553" s="472" t="n">
        <v>1362.155</v>
      </c>
      <c r="C1553" s="8" t="n">
        <v>14.167</v>
      </c>
      <c r="D1553" s="268" t="n">
        <v>0.0105</v>
      </c>
      <c r="E1553" s="8" t="n">
        <v>70</v>
      </c>
      <c r="F1553" s="8" t="n">
        <v>124.655</v>
      </c>
      <c r="G1553" s="8" t="n">
        <v>116</v>
      </c>
      <c r="H1553" s="8" t="n">
        <v>91.83</v>
      </c>
      <c r="I1553" s="8" t="n">
        <v>159.05</v>
      </c>
      <c r="J1553" s="8" t="n">
        <v>82.14</v>
      </c>
      <c r="K1553" s="268" t="n">
        <v>0.344</v>
      </c>
      <c r="L1553" s="268" t="n">
        <v>0.2659</v>
      </c>
      <c r="M1553" s="268" t="n">
        <v>-0.0125</v>
      </c>
      <c r="N1553" s="8" t="n">
        <v>625.64</v>
      </c>
      <c r="O1553" s="8" t="n">
        <v>3847.72</v>
      </c>
      <c r="P1553" s="268" t="n">
        <v>0.1626</v>
      </c>
      <c r="Q1553" s="8" t="n">
        <v>231</v>
      </c>
      <c r="R1553" s="8" t="n">
        <v>0</v>
      </c>
      <c r="S1553" s="8" t="inlineStr">
        <is>
          <t>2 ↓ -0.11%</t>
        </is>
      </c>
      <c r="T1553" s="8" t="inlineStr">
        <is>
          <t>63 ↑ +0.27%</t>
        </is>
      </c>
      <c r="U1553" s="8" t="inlineStr">
        <is>
          <t>89 ↑ +0.41%</t>
        </is>
      </c>
      <c r="V1553" s="8" t="inlineStr">
        <is>
          <t>38 ↑ +0.81%</t>
        </is>
      </c>
      <c r="W1553" s="8" t="inlineStr">
        <is>
          <t>39 ↑ +4.29%</t>
        </is>
      </c>
    </row>
    <row r="1554" ht="28" customHeight="1" s="386">
      <c r="A1554" s="308" t="n">
        <v>43935</v>
      </c>
      <c r="B1554" s="472" t="n">
        <v>1347.988</v>
      </c>
      <c r="C1554" s="8" t="n">
        <v>24.693</v>
      </c>
      <c r="D1554" s="268" t="n">
        <v>0.0187</v>
      </c>
      <c r="E1554" s="8" t="n">
        <v>68.29000000000001</v>
      </c>
      <c r="F1554" s="8" t="n">
        <v>122.942</v>
      </c>
      <c r="G1554" s="8" t="n">
        <v>115.15</v>
      </c>
      <c r="H1554" s="8" t="n">
        <v>92.84</v>
      </c>
      <c r="I1554" s="8" t="n">
        <v>155.09</v>
      </c>
      <c r="J1554" s="8" t="n">
        <v>75.27</v>
      </c>
      <c r="K1554" s="268" t="n">
        <v>0.3215</v>
      </c>
      <c r="L1554" s="268" t="n">
        <v>0.245</v>
      </c>
      <c r="M1554" s="268" t="n">
        <v>-0.0105</v>
      </c>
      <c r="N1554" s="8" t="n">
        <v>353.77</v>
      </c>
      <c r="O1554" s="8" t="n">
        <v>3847.87</v>
      </c>
      <c r="P1554" s="268" t="n">
        <v>0.0919</v>
      </c>
      <c r="Q1554" s="8" t="n">
        <v>231</v>
      </c>
      <c r="R1554" s="8" t="n">
        <v>0</v>
      </c>
      <c r="S1554" s="8" t="inlineStr">
        <is>
          <t>1 ↓ -0.32%</t>
        </is>
      </c>
      <c r="T1554" s="8" t="inlineStr">
        <is>
          <t>71 ↑ +0.59%</t>
        </is>
      </c>
      <c r="U1554" s="8" t="inlineStr">
        <is>
          <t>85 ↑ +0.69%</t>
        </is>
      </c>
      <c r="V1554" s="8" t="inlineStr">
        <is>
          <t>36 ↑ +1.38%</t>
        </is>
      </c>
      <c r="W1554" s="8" t="inlineStr">
        <is>
          <t>38 ↑ +7.39%</t>
        </is>
      </c>
    </row>
    <row r="1555" ht="28" customHeight="1" s="386">
      <c r="A1555" s="308" t="n">
        <v>43934</v>
      </c>
      <c r="B1555" s="472" t="n">
        <v>1323.295</v>
      </c>
      <c r="C1555" s="8" t="n">
        <v>-18.884</v>
      </c>
      <c r="D1555" s="268" t="n">
        <v>-0.0141</v>
      </c>
      <c r="E1555" s="8" t="n">
        <v>65.31999999999999</v>
      </c>
      <c r="F1555" s="8" t="n">
        <v>120.708</v>
      </c>
      <c r="G1555" s="8" t="n">
        <v>114</v>
      </c>
      <c r="H1555" s="8" t="n">
        <v>91.38</v>
      </c>
      <c r="I1555" s="8" t="n">
        <v>152.62</v>
      </c>
      <c r="J1555" s="8" t="n">
        <v>79.65000000000001</v>
      </c>
      <c r="K1555" s="268" t="n">
        <v>0.3191</v>
      </c>
      <c r="L1555" s="268" t="n">
        <v>0.2568</v>
      </c>
      <c r="M1555" s="268" t="n">
        <v>-0.0072</v>
      </c>
      <c r="N1555" s="8" t="n">
        <v>234.42</v>
      </c>
      <c r="O1555" s="8" t="n">
        <v>3836.42</v>
      </c>
      <c r="P1555" s="268" t="n">
        <v>0.0611</v>
      </c>
      <c r="Q1555" s="8" t="n">
        <v>229</v>
      </c>
      <c r="R1555" s="8" t="n">
        <v>0</v>
      </c>
      <c r="S1555" s="8" t="inlineStr">
        <is>
          <t>1 ↓ -0.83%</t>
        </is>
      </c>
      <c r="T1555" s="8" t="inlineStr">
        <is>
          <t>80 ↓ -1.05%</t>
        </is>
      </c>
      <c r="U1555" s="8" t="inlineStr">
        <is>
          <t>84 ↓ -1.25%</t>
        </is>
      </c>
      <c r="V1555" s="8" t="inlineStr">
        <is>
          <t>32 ↓ -1.45%</t>
        </is>
      </c>
      <c r="W1555" s="8" t="inlineStr">
        <is>
          <t>32 ↓ -1.68%</t>
        </is>
      </c>
    </row>
    <row r="1556" ht="28" customHeight="1" s="386">
      <c r="A1556" s="308" t="n">
        <v>43931</v>
      </c>
      <c r="B1556" s="472" t="n">
        <v>1342.179</v>
      </c>
      <c r="C1556" s="8" t="n">
        <v>-27.21</v>
      </c>
      <c r="D1556" s="268" t="n">
        <v>-0.0199</v>
      </c>
      <c r="E1556" s="8" t="n">
        <v>70.56999999999999</v>
      </c>
      <c r="F1556" s="8" t="n">
        <v>122.427</v>
      </c>
      <c r="G1556" s="8" t="n">
        <v>115.2</v>
      </c>
      <c r="H1556" s="8" t="n">
        <v>92.22</v>
      </c>
      <c r="I1556" s="8" t="n">
        <v>154.9</v>
      </c>
      <c r="J1556" s="8" t="n">
        <v>80.77</v>
      </c>
      <c r="K1556" s="268" t="n">
        <v>0.3247</v>
      </c>
      <c r="L1556" s="268" t="n">
        <v>0.2546</v>
      </c>
      <c r="M1556" s="268" t="n">
        <v>-0.0103</v>
      </c>
      <c r="N1556" s="8" t="n">
        <v>251.95</v>
      </c>
      <c r="O1556" s="8" t="n">
        <v>3838</v>
      </c>
      <c r="P1556" s="268" t="n">
        <v>0.06560000000000001</v>
      </c>
      <c r="Q1556" s="8" t="n">
        <v>229</v>
      </c>
      <c r="R1556" s="8" t="n">
        <v>0</v>
      </c>
      <c r="S1556" s="8" t="inlineStr">
        <is>
          <t>1 ↑ +0.92%</t>
        </is>
      </c>
      <c r="T1556" s="8" t="inlineStr">
        <is>
          <t>59 ↓ -0.99%</t>
        </is>
      </c>
      <c r="U1556" s="8" t="inlineStr">
        <is>
          <t>90 ↓ -1.32%</t>
        </is>
      </c>
      <c r="V1556" s="8" t="inlineStr">
        <is>
          <t>46 ↓ -2.41%</t>
        </is>
      </c>
      <c r="W1556" s="8" t="inlineStr">
        <is>
          <t>33 ↓ -4.52%</t>
        </is>
      </c>
    </row>
    <row r="1557" ht="28" customHeight="1" s="386">
      <c r="A1557" s="308" t="n">
        <v>43930</v>
      </c>
      <c r="B1557" s="472" t="n">
        <v>1369.389</v>
      </c>
      <c r="C1557" s="8" t="n">
        <v>-0.9320000000000001</v>
      </c>
      <c r="D1557" s="268" t="n">
        <v>-0.0007</v>
      </c>
      <c r="E1557" s="8" t="n">
        <v>78.15000000000001</v>
      </c>
      <c r="F1557" s="8" t="n">
        <v>125.437</v>
      </c>
      <c r="G1557" s="8" t="n">
        <v>117.116</v>
      </c>
      <c r="H1557" s="8" t="n">
        <v>94.56999999999999</v>
      </c>
      <c r="I1557" s="8" t="n">
        <v>157.25</v>
      </c>
      <c r="J1557" s="8" t="n">
        <v>74.14</v>
      </c>
      <c r="K1557" s="268" t="n">
        <v>0.3181</v>
      </c>
      <c r="L1557" s="268" t="n">
        <v>0.248</v>
      </c>
      <c r="M1557" s="268" t="n">
        <v>-0.015</v>
      </c>
      <c r="N1557" s="8" t="n">
        <v>271.48</v>
      </c>
      <c r="O1557" s="8" t="n">
        <v>3801.09</v>
      </c>
      <c r="P1557" s="268" t="n">
        <v>0.07140000000000001</v>
      </c>
      <c r="Q1557" s="8" t="n">
        <v>226</v>
      </c>
      <c r="R1557" s="8" t="n">
        <v>0</v>
      </c>
      <c r="S1557" s="8" t="inlineStr">
        <is>
          <t>1 ↓ -0.19%</t>
        </is>
      </c>
      <c r="T1557" s="8" t="inlineStr">
        <is>
          <t>52 ↑ +0.19%</t>
        </is>
      </c>
      <c r="U1557" s="8" t="inlineStr">
        <is>
          <t>81 ↑ +0.35%</t>
        </is>
      </c>
      <c r="V1557" s="8" t="inlineStr">
        <is>
          <t>49 ↑ +0.32%</t>
        </is>
      </c>
      <c r="W1557" s="8" t="inlineStr">
        <is>
          <t>43 ↓ -0.80%</t>
        </is>
      </c>
    </row>
    <row r="1558" ht="28" customHeight="1" s="386">
      <c r="A1558" s="308" t="n">
        <v>43929</v>
      </c>
      <c r="B1558" s="472" t="n">
        <v>1370.321</v>
      </c>
      <c r="C1558" s="8" t="n">
        <v>-7.163</v>
      </c>
      <c r="D1558" s="268" t="n">
        <v>-0.0052</v>
      </c>
      <c r="E1558" s="8" t="n">
        <v>76.94</v>
      </c>
      <c r="F1558" s="8" t="n">
        <v>125.776</v>
      </c>
      <c r="G1558" s="8" t="n">
        <v>117.38</v>
      </c>
      <c r="H1558" s="8" t="n">
        <v>94.76000000000001</v>
      </c>
      <c r="I1558" s="8" t="n">
        <v>158.39</v>
      </c>
      <c r="J1558" s="8" t="n">
        <v>78.26000000000001</v>
      </c>
      <c r="K1558" s="268" t="n">
        <v>0.3261</v>
      </c>
      <c r="L1558" s="268" t="n">
        <v>0.2571</v>
      </c>
      <c r="M1558" s="268" t="n">
        <v>-0.0153</v>
      </c>
      <c r="N1558" s="8" t="n">
        <v>301.42</v>
      </c>
      <c r="O1558" s="8" t="n">
        <v>3794.62</v>
      </c>
      <c r="P1558" s="268" t="n">
        <v>0.0794</v>
      </c>
      <c r="Q1558" s="8" t="n">
        <v>225</v>
      </c>
      <c r="R1558" s="8" t="n">
        <v>0</v>
      </c>
      <c r="S1558" s="8" t="inlineStr">
        <is>
          <t>1 ↓ -1.96%</t>
        </is>
      </c>
      <c r="T1558" s="8" t="inlineStr">
        <is>
          <t>49 ↓ -0.20%</t>
        </is>
      </c>
      <c r="U1558" s="8" t="inlineStr">
        <is>
          <t>84 ↑ +0.04%</t>
        </is>
      </c>
      <c r="V1558" s="8" t="inlineStr">
        <is>
          <t>47 ↓ -0.12%</t>
        </is>
      </c>
      <c r="W1558" s="8" t="inlineStr">
        <is>
          <t>44 ↓ -1.69%</t>
        </is>
      </c>
    </row>
    <row r="1559" ht="28" customHeight="1" s="386">
      <c r="A1559" s="308" t="n">
        <v>43928</v>
      </c>
      <c r="B1559" s="472" t="n">
        <v>1377.484</v>
      </c>
      <c r="C1559" s="8" t="n">
        <v>15.836</v>
      </c>
      <c r="D1559" s="268" t="n">
        <v>0.0116</v>
      </c>
      <c r="E1559" s="8" t="n">
        <v>76.88</v>
      </c>
      <c r="F1559" s="8" t="n">
        <v>126.65</v>
      </c>
      <c r="G1559" s="8" t="n">
        <v>117.3</v>
      </c>
      <c r="H1559" s="8" t="n">
        <v>94.05</v>
      </c>
      <c r="I1559" s="8" t="n">
        <v>160.02</v>
      </c>
      <c r="J1559" s="8" t="n">
        <v>78.76000000000001</v>
      </c>
      <c r="K1559" s="268" t="n">
        <v>0.3337</v>
      </c>
      <c r="L1559" s="268" t="n">
        <v>0.2688</v>
      </c>
      <c r="M1559" s="268" t="n">
        <v>-0.0164</v>
      </c>
      <c r="N1559" s="8" t="n">
        <v>385.53</v>
      </c>
      <c r="O1559" s="8" t="n">
        <v>3796.01</v>
      </c>
      <c r="P1559" s="268" t="n">
        <v>0.1016</v>
      </c>
      <c r="Q1559" s="8" t="n">
        <v>225</v>
      </c>
      <c r="R1559" s="8" t="n">
        <v>0</v>
      </c>
      <c r="S1559" s="8" t="inlineStr">
        <is>
          <t>1 ↑ +2.40%</t>
        </is>
      </c>
      <c r="T1559" s="8" t="inlineStr">
        <is>
          <t>46 ↑ +0.31%</t>
        </is>
      </c>
      <c r="U1559" s="8" t="inlineStr">
        <is>
          <t>86 ↑ +0.62%</t>
        </is>
      </c>
      <c r="V1559" s="8" t="inlineStr">
        <is>
          <t>47 ↑ +1.48%</t>
        </is>
      </c>
      <c r="W1559" s="8" t="inlineStr">
        <is>
          <t>45 ↑ +2.71%</t>
        </is>
      </c>
    </row>
    <row r="1560" ht="28" customHeight="1" s="386">
      <c r="A1560" s="308" t="n">
        <v>43924</v>
      </c>
      <c r="B1560" s="472" t="n">
        <v>1361.648</v>
      </c>
      <c r="C1560" s="8" t="n">
        <v>-19.404</v>
      </c>
      <c r="D1560" s="268" t="n">
        <v>-0.0141</v>
      </c>
      <c r="E1560" s="8" t="n">
        <v>74.52</v>
      </c>
      <c r="F1560" s="8" t="n">
        <v>124.985</v>
      </c>
      <c r="G1560" s="8" t="n">
        <v>116.53</v>
      </c>
      <c r="H1560" s="8" t="n">
        <v>91.04000000000001</v>
      </c>
      <c r="I1560" s="8" t="n">
        <v>160.85</v>
      </c>
      <c r="J1560" s="8" t="n">
        <v>88.09999999999999</v>
      </c>
      <c r="K1560" s="268" t="n">
        <v>0.3587</v>
      </c>
      <c r="L1560" s="268" t="n">
        <v>0.287</v>
      </c>
      <c r="M1560" s="268" t="n">
        <v>-0.014</v>
      </c>
      <c r="N1560" s="8" t="n">
        <v>489.82</v>
      </c>
      <c r="O1560" s="8" t="n">
        <v>3794.45</v>
      </c>
      <c r="P1560" s="268" t="n">
        <v>0.1291</v>
      </c>
      <c r="Q1560" s="8" t="n">
        <v>224</v>
      </c>
      <c r="R1560" s="8" t="n">
        <v>0</v>
      </c>
      <c r="S1560" s="8" t="inlineStr">
        <is>
          <t>1 ↓ -0.39%</t>
        </is>
      </c>
      <c r="T1560" s="8" t="inlineStr">
        <is>
          <t>48 ↓ -0.96%</t>
        </is>
      </c>
      <c r="U1560" s="8" t="inlineStr">
        <is>
          <t>93 ↓ -1.00%</t>
        </is>
      </c>
      <c r="V1560" s="8" t="inlineStr">
        <is>
          <t>41 ↓ -1.49%</t>
        </is>
      </c>
      <c r="W1560" s="8" t="inlineStr">
        <is>
          <t>41 ↓ -2.32%</t>
        </is>
      </c>
    </row>
    <row r="1561" ht="28" customHeight="1" s="386">
      <c r="A1561" s="308" t="n">
        <v>43923</v>
      </c>
      <c r="B1561" s="472" t="n">
        <v>1381.052</v>
      </c>
      <c r="C1561" s="8" t="n">
        <v>-13.204</v>
      </c>
      <c r="D1561" s="268" t="n">
        <v>-0.0095</v>
      </c>
      <c r="E1561" s="8" t="n">
        <v>78.45</v>
      </c>
      <c r="F1561" s="8" t="n">
        <v>127.059</v>
      </c>
      <c r="G1561" s="8" t="n">
        <v>117.695</v>
      </c>
      <c r="H1561" s="8" t="n">
        <v>92.13</v>
      </c>
      <c r="I1561" s="8" t="n">
        <v>163.96</v>
      </c>
      <c r="J1561" s="8" t="n">
        <v>86.31</v>
      </c>
      <c r="K1561" s="268" t="n">
        <v>0.369</v>
      </c>
      <c r="L1561" s="268" t="n">
        <v>0.2989</v>
      </c>
      <c r="M1561" s="268" t="n">
        <v>-0.0172</v>
      </c>
      <c r="N1561" s="8" t="n">
        <v>648.63</v>
      </c>
      <c r="O1561" s="8" t="n">
        <v>3793.18</v>
      </c>
      <c r="P1561" s="268" t="n">
        <v>0.171</v>
      </c>
      <c r="Q1561" s="8" t="n">
        <v>224</v>
      </c>
      <c r="R1561" s="8" t="n">
        <v>0</v>
      </c>
      <c r="S1561" s="8" t="inlineStr">
        <is>
          <t>1 ↑ +0.32%</t>
        </is>
      </c>
      <c r="T1561" s="8" t="inlineStr">
        <is>
          <t>41 ↑ +0.04%</t>
        </is>
      </c>
      <c r="U1561" s="8" t="inlineStr">
        <is>
          <t>89 ↓ -0.11%</t>
        </is>
      </c>
      <c r="V1561" s="8" t="inlineStr">
        <is>
          <t>47 ↓ -0.29%</t>
        </is>
      </c>
      <c r="W1561" s="8" t="inlineStr">
        <is>
          <t>46 ↓ -3.83%</t>
        </is>
      </c>
    </row>
    <row r="1562" ht="28" customHeight="1" s="386">
      <c r="A1562" s="308" t="n">
        <v>43922</v>
      </c>
      <c r="B1562" s="472" t="n">
        <v>1394.256</v>
      </c>
      <c r="C1562" s="8" t="n">
        <v>7.916</v>
      </c>
      <c r="D1562" s="268" t="n">
        <v>0.0057</v>
      </c>
      <c r="E1562" s="8" t="n">
        <v>80.58</v>
      </c>
      <c r="F1562" s="8" t="n">
        <v>129.197</v>
      </c>
      <c r="G1562" s="8" t="n">
        <v>117.71</v>
      </c>
      <c r="H1562" s="8" t="n">
        <v>90.88</v>
      </c>
      <c r="I1562" s="8" t="n">
        <v>170.82</v>
      </c>
      <c r="J1562" s="8" t="n">
        <v>94.64</v>
      </c>
      <c r="K1562" s="268" t="n">
        <v>0.4162</v>
      </c>
      <c r="L1562" s="268" t="n">
        <v>0.3276</v>
      </c>
      <c r="M1562" s="268" t="n">
        <v>-0.0194</v>
      </c>
      <c r="N1562" s="8" t="n">
        <v>778.41</v>
      </c>
      <c r="O1562" s="8" t="n">
        <v>3786.95</v>
      </c>
      <c r="P1562" s="268" t="n">
        <v>0.2056</v>
      </c>
      <c r="Q1562" s="8" t="n">
        <v>223</v>
      </c>
      <c r="R1562" s="8" t="n">
        <v>0</v>
      </c>
      <c r="S1562" s="8" t="inlineStr">
        <is>
          <t>1 ↓ -0.18%</t>
        </is>
      </c>
      <c r="T1562" s="8" t="inlineStr">
        <is>
          <t>43 ↑ +0.10%</t>
        </is>
      </c>
      <c r="U1562" s="8" t="inlineStr">
        <is>
          <t>89 ↑ +0.15%</t>
        </is>
      </c>
      <c r="V1562" s="8" t="inlineStr">
        <is>
          <t>40 ↑ +0.68%</t>
        </is>
      </c>
      <c r="W1562" s="8" t="inlineStr">
        <is>
          <t>50 ↑ +2.22%</t>
        </is>
      </c>
    </row>
    <row r="1563" ht="28" customHeight="1" s="386">
      <c r="A1563" s="308" t="n">
        <v>43921</v>
      </c>
      <c r="B1563" s="472" t="n">
        <v>1386.34</v>
      </c>
      <c r="C1563" s="8" t="n">
        <v>10.184</v>
      </c>
      <c r="D1563" s="268" t="n">
        <v>0.0074</v>
      </c>
      <c r="E1563" s="8" t="n">
        <v>77.98999999999999</v>
      </c>
      <c r="F1563" s="8" t="n">
        <v>128.57</v>
      </c>
      <c r="G1563" s="8" t="n">
        <v>117.51</v>
      </c>
      <c r="H1563" s="8" t="n">
        <v>91.34</v>
      </c>
      <c r="I1563" s="8" t="n">
        <v>169.14</v>
      </c>
      <c r="J1563" s="8" t="n">
        <v>94.23</v>
      </c>
      <c r="K1563" s="268" t="n">
        <v>0.4057</v>
      </c>
      <c r="L1563" s="268" t="n">
        <v>0.3189</v>
      </c>
      <c r="M1563" s="268" t="n">
        <v>-0.0183</v>
      </c>
      <c r="N1563" s="8" t="n">
        <v>722.3</v>
      </c>
      <c r="O1563" s="8" t="n">
        <v>3743.8</v>
      </c>
      <c r="P1563" s="268" t="n">
        <v>0.1929</v>
      </c>
      <c r="Q1563" s="8" t="n">
        <v>219</v>
      </c>
      <c r="R1563" s="8" t="n">
        <v>0</v>
      </c>
      <c r="S1563" s="8" t="inlineStr">
        <is>
          <t>1 ↑ +0.05%</t>
        </is>
      </c>
      <c r="T1563" s="8" t="inlineStr">
        <is>
          <t>43 ↑ +0.01%</t>
        </is>
      </c>
      <c r="U1563" s="8" t="inlineStr">
        <is>
          <t>91 ↓ -0.12%</t>
        </is>
      </c>
      <c r="V1563" s="8" t="inlineStr">
        <is>
          <t>41 ↑ +1.12%</t>
        </is>
      </c>
      <c r="W1563" s="8" t="inlineStr">
        <is>
          <t>43 ↑ +5.25%</t>
        </is>
      </c>
    </row>
    <row r="1564" ht="28" customHeight="1" s="386">
      <c r="A1564" s="308" t="n">
        <v>43920</v>
      </c>
      <c r="B1564" s="472" t="n">
        <v>1376.156</v>
      </c>
      <c r="C1564" s="8" t="n">
        <v>-0.262</v>
      </c>
      <c r="D1564" s="268" t="n">
        <v>-0.0002</v>
      </c>
      <c r="E1564" s="8" t="n">
        <v>79.89</v>
      </c>
      <c r="F1564" s="8" t="n">
        <v>127.208</v>
      </c>
      <c r="G1564" s="8" t="n">
        <v>117.365</v>
      </c>
      <c r="H1564" s="8" t="n">
        <v>91.38</v>
      </c>
      <c r="I1564" s="8" t="n">
        <v>166.41</v>
      </c>
      <c r="J1564" s="8" t="n">
        <v>95.56999999999999</v>
      </c>
      <c r="K1564" s="268" t="n">
        <v>0.3921</v>
      </c>
      <c r="L1564" s="268" t="n">
        <v>0.3187</v>
      </c>
      <c r="M1564" s="268" t="n">
        <v>-0.0169</v>
      </c>
      <c r="N1564" s="8" t="n">
        <v>648.85</v>
      </c>
      <c r="O1564" s="8" t="n">
        <v>3746.01</v>
      </c>
      <c r="P1564" s="268" t="n">
        <v>0.1732</v>
      </c>
      <c r="Q1564" s="8" t="n">
        <v>220</v>
      </c>
      <c r="R1564" s="8" t="n">
        <v>0</v>
      </c>
      <c r="S1564" s="8" t="inlineStr">
        <is>
          <t>1 ↓ -0.31%</t>
        </is>
      </c>
      <c r="T1564" s="8" t="inlineStr">
        <is>
          <t>41 ↓ -0.60%</t>
        </is>
      </c>
      <c r="U1564" s="8" t="inlineStr">
        <is>
          <t>97 ↓ -1.00%</t>
        </is>
      </c>
      <c r="V1564" s="8" t="inlineStr">
        <is>
          <t>38 ↓ -0.68%</t>
        </is>
      </c>
      <c r="W1564" s="8" t="inlineStr">
        <is>
          <t>43 ↑ +3.34%</t>
        </is>
      </c>
    </row>
    <row r="1565" ht="28" customHeight="1" s="386">
      <c r="A1565" s="308" t="n">
        <v>43917</v>
      </c>
      <c r="B1565" s="472" t="n">
        <v>1376.418</v>
      </c>
      <c r="C1565" s="8" t="n">
        <v>-9.507</v>
      </c>
      <c r="D1565" s="268" t="n">
        <v>-0.0069</v>
      </c>
      <c r="E1565" s="8" t="n">
        <v>83.33</v>
      </c>
      <c r="F1565" s="8" t="n">
        <v>126.745</v>
      </c>
      <c r="G1565" s="8" t="n">
        <v>118</v>
      </c>
      <c r="H1565" s="8" t="n">
        <v>93.28</v>
      </c>
      <c r="I1565" s="8" t="n">
        <v>162.55</v>
      </c>
      <c r="J1565" s="8" t="n">
        <v>90.77</v>
      </c>
      <c r="K1565" s="268" t="n">
        <v>0.358</v>
      </c>
      <c r="L1565" s="268" t="n">
        <v>0.2999</v>
      </c>
      <c r="M1565" s="268" t="n">
        <v>-0.0175</v>
      </c>
      <c r="N1565" s="8" t="n">
        <v>774.95</v>
      </c>
      <c r="O1565" s="8" t="n">
        <v>3751.55</v>
      </c>
      <c r="P1565" s="268" t="n">
        <v>0.2066</v>
      </c>
      <c r="Q1565" s="8" t="n">
        <v>221</v>
      </c>
      <c r="R1565" s="8" t="n">
        <v>0</v>
      </c>
      <c r="S1565" s="8" t="inlineStr">
        <is>
          <t>1 ↑ +0.21%</t>
        </is>
      </c>
      <c r="T1565" s="8" t="inlineStr">
        <is>
          <t>37 ↓ -0.67%</t>
        </is>
      </c>
      <c r="U1565" s="8" t="inlineStr">
        <is>
          <t>90 ↓ -0.75%</t>
        </is>
      </c>
      <c r="V1565" s="8" t="inlineStr">
        <is>
          <t>53 ↓ -0.85%</t>
        </is>
      </c>
      <c r="W1565" s="8" t="inlineStr">
        <is>
          <t>40 ↓ -0.37%</t>
        </is>
      </c>
    </row>
    <row r="1566">
      <c r="A1566" s="308" t="n">
        <v>43916</v>
      </c>
      <c r="B1566" s="472" t="n">
        <v>1385.925</v>
      </c>
      <c r="C1566" s="8" t="n">
        <v>-4.952</v>
      </c>
      <c r="D1566" s="268" t="n">
        <v>-0.0036</v>
      </c>
      <c r="E1566" s="8" t="n">
        <v>84.42</v>
      </c>
      <c r="F1566" s="8" t="n">
        <v>127.689</v>
      </c>
      <c r="G1566" s="8" t="n">
        <v>118.6</v>
      </c>
      <c r="H1566" s="8" t="n">
        <v>93.38</v>
      </c>
      <c r="I1566" s="8" t="n">
        <v>163.76</v>
      </c>
      <c r="J1566" s="8" t="n">
        <v>92.56</v>
      </c>
      <c r="K1566" s="268" t="n">
        <v>0.3608</v>
      </c>
      <c r="L1566" s="268" t="n">
        <v>0.3018</v>
      </c>
      <c r="M1566" s="268" t="n">
        <v>-0.019</v>
      </c>
      <c r="N1566" s="8" t="n">
        <v>737.71</v>
      </c>
      <c r="O1566" s="8" t="n">
        <v>3753.34</v>
      </c>
      <c r="P1566" s="268" t="n">
        <v>0.1965</v>
      </c>
      <c r="Q1566" s="8" t="n">
        <v>221</v>
      </c>
      <c r="R1566" s="8" t="n">
        <v>0</v>
      </c>
      <c r="S1566" s="8" t="inlineStr">
        <is>
          <t>1 ↑ +0.23%</t>
        </is>
      </c>
      <c r="T1566" s="8" t="inlineStr">
        <is>
          <t>28 ↓ -0.33%</t>
        </is>
      </c>
      <c r="U1566" s="8" t="inlineStr">
        <is>
          <t>94 ↓ -0.60%</t>
        </is>
      </c>
      <c r="V1566" s="8" t="inlineStr">
        <is>
          <t>53 ↓ -0.86%</t>
        </is>
      </c>
      <c r="W1566" s="8" t="inlineStr">
        <is>
          <t>45 ↑ +0.72%</t>
        </is>
      </c>
    </row>
    <row r="1567" ht="28" customHeight="1" s="386">
      <c r="A1567" s="308" t="n">
        <v>43915</v>
      </c>
      <c r="B1567" s="472" t="n">
        <v>1390.877</v>
      </c>
      <c r="C1567" s="8" t="n">
        <v>37.186</v>
      </c>
      <c r="D1567" s="268" t="n">
        <v>0.0275</v>
      </c>
      <c r="E1567" s="8" t="n">
        <v>85.93000000000001</v>
      </c>
      <c r="F1567" s="8" t="n">
        <v>128.019</v>
      </c>
      <c r="G1567" s="8" t="n">
        <v>119.335</v>
      </c>
      <c r="H1567" s="8" t="n">
        <v>93.7</v>
      </c>
      <c r="I1567" s="8" t="n">
        <v>162.94</v>
      </c>
      <c r="J1567" s="8" t="n">
        <v>89.05</v>
      </c>
      <c r="K1567" s="268" t="n">
        <v>0.3492</v>
      </c>
      <c r="L1567" s="268" t="n">
        <v>0.2933</v>
      </c>
      <c r="M1567" s="268" t="n">
        <v>-0.0197</v>
      </c>
      <c r="N1567" s="8" t="n">
        <v>680.0700000000001</v>
      </c>
      <c r="O1567" s="8" t="n">
        <v>3755.9</v>
      </c>
      <c r="P1567" s="268" t="n">
        <v>0.1811</v>
      </c>
      <c r="Q1567" s="8" t="n">
        <v>222</v>
      </c>
      <c r="R1567" s="8" t="n">
        <v>0</v>
      </c>
      <c r="S1567" s="8" t="inlineStr">
        <is>
          <t>1 ↑ +1.00%</t>
        </is>
      </c>
      <c r="T1567" s="8" t="inlineStr">
        <is>
          <t>29 ↑ +0.98%</t>
        </is>
      </c>
      <c r="U1567" s="8" t="inlineStr">
        <is>
          <t>84 ↑ +1.67%</t>
        </is>
      </c>
      <c r="V1567" s="8" t="inlineStr">
        <is>
          <t>55 ↑ +2.00%</t>
        </is>
      </c>
      <c r="W1567" s="8" t="inlineStr">
        <is>
          <t>53 ↑ +6.22%</t>
        </is>
      </c>
    </row>
    <row r="1568" ht="28" customHeight="1" s="386">
      <c r="A1568" s="308" t="n">
        <v>43914</v>
      </c>
      <c r="B1568" s="472" t="n">
        <v>1353.691</v>
      </c>
      <c r="C1568" s="8" t="n">
        <v>25.918</v>
      </c>
      <c r="D1568" s="268" t="n">
        <v>0.0195</v>
      </c>
      <c r="E1568" s="8" t="n">
        <v>79.48</v>
      </c>
      <c r="F1568" s="8" t="n">
        <v>124.05</v>
      </c>
      <c r="G1568" s="8" t="n">
        <v>117.415</v>
      </c>
      <c r="H1568" s="8" t="n">
        <v>92.66</v>
      </c>
      <c r="I1568" s="8" t="n">
        <v>158.57</v>
      </c>
      <c r="J1568" s="8" t="n">
        <v>89.55</v>
      </c>
      <c r="K1568" s="268" t="n">
        <v>0.3452</v>
      </c>
      <c r="L1568" s="268" t="n">
        <v>0.2968</v>
      </c>
      <c r="M1568" s="268" t="n">
        <v>-0.0141</v>
      </c>
      <c r="N1568" s="8" t="n">
        <v>605.52</v>
      </c>
      <c r="O1568" s="8" t="n">
        <v>3760.15</v>
      </c>
      <c r="P1568" s="268" t="n">
        <v>0.161</v>
      </c>
      <c r="Q1568" s="8" t="n">
        <v>224</v>
      </c>
      <c r="R1568" s="8" t="inlineStr">
        <is>
          <t>1 ↓ -0.01%</t>
        </is>
      </c>
      <c r="S1568" s="8" t="n">
        <v>0</v>
      </c>
      <c r="T1568" s="8" t="inlineStr">
        <is>
          <t>43 ↑ +0.73%</t>
        </is>
      </c>
      <c r="U1568" s="8" t="inlineStr">
        <is>
          <t>92 ↑ +1.24%</t>
        </is>
      </c>
      <c r="V1568" s="8" t="inlineStr">
        <is>
          <t>45 ↑ +1.56%</t>
        </is>
      </c>
      <c r="W1568" s="8" t="inlineStr">
        <is>
          <t>43 ↑ +5.15%</t>
        </is>
      </c>
    </row>
    <row r="1569">
      <c r="A1569" s="308" t="n">
        <v>43913</v>
      </c>
      <c r="B1569" s="472" t="n">
        <v>1327.773</v>
      </c>
      <c r="C1569" s="8" t="n">
        <v>-60.922</v>
      </c>
      <c r="D1569" s="268" t="n">
        <v>-0.0439</v>
      </c>
      <c r="E1569" s="8" t="n">
        <v>73.14</v>
      </c>
      <c r="F1569" s="8" t="n">
        <v>121.467</v>
      </c>
      <c r="G1569" s="8" t="n">
        <v>115.504</v>
      </c>
      <c r="H1569" s="8" t="n">
        <v>90.66</v>
      </c>
      <c r="I1569" s="8" t="n">
        <v>155.94</v>
      </c>
      <c r="J1569" s="8" t="n">
        <v>95.09999999999999</v>
      </c>
      <c r="K1569" s="268" t="n">
        <v>0.3448</v>
      </c>
      <c r="L1569" s="268" t="n">
        <v>0.2957</v>
      </c>
      <c r="M1569" s="268" t="n">
        <v>-0.0101</v>
      </c>
      <c r="N1569" s="8" t="n">
        <v>561.76</v>
      </c>
      <c r="O1569" s="8" t="n">
        <v>3764.18</v>
      </c>
      <c r="P1569" s="268" t="n">
        <v>0.1492</v>
      </c>
      <c r="Q1569" s="8" t="n">
        <v>224</v>
      </c>
      <c r="R1569" s="8" t="inlineStr">
        <is>
          <t>1 ↓ -1.46%</t>
        </is>
      </c>
      <c r="S1569" s="8" t="n">
        <v>0</v>
      </c>
      <c r="T1569" s="8" t="inlineStr">
        <is>
          <t>51 ↓ -1.66%</t>
        </is>
      </c>
      <c r="U1569" s="8" t="inlineStr">
        <is>
          <t>99 ↓ -3.05%</t>
        </is>
      </c>
      <c r="V1569" s="8" t="inlineStr">
        <is>
          <t>36 ↓ -5.05%</t>
        </is>
      </c>
      <c r="W1569" s="8" t="inlineStr">
        <is>
          <t>37 ↓ -11.14%</t>
        </is>
      </c>
    </row>
    <row r="1570">
      <c r="A1570" s="308" t="n">
        <v>43910</v>
      </c>
      <c r="B1570" s="472" t="n">
        <v>1388.695</v>
      </c>
      <c r="C1570" s="8" t="n">
        <v>27.616</v>
      </c>
      <c r="D1570" s="268" t="n">
        <v>0.0203</v>
      </c>
      <c r="E1570" s="8" t="n">
        <v>85.89</v>
      </c>
      <c r="F1570" s="8" t="n">
        <v>128.508</v>
      </c>
      <c r="G1570" s="8" t="n">
        <v>118.635</v>
      </c>
      <c r="H1570" s="8" t="n">
        <v>93.68000000000001</v>
      </c>
      <c r="I1570" s="8" t="n">
        <v>163.16</v>
      </c>
      <c r="J1570" s="8" t="n">
        <v>94.56</v>
      </c>
      <c r="K1570" s="268" t="n">
        <v>0.3465</v>
      </c>
      <c r="L1570" s="268" t="n">
        <v>0.2998</v>
      </c>
      <c r="M1570" s="268" t="n">
        <v>-0.02</v>
      </c>
      <c r="N1570" s="8" t="n">
        <v>869.6</v>
      </c>
      <c r="O1570" s="8" t="n">
        <v>3749.45</v>
      </c>
      <c r="P1570" s="268" t="n">
        <v>0.2319</v>
      </c>
      <c r="Q1570" s="8" t="n">
        <v>224</v>
      </c>
      <c r="R1570" s="8" t="n">
        <v>0</v>
      </c>
      <c r="S1570" s="8" t="inlineStr">
        <is>
          <t>1 ↑ +1.72%</t>
        </is>
      </c>
      <c r="T1570" s="8" t="inlineStr">
        <is>
          <t>38 ↑ +1.19%</t>
        </is>
      </c>
      <c r="U1570" s="8" t="inlineStr">
        <is>
          <t>85 ↑ +2.19%</t>
        </is>
      </c>
      <c r="V1570" s="8" t="inlineStr">
        <is>
          <t>41 ↑ +2.32%</t>
        </is>
      </c>
      <c r="W1570" s="8" t="inlineStr">
        <is>
          <t>59 ↑ +2.32%</t>
        </is>
      </c>
    </row>
    <row r="1571" ht="28" customHeight="1" s="386">
      <c r="A1571" s="308" t="n">
        <v>43909</v>
      </c>
      <c r="B1571" s="472" t="n">
        <v>1361.079</v>
      </c>
      <c r="C1571" s="8" t="n">
        <v>17.798</v>
      </c>
      <c r="D1571" s="268" t="n">
        <v>0.0132</v>
      </c>
      <c r="E1571" s="8" t="n">
        <v>77.27</v>
      </c>
      <c r="F1571" s="8" t="n">
        <v>126.938</v>
      </c>
      <c r="G1571" s="8" t="n">
        <v>116.1</v>
      </c>
      <c r="H1571" s="8" t="n">
        <v>93.01000000000001</v>
      </c>
      <c r="I1571" s="8" t="n">
        <v>160.76</v>
      </c>
      <c r="J1571" s="8" t="n">
        <v>92.31</v>
      </c>
      <c r="K1571" s="268" t="n">
        <v>0.3382</v>
      </c>
      <c r="L1571" s="268" t="n">
        <v>0.2895</v>
      </c>
      <c r="M1571" s="268" t="n">
        <v>-0.0156</v>
      </c>
      <c r="N1571" s="8" t="n">
        <v>765.9400000000001</v>
      </c>
      <c r="O1571" s="8" t="n">
        <v>3756.58</v>
      </c>
      <c r="P1571" s="268" t="n">
        <v>0.2039</v>
      </c>
      <c r="Q1571" s="8" t="n">
        <v>225</v>
      </c>
      <c r="R1571" s="8" t="inlineStr">
        <is>
          <t>1 ↓ -0.32%</t>
        </is>
      </c>
      <c r="S1571" s="8" t="n">
        <v>0</v>
      </c>
      <c r="T1571" s="8" t="inlineStr">
        <is>
          <t>53 ↓ -0.64%</t>
        </is>
      </c>
      <c r="U1571" s="8" t="inlineStr">
        <is>
          <t>88 ↓ -0.43%</t>
        </is>
      </c>
      <c r="V1571" s="8" t="inlineStr">
        <is>
          <t>34 ↑ +0.64%</t>
        </is>
      </c>
      <c r="W1571" s="8" t="inlineStr">
        <is>
          <t>49 ↑ +7.11%</t>
        </is>
      </c>
    </row>
    <row r="1572" ht="28" customHeight="1" s="386">
      <c r="A1572" s="308" t="n">
        <v>43908</v>
      </c>
      <c r="B1572" s="472" t="n">
        <v>1343.281</v>
      </c>
      <c r="C1572" s="8" t="n">
        <v>8.94</v>
      </c>
      <c r="D1572" s="268" t="n">
        <v>0.0067</v>
      </c>
      <c r="E1572" s="8" t="n">
        <v>76.95</v>
      </c>
      <c r="F1572" s="8" t="n">
        <v>124.52</v>
      </c>
      <c r="G1572" s="8" t="n">
        <v>116.2</v>
      </c>
      <c r="H1572" s="8" t="n">
        <v>92.69</v>
      </c>
      <c r="I1572" s="8" t="n">
        <v>157.6</v>
      </c>
      <c r="J1572" s="8" t="n">
        <v>92.25</v>
      </c>
      <c r="K1572" s="268" t="n">
        <v>0.3308</v>
      </c>
      <c r="L1572" s="268" t="n">
        <v>0.2799</v>
      </c>
      <c r="M1572" s="268" t="n">
        <v>-0.0135</v>
      </c>
      <c r="N1572" s="8" t="n">
        <v>793.62</v>
      </c>
      <c r="O1572" s="8" t="n">
        <v>3752.36</v>
      </c>
      <c r="P1572" s="268" t="n">
        <v>0.2115</v>
      </c>
      <c r="Q1572" s="8" t="n">
        <v>224</v>
      </c>
      <c r="R1572" s="8" t="inlineStr">
        <is>
          <t>1 ↑ +1.01%</t>
        </is>
      </c>
      <c r="S1572" s="8" t="n">
        <v>0</v>
      </c>
      <c r="T1572" s="8" t="inlineStr">
        <is>
          <t>50 ↑ +0.34%</t>
        </is>
      </c>
      <c r="U1572" s="8" t="inlineStr">
        <is>
          <t>92 ↓ -0.01%</t>
        </is>
      </c>
      <c r="V1572" s="8" t="inlineStr">
        <is>
          <t>41 ↑ +0.50%</t>
        </is>
      </c>
      <c r="W1572" s="8" t="inlineStr">
        <is>
          <t>40 ↑ +3.35%</t>
        </is>
      </c>
    </row>
    <row r="1573" ht="28" customHeight="1" s="386">
      <c r="A1573" s="308" t="n">
        <v>43907</v>
      </c>
      <c r="B1573" s="472" t="n">
        <v>1334.341</v>
      </c>
      <c r="C1573" s="8" t="n">
        <v>6.625</v>
      </c>
      <c r="D1573" s="268" t="n">
        <v>0.005</v>
      </c>
      <c r="E1573" s="8" t="n">
        <v>76.41</v>
      </c>
      <c r="F1573" s="8" t="n">
        <v>123.494</v>
      </c>
      <c r="G1573" s="8" t="n">
        <v>116.31</v>
      </c>
      <c r="H1573" s="8" t="n">
        <v>93.7</v>
      </c>
      <c r="I1573" s="8" t="n">
        <v>153.9</v>
      </c>
      <c r="J1573" s="8" t="n">
        <v>87.40000000000001</v>
      </c>
      <c r="K1573" s="268" t="n">
        <v>0.304</v>
      </c>
      <c r="L1573" s="268" t="n">
        <v>0.251</v>
      </c>
      <c r="M1573" s="268" t="n">
        <v>-0.0124</v>
      </c>
      <c r="N1573" s="8" t="n">
        <v>713.12</v>
      </c>
      <c r="O1573" s="8" t="n">
        <v>3757.94</v>
      </c>
      <c r="P1573" s="268" t="n">
        <v>0.1898</v>
      </c>
      <c r="Q1573" s="8" t="n">
        <v>224</v>
      </c>
      <c r="R1573" s="8" t="inlineStr">
        <is>
          <t>1 0.00%</t>
        </is>
      </c>
      <c r="S1573" s="8" t="n">
        <v>0</v>
      </c>
      <c r="T1573" s="8" t="inlineStr">
        <is>
          <t>56 ↓ -0.17%</t>
        </is>
      </c>
      <c r="U1573" s="8" t="inlineStr">
        <is>
          <t>86 ↓ -0.12%</t>
        </is>
      </c>
      <c r="V1573" s="8" t="inlineStr">
        <is>
          <t>38 ↑ +0.54%</t>
        </is>
      </c>
      <c r="W1573" s="8" t="inlineStr">
        <is>
          <t>43 ↑ +2.58%</t>
        </is>
      </c>
    </row>
    <row r="1574" ht="28" customHeight="1" s="386">
      <c r="A1574" s="308" t="n">
        <v>43906</v>
      </c>
      <c r="B1574" s="472" t="n">
        <v>1327.716</v>
      </c>
      <c r="C1574" s="8" t="n">
        <v>-25.246</v>
      </c>
      <c r="D1574" s="268" t="n">
        <v>-0.0187</v>
      </c>
      <c r="E1574" s="8" t="n">
        <v>76.70999999999999</v>
      </c>
      <c r="F1574" s="8" t="n">
        <v>123.548</v>
      </c>
      <c r="G1574" s="8" t="n">
        <v>116.06</v>
      </c>
      <c r="H1574" s="8" t="n">
        <v>94.01000000000001</v>
      </c>
      <c r="I1574" s="8" t="n">
        <v>153.17</v>
      </c>
      <c r="J1574" s="8" t="n">
        <v>85.59</v>
      </c>
      <c r="K1574" s="268" t="n">
        <v>0.2962</v>
      </c>
      <c r="L1574" s="268" t="n">
        <v>0.243</v>
      </c>
      <c r="M1574" s="268" t="n">
        <v>-0.0124</v>
      </c>
      <c r="N1574" s="8" t="n">
        <v>443.99</v>
      </c>
      <c r="O1574" s="8" t="n">
        <v>3760.14</v>
      </c>
      <c r="P1574" s="268" t="n">
        <v>0.1181</v>
      </c>
      <c r="Q1574" s="8" t="n">
        <v>223</v>
      </c>
      <c r="R1574" s="8" t="inlineStr">
        <is>
          <t>1 ↓ -0.48%</t>
        </is>
      </c>
      <c r="S1574" s="8" t="inlineStr">
        <is>
          <t>1 ↓ -0.09%</t>
        </is>
      </c>
      <c r="T1574" s="8" t="inlineStr">
        <is>
          <t>49 ↓ -1.05%</t>
        </is>
      </c>
      <c r="U1574" s="8" t="inlineStr">
        <is>
          <t>92 ↓ -1.58%</t>
        </is>
      </c>
      <c r="V1574" s="8" t="inlineStr">
        <is>
          <t>45 ↓ -3.06%</t>
        </is>
      </c>
      <c r="W1574" s="8" t="inlineStr">
        <is>
          <t>35 ↓ -0.60%</t>
        </is>
      </c>
    </row>
    <row r="1575" ht="28" customHeight="1" s="386">
      <c r="A1575" s="308" t="n">
        <v>43903</v>
      </c>
      <c r="B1575" s="472" t="n">
        <v>1352.962</v>
      </c>
      <c r="C1575" s="8" t="n">
        <v>-5.161</v>
      </c>
      <c r="D1575" s="268" t="n">
        <v>-0.0038</v>
      </c>
      <c r="E1575" s="8" t="n">
        <v>82.48999999999999</v>
      </c>
      <c r="F1575" s="8" t="n">
        <v>126.046</v>
      </c>
      <c r="G1575" s="8" t="n">
        <v>118.95</v>
      </c>
      <c r="H1575" s="8" t="n">
        <v>97.89</v>
      </c>
      <c r="I1575" s="8" t="n">
        <v>152.65</v>
      </c>
      <c r="J1575" s="8" t="n">
        <v>76.02</v>
      </c>
      <c r="K1575" s="268" t="n">
        <v>0.266</v>
      </c>
      <c r="L1575" s="268" t="n">
        <v>0.2139</v>
      </c>
      <c r="M1575" s="268" t="n">
        <v>-0.0172</v>
      </c>
      <c r="N1575" s="8" t="n">
        <v>438.31</v>
      </c>
      <c r="O1575" s="8" t="n">
        <v>3776.5</v>
      </c>
      <c r="P1575" s="268" t="n">
        <v>0.1161</v>
      </c>
      <c r="Q1575" s="8" t="n">
        <v>223</v>
      </c>
      <c r="R1575" s="8" t="inlineStr">
        <is>
          <t>1 ↓ -0.41%</t>
        </is>
      </c>
      <c r="S1575" s="8" t="inlineStr">
        <is>
          <t>1 ↓ -0.11%</t>
        </is>
      </c>
      <c r="T1575" s="8" t="inlineStr">
        <is>
          <t>40 ↓ -0.30%</t>
        </is>
      </c>
      <c r="U1575" s="8" t="inlineStr">
        <is>
          <t>81 ↓ -0.71%</t>
        </is>
      </c>
      <c r="V1575" s="8" t="inlineStr">
        <is>
          <t>47 ↓ -0.66%</t>
        </is>
      </c>
      <c r="W1575" s="8" t="inlineStr">
        <is>
          <t>53 ↑ +0.31%</t>
        </is>
      </c>
    </row>
    <row r="1576">
      <c r="A1576" s="308" t="n">
        <v>43902</v>
      </c>
      <c r="B1576" s="472" t="n">
        <v>1358.123</v>
      </c>
      <c r="C1576" s="8" t="n">
        <v>-8.954000000000001</v>
      </c>
      <c r="D1576" s="268" t="n">
        <v>-0.0066</v>
      </c>
      <c r="E1576" s="8" t="n">
        <v>85.48</v>
      </c>
      <c r="F1576" s="8" t="n">
        <v>126.683</v>
      </c>
      <c r="G1576" s="8" t="n">
        <v>119.895</v>
      </c>
      <c r="H1576" s="8" t="n">
        <v>99.14</v>
      </c>
      <c r="I1576" s="8" t="n">
        <v>152.28</v>
      </c>
      <c r="J1576" s="8" t="n">
        <v>70.65000000000001</v>
      </c>
      <c r="K1576" s="268" t="n">
        <v>0.256</v>
      </c>
      <c r="L1576" s="268" t="n">
        <v>0.2078</v>
      </c>
      <c r="M1576" s="268" t="n">
        <v>-0.0184</v>
      </c>
      <c r="N1576" s="8" t="n">
        <v>342.98</v>
      </c>
      <c r="O1576" s="8" t="n">
        <v>3785.15</v>
      </c>
      <c r="P1576" s="268" t="n">
        <v>0.0906</v>
      </c>
      <c r="Q1576" s="8" t="n">
        <v>223</v>
      </c>
      <c r="R1576" s="8" t="inlineStr">
        <is>
          <t>1 ↓ -0.43%</t>
        </is>
      </c>
      <c r="S1576" s="8" t="inlineStr">
        <is>
          <t>1 ↓ -0.07%</t>
        </is>
      </c>
      <c r="T1576" s="8" t="inlineStr">
        <is>
          <t>40 ↓ -0.70%</t>
        </is>
      </c>
      <c r="U1576" s="8" t="inlineStr">
        <is>
          <t>72 ↓ -0.91%</t>
        </is>
      </c>
      <c r="V1576" s="8" t="inlineStr">
        <is>
          <t>54 ↓ -1.35%</t>
        </is>
      </c>
      <c r="W1576" s="8" t="inlineStr">
        <is>
          <t>55 ↑ +0.36%</t>
        </is>
      </c>
    </row>
    <row r="1577">
      <c r="A1577" s="308" t="n">
        <v>43901</v>
      </c>
      <c r="B1577" s="472" t="n">
        <v>1367.077</v>
      </c>
      <c r="C1577" s="8" t="n">
        <v>1.693</v>
      </c>
      <c r="D1577" s="268" t="n">
        <v>0.0012</v>
      </c>
      <c r="E1577" s="8" t="n">
        <v>89.06999999999999</v>
      </c>
      <c r="F1577" s="8" t="n">
        <v>127.406</v>
      </c>
      <c r="G1577" s="8" t="n">
        <v>121.545</v>
      </c>
      <c r="H1577" s="8" t="n">
        <v>100.62</v>
      </c>
      <c r="I1577" s="8" t="n">
        <v>151.57</v>
      </c>
      <c r="J1577" s="8" t="n">
        <v>64.59999999999999</v>
      </c>
      <c r="K1577" s="268" t="n">
        <v>0.2416</v>
      </c>
      <c r="L1577" s="268" t="n">
        <v>0.1981</v>
      </c>
      <c r="M1577" s="268" t="n">
        <v>-0.02</v>
      </c>
      <c r="N1577" s="8" t="n">
        <v>311.39</v>
      </c>
      <c r="O1577" s="8" t="n">
        <v>3797.57</v>
      </c>
      <c r="P1577" s="268" t="n">
        <v>0.082</v>
      </c>
      <c r="Q1577" s="8" t="n">
        <v>224</v>
      </c>
      <c r="R1577" s="8" t="inlineStr">
        <is>
          <t>1 ↑ +0.61%</t>
        </is>
      </c>
      <c r="S1577" s="8" t="inlineStr">
        <is>
          <t>1 ↓ -0.15%</t>
        </is>
      </c>
      <c r="T1577" s="8" t="inlineStr">
        <is>
          <t>31 ↑ +0.04%</t>
        </is>
      </c>
      <c r="U1577" s="8" t="inlineStr">
        <is>
          <t>75 ↑ +0.04%</t>
        </is>
      </c>
      <c r="V1577" s="8" t="inlineStr">
        <is>
          <t>50 ↓ -0.27%</t>
        </is>
      </c>
      <c r="W1577" s="8" t="inlineStr">
        <is>
          <t>66 ↑ +0.56%</t>
        </is>
      </c>
    </row>
    <row r="1578" ht="28" customHeight="1" s="386">
      <c r="A1578" s="308" t="n">
        <v>43900</v>
      </c>
      <c r="B1578" s="472" t="n">
        <v>1365.384</v>
      </c>
      <c r="C1578" s="8" t="n">
        <v>6.82</v>
      </c>
      <c r="D1578" s="268" t="n">
        <v>0.005</v>
      </c>
      <c r="E1578" s="8" t="n">
        <v>89.79000000000001</v>
      </c>
      <c r="F1578" s="8" t="n">
        <v>127.286</v>
      </c>
      <c r="G1578" s="8" t="n">
        <v>121.3</v>
      </c>
      <c r="H1578" s="8" t="n">
        <v>102.36</v>
      </c>
      <c r="I1578" s="8" t="n">
        <v>149.95</v>
      </c>
      <c r="J1578" s="8" t="n">
        <v>59.38</v>
      </c>
      <c r="K1578" s="268" t="n">
        <v>0.2267</v>
      </c>
      <c r="L1578" s="268" t="n">
        <v>0.1809</v>
      </c>
      <c r="M1578" s="268" t="n">
        <v>-0.02</v>
      </c>
      <c r="N1578" s="8" t="n">
        <v>303.31</v>
      </c>
      <c r="O1578" s="8" t="n">
        <v>3810.07</v>
      </c>
      <c r="P1578" s="268" t="n">
        <v>0.0796</v>
      </c>
      <c r="Q1578" s="8" t="n">
        <v>225</v>
      </c>
      <c r="R1578" s="8" t="inlineStr">
        <is>
          <t>1 ↓ -0.30%</t>
        </is>
      </c>
      <c r="S1578" s="8" t="n">
        <v>0</v>
      </c>
      <c r="T1578" s="8" t="inlineStr">
        <is>
          <t>36 ↑ +0.34%</t>
        </is>
      </c>
      <c r="U1578" s="8" t="inlineStr">
        <is>
          <t>66 ↑ +0.60%</t>
        </is>
      </c>
      <c r="V1578" s="8" t="inlineStr">
        <is>
          <t>56 ↑ +0.96%</t>
        </is>
      </c>
      <c r="W1578" s="8" t="inlineStr">
        <is>
          <t>66 ↑ +0.12%</t>
        </is>
      </c>
    </row>
    <row r="1579" ht="28" customHeight="1" s="386">
      <c r="A1579" s="308" t="n">
        <v>43899</v>
      </c>
      <c r="B1579" s="472" t="n">
        <v>1358.564</v>
      </c>
      <c r="C1579" s="8" t="n">
        <v>-20.647</v>
      </c>
      <c r="D1579" s="268" t="n">
        <v>-0.015</v>
      </c>
      <c r="E1579" s="8" t="n">
        <v>88.37</v>
      </c>
      <c r="F1579" s="8" t="n">
        <v>127.747</v>
      </c>
      <c r="G1579" s="8" t="n">
        <v>120.001</v>
      </c>
      <c r="H1579" s="8" t="n">
        <v>99.83</v>
      </c>
      <c r="I1579" s="8" t="n">
        <v>152.83</v>
      </c>
      <c r="J1579" s="8" t="n">
        <v>67.93000000000001</v>
      </c>
      <c r="K1579" s="268" t="n">
        <v>0.2508</v>
      </c>
      <c r="L1579" s="268" t="n">
        <v>0.1962</v>
      </c>
      <c r="M1579" s="268" t="n">
        <v>-0.019</v>
      </c>
      <c r="N1579" s="8" t="n">
        <v>191.08</v>
      </c>
      <c r="O1579" s="8" t="n">
        <v>3815.64</v>
      </c>
      <c r="P1579" s="268" t="n">
        <v>0.0501</v>
      </c>
      <c r="Q1579" s="8" t="n">
        <v>225</v>
      </c>
      <c r="R1579" s="8" t="inlineStr">
        <is>
          <t>1 ↓ -0.31%</t>
        </is>
      </c>
      <c r="S1579" s="8" t="n">
        <v>0</v>
      </c>
      <c r="T1579" s="8" t="inlineStr">
        <is>
          <t>40 ↓ -0.98%</t>
        </is>
      </c>
      <c r="U1579" s="8" t="inlineStr">
        <is>
          <t>71 ↓ -1.83%</t>
        </is>
      </c>
      <c r="V1579" s="8" t="inlineStr">
        <is>
          <t>56 ↓ -3.15%</t>
        </is>
      </c>
      <c r="W1579" s="8" t="inlineStr">
        <is>
          <t>57 ↑ +0.15%</t>
        </is>
      </c>
    </row>
    <row r="1580" ht="28" customHeight="1" s="386">
      <c r="A1580" s="308" t="n">
        <v>43896</v>
      </c>
      <c r="B1580" s="472" t="n">
        <v>1379.211</v>
      </c>
      <c r="C1580" s="8" t="n">
        <v>2.698</v>
      </c>
      <c r="D1580" s="268" t="n">
        <v>0.002</v>
      </c>
      <c r="E1580" s="8" t="n">
        <v>93.81</v>
      </c>
      <c r="F1580" s="8" t="n">
        <v>129.232</v>
      </c>
      <c r="G1580" s="8" t="n">
        <v>123.02</v>
      </c>
      <c r="H1580" s="8" t="n">
        <v>102.49</v>
      </c>
      <c r="I1580" s="8" t="n">
        <v>151.8</v>
      </c>
      <c r="J1580" s="8" t="n">
        <v>56.79</v>
      </c>
      <c r="K1580" s="268" t="n">
        <v>0.2257</v>
      </c>
      <c r="L1580" s="268" t="n">
        <v>0.1756</v>
      </c>
      <c r="M1580" s="268" t="n">
        <v>-0.0227</v>
      </c>
      <c r="N1580" s="8" t="n">
        <v>143.73</v>
      </c>
      <c r="O1580" s="8" t="n">
        <v>3822.13</v>
      </c>
      <c r="P1580" s="268" t="n">
        <v>0.0376</v>
      </c>
      <c r="Q1580" s="8" t="n">
        <v>225</v>
      </c>
      <c r="R1580" s="8" t="inlineStr">
        <is>
          <t>1 ↓ -0.10%</t>
        </is>
      </c>
      <c r="S1580" s="8" t="n">
        <v>0</v>
      </c>
      <c r="T1580" s="8" t="inlineStr">
        <is>
          <t>27 ↑ +0.49%</t>
        </is>
      </c>
      <c r="U1580" s="8" t="inlineStr">
        <is>
          <t>72 ↑ +0.20%</t>
        </is>
      </c>
      <c r="V1580" s="8" t="inlineStr">
        <is>
          <t>49 ↓ -0.22%</t>
        </is>
      </c>
      <c r="W1580" s="8" t="inlineStr">
        <is>
          <t>76 ↑ +0.36%</t>
        </is>
      </c>
    </row>
    <row r="1581" ht="28" customHeight="1" s="386">
      <c r="A1581" s="308" t="n">
        <v>43895</v>
      </c>
      <c r="B1581" s="472" t="n">
        <v>1376.513</v>
      </c>
      <c r="C1581" s="8" t="n">
        <v>16.349</v>
      </c>
      <c r="D1581" s="268" t="n">
        <v>0.012</v>
      </c>
      <c r="E1581" s="8" t="n">
        <v>94.64</v>
      </c>
      <c r="F1581" s="8" t="n">
        <v>128.902</v>
      </c>
      <c r="G1581" s="8" t="n">
        <v>123</v>
      </c>
      <c r="H1581" s="8" t="n">
        <v>103.68</v>
      </c>
      <c r="I1581" s="8" t="n">
        <v>150.89</v>
      </c>
      <c r="J1581" s="8" t="n">
        <v>54.33</v>
      </c>
      <c r="K1581" s="268" t="n">
        <v>0.2198</v>
      </c>
      <c r="L1581" s="268" t="n">
        <v>0.1708</v>
      </c>
      <c r="M1581" s="268" t="n">
        <v>-0.0224</v>
      </c>
      <c r="N1581" s="8" t="n">
        <v>157.14</v>
      </c>
      <c r="O1581" s="8" t="n">
        <v>3828.74</v>
      </c>
      <c r="P1581" s="268" t="n">
        <v>0.041</v>
      </c>
      <c r="Q1581" s="8" t="n">
        <v>225</v>
      </c>
      <c r="R1581" s="8" t="n">
        <v>0</v>
      </c>
      <c r="S1581" s="8" t="inlineStr">
        <is>
          <t>2 ↑ +0.34%</t>
        </is>
      </c>
      <c r="T1581" s="8" t="inlineStr">
        <is>
          <t>30 ↑ +0.66%</t>
        </is>
      </c>
      <c r="U1581" s="8" t="inlineStr">
        <is>
          <t>70 ↑ +1.11%</t>
        </is>
      </c>
      <c r="V1581" s="8" t="inlineStr">
        <is>
          <t>49 ↑ +1.37%</t>
        </is>
      </c>
      <c r="W1581" s="8" t="inlineStr">
        <is>
          <t>74 ↑ +1.42%</t>
        </is>
      </c>
    </row>
    <row r="1582" ht="28" customHeight="1" s="386">
      <c r="A1582" s="308" t="n">
        <v>43894</v>
      </c>
      <c r="B1582" s="472" t="n">
        <v>1360.164</v>
      </c>
      <c r="C1582" s="8" t="n">
        <v>0.802</v>
      </c>
      <c r="D1582" s="268" t="n">
        <v>0.0005999999999999999</v>
      </c>
      <c r="E1582" s="8" t="n">
        <v>90.91</v>
      </c>
      <c r="F1582" s="8" t="n">
        <v>127.357</v>
      </c>
      <c r="G1582" s="8" t="n">
        <v>120.87</v>
      </c>
      <c r="H1582" s="8" t="n">
        <v>101.8</v>
      </c>
      <c r="I1582" s="8" t="n">
        <v>150.3</v>
      </c>
      <c r="J1582" s="8" t="n">
        <v>60.56</v>
      </c>
      <c r="K1582" s="268" t="n">
        <v>0.2294</v>
      </c>
      <c r="L1582" s="268" t="n">
        <v>0.1802</v>
      </c>
      <c r="M1582" s="268" t="n">
        <v>-0.0198</v>
      </c>
      <c r="N1582" s="8" t="n">
        <v>123.47</v>
      </c>
      <c r="O1582" s="8" t="n">
        <v>3832.12</v>
      </c>
      <c r="P1582" s="268" t="n">
        <v>0.0322</v>
      </c>
      <c r="Q1582" s="8" t="n">
        <v>225</v>
      </c>
      <c r="R1582" s="8" t="n">
        <v>0</v>
      </c>
      <c r="S1582" s="8" t="inlineStr">
        <is>
          <t>2 ↑ +0.04%</t>
        </is>
      </c>
      <c r="T1582" s="8" t="inlineStr">
        <is>
          <t>38 ↑ +0.24%</t>
        </is>
      </c>
      <c r="U1582" s="8" t="inlineStr">
        <is>
          <t>71 ↑ +0.27%</t>
        </is>
      </c>
      <c r="V1582" s="8" t="inlineStr">
        <is>
          <t>43 ↓ -0.33%</t>
        </is>
      </c>
      <c r="W1582" s="8" t="inlineStr">
        <is>
          <t>71 ↓ -0.01%</t>
        </is>
      </c>
    </row>
    <row r="1583" ht="28" customHeight="1" s="386">
      <c r="A1583" s="308" t="n">
        <v>43893</v>
      </c>
      <c r="B1583" s="472" t="n">
        <v>1359.362</v>
      </c>
      <c r="C1583" s="8" t="n">
        <v>9.972</v>
      </c>
      <c r="D1583" s="268" t="n">
        <v>0.0074</v>
      </c>
      <c r="E1583" s="8" t="n">
        <v>91.59</v>
      </c>
      <c r="F1583" s="8" t="n">
        <v>127.405</v>
      </c>
      <c r="G1583" s="8" t="n">
        <v>120.28</v>
      </c>
      <c r="H1583" s="8" t="n">
        <v>100.97</v>
      </c>
      <c r="I1583" s="8" t="n">
        <v>151.53</v>
      </c>
      <c r="J1583" s="8" t="n">
        <v>63.92</v>
      </c>
      <c r="K1583" s="268" t="n">
        <v>0.2413</v>
      </c>
      <c r="L1583" s="268" t="n">
        <v>0.1871</v>
      </c>
      <c r="M1583" s="268" t="n">
        <v>-0.0197</v>
      </c>
      <c r="N1583" s="8" t="n">
        <v>169.92</v>
      </c>
      <c r="O1583" s="8" t="n">
        <v>3841.08</v>
      </c>
      <c r="P1583" s="268" t="n">
        <v>0.0442</v>
      </c>
      <c r="Q1583" s="8" t="n">
        <v>226</v>
      </c>
      <c r="R1583" s="8" t="n">
        <v>0</v>
      </c>
      <c r="S1583" s="8" t="inlineStr">
        <is>
          <t>2 ↑ +0.11%</t>
        </is>
      </c>
      <c r="T1583" s="8" t="inlineStr">
        <is>
          <t>41 ↑ +0.16%</t>
        </is>
      </c>
      <c r="U1583" s="8" t="inlineStr">
        <is>
          <t>69 ↑ +0.41%</t>
        </is>
      </c>
      <c r="V1583" s="8" t="inlineStr">
        <is>
          <t>40 ↑ +0.66%</t>
        </is>
      </c>
      <c r="W1583" s="8" t="inlineStr">
        <is>
          <t>74 ↑ +1.43%</t>
        </is>
      </c>
    </row>
    <row r="1584" ht="28" customHeight="1" s="386">
      <c r="A1584" s="308" t="n">
        <v>43892</v>
      </c>
      <c r="B1584" s="472" t="n">
        <v>1349.39</v>
      </c>
      <c r="C1584" s="8" t="n">
        <v>17.856</v>
      </c>
      <c r="D1584" s="268" t="n">
        <v>0.0134</v>
      </c>
      <c r="E1584" s="8" t="n">
        <v>89.48</v>
      </c>
      <c r="F1584" s="8" t="n">
        <v>126.353</v>
      </c>
      <c r="G1584" s="8" t="n">
        <v>119.847</v>
      </c>
      <c r="H1584" s="8" t="n">
        <v>100.74</v>
      </c>
      <c r="I1584" s="8" t="n">
        <v>150.9</v>
      </c>
      <c r="J1584" s="8" t="n">
        <v>66.48</v>
      </c>
      <c r="K1584" s="268" t="n">
        <v>0.2455</v>
      </c>
      <c r="L1584" s="268" t="n">
        <v>0.1877</v>
      </c>
      <c r="M1584" s="268" t="n">
        <v>-0.0181</v>
      </c>
      <c r="N1584" s="8" t="n">
        <v>167.67</v>
      </c>
      <c r="O1584" s="8" t="n">
        <v>3845.15</v>
      </c>
      <c r="P1584" s="268" t="n">
        <v>0.0436</v>
      </c>
      <c r="Q1584" s="8" t="n">
        <v>226</v>
      </c>
      <c r="R1584" s="8" t="n">
        <v>0</v>
      </c>
      <c r="S1584" s="8" t="inlineStr">
        <is>
          <t>2 ↑ +0.42%</t>
        </is>
      </c>
      <c r="T1584" s="8" t="inlineStr">
        <is>
          <t>42 ↑ +1.02%</t>
        </is>
      </c>
      <c r="U1584" s="8" t="inlineStr">
        <is>
          <t>71 ↑ +1.33%</t>
        </is>
      </c>
      <c r="V1584" s="8" t="inlineStr">
        <is>
          <t>44 ↑ +1.64%</t>
        </is>
      </c>
      <c r="W1584" s="8" t="inlineStr">
        <is>
          <t>67 ↑ +1.39%</t>
        </is>
      </c>
    </row>
    <row r="1585" ht="28" customHeight="1" s="386">
      <c r="A1585" s="308" t="n">
        <v>43889</v>
      </c>
      <c r="B1585" s="472" t="n">
        <v>1331.534</v>
      </c>
      <c r="C1585" s="8" t="n">
        <v>-30.942</v>
      </c>
      <c r="D1585" s="268" t="n">
        <v>-0.0227</v>
      </c>
      <c r="E1585" s="8" t="n">
        <v>84.31999999999999</v>
      </c>
      <c r="F1585" s="8" t="n">
        <v>124.743</v>
      </c>
      <c r="G1585" s="8" t="n">
        <v>118.061</v>
      </c>
      <c r="H1585" s="8" t="n">
        <v>97.09</v>
      </c>
      <c r="I1585" s="8" t="n">
        <v>152.65</v>
      </c>
      <c r="J1585" s="8" t="n">
        <v>77.78</v>
      </c>
      <c r="K1585" s="268" t="n">
        <v>0.2791</v>
      </c>
      <c r="L1585" s="268" t="n">
        <v>0.2139</v>
      </c>
      <c r="M1585" s="268" t="n">
        <v>-0.0151</v>
      </c>
      <c r="N1585" s="8" t="n">
        <v>159.09</v>
      </c>
      <c r="O1585" s="8" t="n">
        <v>3830.7</v>
      </c>
      <c r="P1585" s="268" t="n">
        <v>0.0415</v>
      </c>
      <c r="Q1585" s="8" t="n">
        <v>225</v>
      </c>
      <c r="R1585" s="8" t="inlineStr">
        <is>
          <t>1 ↓ -0.94%</t>
        </is>
      </c>
      <c r="S1585" s="8" t="inlineStr">
        <is>
          <t>2 ↓ -0.17%</t>
        </is>
      </c>
      <c r="T1585" s="8" t="inlineStr">
        <is>
          <t>47 ↓ -0.96%</t>
        </is>
      </c>
      <c r="U1585" s="8" t="inlineStr">
        <is>
          <t>72 ↓ -2.08%</t>
        </is>
      </c>
      <c r="V1585" s="8" t="inlineStr">
        <is>
          <t>39 ↓ -2.08%</t>
        </is>
      </c>
      <c r="W1585" s="8" t="inlineStr">
        <is>
          <t>64 ↓ -3.21%</t>
        </is>
      </c>
    </row>
    <row r="1586" ht="28" customHeight="1" s="386">
      <c r="A1586" s="308" t="n">
        <v>43888</v>
      </c>
      <c r="B1586" s="472" t="n">
        <v>1362.476</v>
      </c>
      <c r="C1586" s="8" t="n">
        <v>-1.883</v>
      </c>
      <c r="D1586" s="268" t="n">
        <v>-0.0014</v>
      </c>
      <c r="E1586" s="8" t="n">
        <v>92.87</v>
      </c>
      <c r="F1586" s="8" t="n">
        <v>128.024</v>
      </c>
      <c r="G1586" s="8" t="n">
        <v>121.33</v>
      </c>
      <c r="H1586" s="8" t="n">
        <v>103.47</v>
      </c>
      <c r="I1586" s="8" t="n">
        <v>151.47</v>
      </c>
      <c r="J1586" s="8" t="n">
        <v>60.81</v>
      </c>
      <c r="K1586" s="268" t="n">
        <v>0.2345</v>
      </c>
      <c r="L1586" s="268" t="n">
        <v>0.1825</v>
      </c>
      <c r="M1586" s="268" t="n">
        <v>-0.0203</v>
      </c>
      <c r="N1586" s="8" t="n">
        <v>131.01</v>
      </c>
      <c r="O1586" s="8" t="n">
        <v>3834.46</v>
      </c>
      <c r="P1586" s="268" t="n">
        <v>0.0342</v>
      </c>
      <c r="Q1586" s="8" t="n">
        <v>226</v>
      </c>
      <c r="R1586" s="8" t="n">
        <v>0</v>
      </c>
      <c r="S1586" s="8" t="inlineStr">
        <is>
          <t>3 ↓ -0.12%</t>
        </is>
      </c>
      <c r="T1586" s="8" t="inlineStr">
        <is>
          <t>40 ↓ -0.11%</t>
        </is>
      </c>
      <c r="U1586" s="8" t="inlineStr">
        <is>
          <t>65 ↓ -0.08%</t>
        </is>
      </c>
      <c r="V1586" s="8" t="inlineStr">
        <is>
          <t>40 ↓ -0.36%</t>
        </is>
      </c>
      <c r="W1586" s="8" t="inlineStr">
        <is>
          <t>78 ↓ -0.09%</t>
        </is>
      </c>
    </row>
    <row r="1587" ht="28" customHeight="1" s="386">
      <c r="A1587" s="308" t="n">
        <v>43887</v>
      </c>
      <c r="B1587" s="472" t="n">
        <v>1364.359</v>
      </c>
      <c r="C1587" s="8" t="n">
        <v>-23.793</v>
      </c>
      <c r="D1587" s="268" t="n">
        <v>-0.0171</v>
      </c>
      <c r="E1587" s="8" t="n">
        <v>92.12</v>
      </c>
      <c r="F1587" s="8" t="n">
        <v>128.183</v>
      </c>
      <c r="G1587" s="8" t="n">
        <v>121.498</v>
      </c>
      <c r="H1587" s="8" t="n">
        <v>102.19</v>
      </c>
      <c r="I1587" s="8" t="n">
        <v>152.02</v>
      </c>
      <c r="J1587" s="8" t="n">
        <v>65.15000000000001</v>
      </c>
      <c r="K1587" s="268" t="n">
        <v>0.2384</v>
      </c>
      <c r="L1587" s="268" t="n">
        <v>0.191</v>
      </c>
      <c r="M1587" s="268" t="n">
        <v>-0.0206</v>
      </c>
      <c r="N1587" s="8" t="n">
        <v>139.71</v>
      </c>
      <c r="O1587" s="8" t="n">
        <v>3836.65</v>
      </c>
      <c r="P1587" s="268" t="n">
        <v>0.0364</v>
      </c>
      <c r="Q1587" s="8" t="n">
        <v>226</v>
      </c>
      <c r="R1587" s="8" t="n">
        <v>0</v>
      </c>
      <c r="S1587" s="8" t="inlineStr">
        <is>
          <t>3 ↓ -0.18%</t>
        </is>
      </c>
      <c r="T1587" s="8" t="inlineStr">
        <is>
          <t>38 ↓ -0.23%</t>
        </is>
      </c>
      <c r="U1587" s="8" t="inlineStr">
        <is>
          <t>64 ↓ -0.82%</t>
        </is>
      </c>
      <c r="V1587" s="8" t="inlineStr">
        <is>
          <t>42 ↓ -0.92%</t>
        </is>
      </c>
      <c r="W1587" s="8" t="inlineStr">
        <is>
          <t>79 ↓ -3.63%</t>
        </is>
      </c>
    </row>
    <row r="1588" ht="28" customHeight="1" s="386">
      <c r="A1588" s="308" t="n">
        <v>43886</v>
      </c>
      <c r="B1588" s="472" t="n">
        <v>1388.152</v>
      </c>
      <c r="C1588" s="8" t="n">
        <v>-1.459</v>
      </c>
      <c r="D1588" s="268" t="n">
        <v>-0.001</v>
      </c>
      <c r="E1588" s="8" t="n">
        <v>95.64</v>
      </c>
      <c r="F1588" s="8" t="n">
        <v>130.898</v>
      </c>
      <c r="G1588" s="8" t="n">
        <v>122.996</v>
      </c>
      <c r="H1588" s="8" t="n">
        <v>103.84</v>
      </c>
      <c r="I1588" s="8" t="n">
        <v>154.41</v>
      </c>
      <c r="J1588" s="8" t="n">
        <v>63.19</v>
      </c>
      <c r="K1588" s="268" t="n">
        <v>0.2352</v>
      </c>
      <c r="L1588" s="268" t="n">
        <v>0.1892</v>
      </c>
      <c r="M1588" s="268" t="n">
        <v>-0.0242</v>
      </c>
      <c r="N1588" s="8" t="n">
        <v>171.63</v>
      </c>
      <c r="O1588" s="8" t="n">
        <v>3848.37</v>
      </c>
      <c r="P1588" s="268" t="n">
        <v>0.0446</v>
      </c>
      <c r="Q1588" s="8" t="n">
        <v>226</v>
      </c>
      <c r="R1588" s="8" t="n">
        <v>0</v>
      </c>
      <c r="S1588" s="8" t="inlineStr">
        <is>
          <t>3 ↓ -0.22%</t>
        </is>
      </c>
      <c r="T1588" s="8" t="inlineStr">
        <is>
          <t>38 ↓ -0.40%</t>
        </is>
      </c>
      <c r="U1588" s="8" t="inlineStr">
        <is>
          <t>60 ↓ -0.51%</t>
        </is>
      </c>
      <c r="V1588" s="8" t="inlineStr">
        <is>
          <t>39 ↑ +0.07%</t>
        </is>
      </c>
      <c r="W1588" s="8" t="inlineStr">
        <is>
          <t>86 ↑ +0.23%</t>
        </is>
      </c>
    </row>
    <row r="1589" ht="28" customHeight="1" s="386">
      <c r="A1589" s="308" t="n">
        <v>43885</v>
      </c>
      <c r="B1589" s="472" t="n">
        <v>1389.611</v>
      </c>
      <c r="C1589" s="8" t="n">
        <v>12.245</v>
      </c>
      <c r="D1589" s="268" t="n">
        <v>0.0089</v>
      </c>
      <c r="E1589" s="8" t="n">
        <v>97.22</v>
      </c>
      <c r="F1589" s="8" t="n">
        <v>131.046</v>
      </c>
      <c r="G1589" s="8" t="n">
        <v>122.85</v>
      </c>
      <c r="H1589" s="8" t="n">
        <v>103.46</v>
      </c>
      <c r="I1589" s="8" t="n">
        <v>154.46</v>
      </c>
      <c r="J1589" s="8" t="n">
        <v>60.99</v>
      </c>
      <c r="K1589" s="268" t="n">
        <v>0.2341</v>
      </c>
      <c r="L1589" s="268" t="n">
        <v>0.1899</v>
      </c>
      <c r="M1589" s="268" t="n">
        <v>-0.0245</v>
      </c>
      <c r="N1589" s="8" t="n">
        <v>144.45</v>
      </c>
      <c r="O1589" s="8" t="n">
        <v>3845.29</v>
      </c>
      <c r="P1589" s="268" t="n">
        <v>0.0376</v>
      </c>
      <c r="Q1589" s="8" t="n">
        <v>225</v>
      </c>
      <c r="R1589" s="8" t="n">
        <v>0</v>
      </c>
      <c r="S1589" s="8" t="inlineStr">
        <is>
          <t>3 ↓ -0.17%</t>
        </is>
      </c>
      <c r="T1589" s="8" t="inlineStr">
        <is>
          <t>36 ↑ +0.17%</t>
        </is>
      </c>
      <c r="U1589" s="8" t="inlineStr">
        <is>
          <t>64 ↑ +0.05%</t>
        </is>
      </c>
      <c r="V1589" s="8" t="inlineStr">
        <is>
          <t>36 ↑ +1.60%</t>
        </is>
      </c>
      <c r="W1589" s="8" t="inlineStr">
        <is>
          <t>86 ↑ +1.84%</t>
        </is>
      </c>
    </row>
    <row r="1590" ht="28" customHeight="1" s="386">
      <c r="A1590" s="308" t="n">
        <v>43882</v>
      </c>
      <c r="B1590" s="472" t="n">
        <v>1377.366</v>
      </c>
      <c r="C1590" s="8" t="n">
        <v>12.8</v>
      </c>
      <c r="D1590" s="268" t="n">
        <v>0.0094</v>
      </c>
      <c r="E1590" s="8" t="n">
        <v>97.33</v>
      </c>
      <c r="F1590" s="8" t="n">
        <v>129.718</v>
      </c>
      <c r="G1590" s="8" t="n">
        <v>121.83</v>
      </c>
      <c r="H1590" s="8" t="n">
        <v>103.32</v>
      </c>
      <c r="I1590" s="8" t="n">
        <v>153.37</v>
      </c>
      <c r="J1590" s="8" t="n">
        <v>62.19</v>
      </c>
      <c r="K1590" s="268" t="n">
        <v>0.2365</v>
      </c>
      <c r="L1590" s="268" t="n">
        <v>0.1921</v>
      </c>
      <c r="M1590" s="268" t="n">
        <v>-0.0227</v>
      </c>
      <c r="N1590" s="8" t="n">
        <v>175.12</v>
      </c>
      <c r="O1590" s="8" t="n">
        <v>3846.59</v>
      </c>
      <c r="P1590" s="268" t="n">
        <v>0.0455</v>
      </c>
      <c r="Q1590" s="8" t="n">
        <v>225</v>
      </c>
      <c r="R1590" s="8" t="n">
        <v>0</v>
      </c>
      <c r="S1590" s="8" t="inlineStr">
        <is>
          <t>5 ↑ +0.12%</t>
        </is>
      </c>
      <c r="T1590" s="8" t="inlineStr">
        <is>
          <t>35 ↑ +0.24%</t>
        </is>
      </c>
      <c r="U1590" s="8" t="inlineStr">
        <is>
          <t>65 ↑ +0.80%</t>
        </is>
      </c>
      <c r="V1590" s="8" t="inlineStr">
        <is>
          <t>36 ↑ +0.48%</t>
        </is>
      </c>
      <c r="W1590" s="8" t="inlineStr">
        <is>
          <t>84 ↑ +1.58%</t>
        </is>
      </c>
    </row>
    <row r="1591" ht="28" customHeight="1" s="386">
      <c r="A1591" s="308" t="n">
        <v>43881</v>
      </c>
      <c r="B1591" s="472" t="n">
        <v>1364.566</v>
      </c>
      <c r="C1591" s="8" t="n">
        <v>14.246</v>
      </c>
      <c r="D1591" s="268" t="n">
        <v>0.0105</v>
      </c>
      <c r="E1591" s="8" t="n">
        <v>96.01000000000001</v>
      </c>
      <c r="F1591" s="8" t="n">
        <v>128.404</v>
      </c>
      <c r="G1591" s="8" t="n">
        <v>121.25</v>
      </c>
      <c r="H1591" s="8" t="n">
        <v>101.95</v>
      </c>
      <c r="I1591" s="8" t="n">
        <v>152.6</v>
      </c>
      <c r="J1591" s="8" t="n">
        <v>65.09</v>
      </c>
      <c r="K1591" s="268" t="n">
        <v>0.242</v>
      </c>
      <c r="L1591" s="268" t="n">
        <v>0.1966</v>
      </c>
      <c r="M1591" s="268" t="n">
        <v>-0.0209</v>
      </c>
      <c r="N1591" s="8" t="n">
        <v>151.84</v>
      </c>
      <c r="O1591" s="8" t="n">
        <v>3847.61</v>
      </c>
      <c r="P1591" s="268" t="n">
        <v>0.0395</v>
      </c>
      <c r="Q1591" s="8" t="n">
        <v>225</v>
      </c>
      <c r="R1591" s="8" t="n">
        <v>0</v>
      </c>
      <c r="S1591" s="8" t="inlineStr">
        <is>
          <t>4 ↑ +0.15%</t>
        </is>
      </c>
      <c r="T1591" s="8" t="inlineStr">
        <is>
          <t>39 ↑ +0.85%</t>
        </is>
      </c>
      <c r="U1591" s="8" t="inlineStr">
        <is>
          <t>66 ↑ +0.93%</t>
        </is>
      </c>
      <c r="V1591" s="8" t="inlineStr">
        <is>
          <t>39 ↑ +0.67%</t>
        </is>
      </c>
      <c r="W1591" s="8" t="inlineStr">
        <is>
          <t>77 ↑ +1.51%</t>
        </is>
      </c>
    </row>
    <row r="1592" ht="28" customHeight="1" s="386">
      <c r="A1592" s="308" t="n">
        <v>43880</v>
      </c>
      <c r="B1592" s="472" t="n">
        <v>1350.32</v>
      </c>
      <c r="C1592" s="8" t="n">
        <v>3.367</v>
      </c>
      <c r="D1592" s="268" t="n">
        <v>0.0025</v>
      </c>
      <c r="E1592" s="8" t="n">
        <v>93.83</v>
      </c>
      <c r="F1592" s="8" t="n">
        <v>127.132</v>
      </c>
      <c r="G1592" s="8" t="n">
        <v>119.763</v>
      </c>
      <c r="H1592" s="8" t="n">
        <v>100.1</v>
      </c>
      <c r="I1592" s="8" t="n">
        <v>152.06</v>
      </c>
      <c r="J1592" s="8" t="n">
        <v>66.67</v>
      </c>
      <c r="K1592" s="268" t="n">
        <v>0.2493</v>
      </c>
      <c r="L1592" s="268" t="n">
        <v>0.2011</v>
      </c>
      <c r="M1592" s="268" t="n">
        <v>-0.0188</v>
      </c>
      <c r="N1592" s="8" t="n">
        <v>138.08</v>
      </c>
      <c r="O1592" s="8" t="n">
        <v>3847.73</v>
      </c>
      <c r="P1592" s="268" t="n">
        <v>0.0359</v>
      </c>
      <c r="Q1592" s="8" t="n">
        <v>224</v>
      </c>
      <c r="R1592" s="8" t="n">
        <v>0</v>
      </c>
      <c r="S1592" s="8" t="inlineStr">
        <is>
          <t>5 ↓ -0.01%</t>
        </is>
      </c>
      <c r="T1592" s="8" t="inlineStr">
        <is>
          <t>42 ↑ +0.26%</t>
        </is>
      </c>
      <c r="U1592" s="8" t="inlineStr">
        <is>
          <t>69 ↑ +0.52%</t>
        </is>
      </c>
      <c r="V1592" s="8" t="inlineStr">
        <is>
          <t>36 ↑ +0.30%</t>
        </is>
      </c>
      <c r="W1592" s="8" t="inlineStr">
        <is>
          <t>72 ↑ +0.20%</t>
        </is>
      </c>
    </row>
    <row r="1593" ht="28" customHeight="1" s="386">
      <c r="A1593" s="308" t="n">
        <v>43879</v>
      </c>
      <c r="B1593" s="472" t="n">
        <v>1346.953</v>
      </c>
      <c r="C1593" s="8" t="n">
        <v>11.684</v>
      </c>
      <c r="D1593" s="268" t="n">
        <v>0.008800000000000001</v>
      </c>
      <c r="E1593" s="8" t="n">
        <v>92.89</v>
      </c>
      <c r="F1593" s="8" t="n">
        <v>127.089</v>
      </c>
      <c r="G1593" s="8" t="n">
        <v>119.05</v>
      </c>
      <c r="H1593" s="8" t="n">
        <v>99.84999999999999</v>
      </c>
      <c r="I1593" s="8" t="n">
        <v>151.33</v>
      </c>
      <c r="J1593" s="8" t="n">
        <v>63.64</v>
      </c>
      <c r="K1593" s="268" t="n">
        <v>0.2424</v>
      </c>
      <c r="L1593" s="268" t="n">
        <v>0.1932</v>
      </c>
      <c r="M1593" s="268" t="n">
        <v>-0.0186</v>
      </c>
      <c r="N1593" s="8" t="n">
        <v>145.72</v>
      </c>
      <c r="O1593" s="8" t="n">
        <v>3849.81</v>
      </c>
      <c r="P1593" s="268" t="n">
        <v>0.0379</v>
      </c>
      <c r="Q1593" s="8" t="n">
        <v>225</v>
      </c>
      <c r="R1593" s="8" t="n">
        <v>0</v>
      </c>
      <c r="S1593" s="8" t="inlineStr">
        <is>
          <t>5 ↑ +0.50%</t>
        </is>
      </c>
      <c r="T1593" s="8" t="inlineStr">
        <is>
          <t>42 ↑ +0.68%</t>
        </is>
      </c>
      <c r="U1593" s="8" t="inlineStr">
        <is>
          <t>68 ↑ +0.68%</t>
        </is>
      </c>
      <c r="V1593" s="8" t="inlineStr">
        <is>
          <t>36 ↑ +0.48%</t>
        </is>
      </c>
      <c r="W1593" s="8" t="inlineStr">
        <is>
          <t>74 ↑ +1.38%</t>
        </is>
      </c>
    </row>
    <row r="1594" ht="28" customHeight="1" s="386">
      <c r="A1594" s="308" t="n">
        <v>43878</v>
      </c>
      <c r="B1594" s="472" t="n">
        <v>1335.269</v>
      </c>
      <c r="C1594" s="8" t="n">
        <v>23.417</v>
      </c>
      <c r="D1594" s="268" t="n">
        <v>0.0178</v>
      </c>
      <c r="E1594" s="8" t="n">
        <v>92.52</v>
      </c>
      <c r="F1594" s="8" t="n">
        <v>125.894</v>
      </c>
      <c r="G1594" s="8" t="n">
        <v>118.901</v>
      </c>
      <c r="H1594" s="8" t="n">
        <v>98.40000000000001</v>
      </c>
      <c r="I1594" s="8" t="n">
        <v>150.76</v>
      </c>
      <c r="J1594" s="8" t="n">
        <v>67.73</v>
      </c>
      <c r="K1594" s="268" t="n">
        <v>0.2487</v>
      </c>
      <c r="L1594" s="268" t="n">
        <v>0.1998</v>
      </c>
      <c r="M1594" s="268" t="n">
        <v>-0.0168</v>
      </c>
      <c r="N1594" s="8" t="n">
        <v>157.5</v>
      </c>
      <c r="O1594" s="8" t="n">
        <v>3840.1</v>
      </c>
      <c r="P1594" s="268" t="n">
        <v>0.041</v>
      </c>
      <c r="Q1594" s="8" t="n">
        <v>224</v>
      </c>
      <c r="R1594" s="8" t="n">
        <v>0</v>
      </c>
      <c r="S1594" s="8" t="inlineStr">
        <is>
          <t>5 ↑ +0.41%</t>
        </is>
      </c>
      <c r="T1594" s="8" t="inlineStr">
        <is>
          <t>49 ↑ +0.84%</t>
        </is>
      </c>
      <c r="U1594" s="8" t="inlineStr">
        <is>
          <t>63 ↑ +1.37%</t>
        </is>
      </c>
      <c r="V1594" s="8" t="inlineStr">
        <is>
          <t>33 ↑ +1.55%</t>
        </is>
      </c>
      <c r="W1594" s="8" t="inlineStr">
        <is>
          <t>74 ↑ +3.33%</t>
        </is>
      </c>
    </row>
    <row r="1595" ht="28" customHeight="1" s="386">
      <c r="A1595" s="308" t="n">
        <v>43875</v>
      </c>
      <c r="B1595" s="472" t="n">
        <v>1311.852</v>
      </c>
      <c r="C1595" s="8" t="n">
        <v>1.232</v>
      </c>
      <c r="D1595" s="268" t="n">
        <v>0.0009</v>
      </c>
      <c r="E1595" s="8" t="n">
        <v>87.67</v>
      </c>
      <c r="F1595" s="8" t="n">
        <v>123.566</v>
      </c>
      <c r="G1595" s="8" t="n">
        <v>116.785</v>
      </c>
      <c r="H1595" s="8" t="n">
        <v>94.90000000000001</v>
      </c>
      <c r="I1595" s="8" t="n">
        <v>150.46</v>
      </c>
      <c r="J1595" s="8" t="n">
        <v>77.38</v>
      </c>
      <c r="K1595" s="268" t="n">
        <v>0.2689</v>
      </c>
      <c r="L1595" s="268" t="n">
        <v>0.2249</v>
      </c>
      <c r="M1595" s="268" t="n">
        <v>-0.013</v>
      </c>
      <c r="N1595" s="8" t="n">
        <v>121.74</v>
      </c>
      <c r="O1595" s="8" t="n">
        <v>3767.32</v>
      </c>
      <c r="P1595" s="268" t="n">
        <v>0.0323</v>
      </c>
      <c r="Q1595" s="8" t="n">
        <v>222</v>
      </c>
      <c r="R1595" s="8" t="n">
        <v>0</v>
      </c>
      <c r="S1595" s="8" t="inlineStr">
        <is>
          <t>5 ↓ -0.39%</t>
        </is>
      </c>
      <c r="T1595" s="8" t="inlineStr">
        <is>
          <t>61 ↑ +0.10%</t>
        </is>
      </c>
      <c r="U1595" s="8" t="inlineStr">
        <is>
          <t>63 ↑ +0.30%</t>
        </is>
      </c>
      <c r="V1595" s="8" t="inlineStr">
        <is>
          <t>30 ↑ +1.11%</t>
        </is>
      </c>
      <c r="W1595" s="8" t="inlineStr">
        <is>
          <t>63 ↑ +0.06%</t>
        </is>
      </c>
    </row>
    <row r="1596" ht="28" customHeight="1" s="386">
      <c r="A1596" s="308" t="n">
        <v>43874</v>
      </c>
      <c r="B1596" s="472" t="n">
        <v>1310.62</v>
      </c>
      <c r="C1596" s="8" t="n">
        <v>-2.995</v>
      </c>
      <c r="D1596" s="268" t="n">
        <v>-0.0023</v>
      </c>
      <c r="E1596" s="8" t="n">
        <v>87.70999999999999</v>
      </c>
      <c r="F1596" s="8" t="n">
        <v>123.449</v>
      </c>
      <c r="G1596" s="8" t="n">
        <v>115.995</v>
      </c>
      <c r="H1596" s="8" t="n">
        <v>93.90000000000001</v>
      </c>
      <c r="I1596" s="8" t="n">
        <v>150.3</v>
      </c>
      <c r="J1596" s="8" t="n">
        <v>77.05</v>
      </c>
      <c r="K1596" s="268" t="n">
        <v>0.2685</v>
      </c>
      <c r="L1596" s="268" t="n">
        <v>0.2244</v>
      </c>
      <c r="M1596" s="268" t="n">
        <v>-0.0128</v>
      </c>
      <c r="N1596" s="8" t="n">
        <v>154.46</v>
      </c>
      <c r="O1596" s="8" t="n">
        <v>3768.23</v>
      </c>
      <c r="P1596" s="268" t="n">
        <v>0.041</v>
      </c>
      <c r="Q1596" s="8" t="n">
        <v>222</v>
      </c>
      <c r="R1596" s="8" t="n">
        <v>0</v>
      </c>
      <c r="S1596" s="8" t="inlineStr">
        <is>
          <t>5 ↓ -0.81%</t>
        </is>
      </c>
      <c r="T1596" s="8" t="inlineStr">
        <is>
          <t>61 ↓ -0.26%</t>
        </is>
      </c>
      <c r="U1596" s="8" t="inlineStr">
        <is>
          <t>63 ↓ -0.14%</t>
        </is>
      </c>
      <c r="V1596" s="8" t="inlineStr">
        <is>
          <t>29 ↓ -0.36%</t>
        </is>
      </c>
      <c r="W1596" s="8" t="inlineStr">
        <is>
          <t>64 ↓ -0.18%</t>
        </is>
      </c>
    </row>
    <row r="1597" ht="28" customHeight="1" s="386">
      <c r="A1597" s="308" t="n">
        <v>43873</v>
      </c>
      <c r="B1597" s="472" t="n">
        <v>1313.615</v>
      </c>
      <c r="C1597" s="8" t="n">
        <v>18.533</v>
      </c>
      <c r="D1597" s="268" t="n">
        <v>0.0143</v>
      </c>
      <c r="E1597" s="8" t="n">
        <v>88.61</v>
      </c>
      <c r="F1597" s="8" t="n">
        <v>123.951</v>
      </c>
      <c r="G1597" s="8" t="n">
        <v>116.71</v>
      </c>
      <c r="H1597" s="8" t="n">
        <v>95.91</v>
      </c>
      <c r="I1597" s="8" t="n">
        <v>149.88</v>
      </c>
      <c r="J1597" s="8" t="n">
        <v>72.23999999999999</v>
      </c>
      <c r="K1597" s="268" t="n">
        <v>0.2592</v>
      </c>
      <c r="L1597" s="268" t="n">
        <v>0.2159</v>
      </c>
      <c r="M1597" s="268" t="n">
        <v>-0.0136</v>
      </c>
      <c r="N1597" s="8" t="n">
        <v>145.44</v>
      </c>
      <c r="O1597" s="8" t="n">
        <v>3770.2</v>
      </c>
      <c r="P1597" s="268" t="n">
        <v>0.0386</v>
      </c>
      <c r="Q1597" s="8" t="n">
        <v>223</v>
      </c>
      <c r="R1597" s="8" t="n">
        <v>0</v>
      </c>
      <c r="S1597" s="8" t="inlineStr">
        <is>
          <t>4 ↑ +0.52%</t>
        </is>
      </c>
      <c r="T1597" s="8" t="inlineStr">
        <is>
          <t>60 ↑ +0.52%</t>
        </is>
      </c>
      <c r="U1597" s="8" t="inlineStr">
        <is>
          <t>63 ↑ +0.81%</t>
        </is>
      </c>
      <c r="V1597" s="8" t="inlineStr">
        <is>
          <t>31 ↑ +1.27%</t>
        </is>
      </c>
      <c r="W1597" s="8" t="inlineStr">
        <is>
          <t>65 ↑ +3.00%</t>
        </is>
      </c>
    </row>
    <row r="1598" ht="28" customHeight="1" s="386">
      <c r="A1598" s="308" t="n">
        <v>43872</v>
      </c>
      <c r="B1598" s="472" t="n">
        <v>1295.082</v>
      </c>
      <c r="C1598" s="8" t="n">
        <v>0.414</v>
      </c>
      <c r="D1598" s="268" t="n">
        <v>0.0003</v>
      </c>
      <c r="E1598" s="8" t="n">
        <v>84.02</v>
      </c>
      <c r="F1598" s="8" t="n">
        <v>122.08</v>
      </c>
      <c r="G1598" s="8" t="n">
        <v>115.81</v>
      </c>
      <c r="H1598" s="8" t="n">
        <v>94.92</v>
      </c>
      <c r="I1598" s="8" t="n">
        <v>148.59</v>
      </c>
      <c r="J1598" s="8" t="n">
        <v>75</v>
      </c>
      <c r="K1598" s="268" t="n">
        <v>0.2651</v>
      </c>
      <c r="L1598" s="268" t="n">
        <v>0.2236</v>
      </c>
      <c r="M1598" s="268" t="n">
        <v>-0.0106</v>
      </c>
      <c r="N1598" s="8" t="n">
        <v>131.63</v>
      </c>
      <c r="O1598" s="8" t="n">
        <v>3771.95</v>
      </c>
      <c r="P1598" s="268" t="n">
        <v>0.0349</v>
      </c>
      <c r="Q1598" s="8" t="n">
        <v>223</v>
      </c>
      <c r="R1598" s="8" t="n">
        <v>0</v>
      </c>
      <c r="S1598" s="8" t="inlineStr">
        <is>
          <t>6 ↑ +0.77%</t>
        </is>
      </c>
      <c r="T1598" s="8" t="inlineStr">
        <is>
          <t>64 ↑ +0.03%</t>
        </is>
      </c>
      <c r="U1598" s="8" t="inlineStr">
        <is>
          <t>58 ↑ +0.18%</t>
        </is>
      </c>
      <c r="V1598" s="8" t="inlineStr">
        <is>
          <t>41 ↑ +0.31%</t>
        </is>
      </c>
      <c r="W1598" s="8" t="inlineStr">
        <is>
          <t>54 ↓ -0.42%</t>
        </is>
      </c>
    </row>
    <row r="1599" ht="28" customHeight="1" s="386">
      <c r="A1599" s="308" t="n">
        <v>43871</v>
      </c>
      <c r="B1599" s="472" t="n">
        <v>1294.668</v>
      </c>
      <c r="C1599" s="8" t="n">
        <v>11.434</v>
      </c>
      <c r="D1599" s="268" t="n">
        <v>0.0089</v>
      </c>
      <c r="E1599" s="8" t="n">
        <v>84.56</v>
      </c>
      <c r="F1599" s="8" t="n">
        <v>122.234</v>
      </c>
      <c r="G1599" s="8" t="n">
        <v>115.44</v>
      </c>
      <c r="H1599" s="8" t="n">
        <v>95.40000000000001</v>
      </c>
      <c r="I1599" s="8" t="n">
        <v>148.1</v>
      </c>
      <c r="J1599" s="8" t="n">
        <v>74</v>
      </c>
      <c r="K1599" s="268" t="n">
        <v>0.2586</v>
      </c>
      <c r="L1599" s="268" t="n">
        <v>0.2098</v>
      </c>
      <c r="M1599" s="268" t="n">
        <v>-0.0108</v>
      </c>
      <c r="N1599" s="8" t="n">
        <v>138.03</v>
      </c>
      <c r="O1599" s="8" t="n">
        <v>3771.53</v>
      </c>
      <c r="P1599" s="268" t="n">
        <v>0.0366</v>
      </c>
      <c r="Q1599" s="8" t="n">
        <v>222</v>
      </c>
      <c r="R1599" s="8" t="n">
        <v>0</v>
      </c>
      <c r="S1599" s="8" t="inlineStr">
        <is>
          <t>8 ↑ +0.85%</t>
        </is>
      </c>
      <c r="T1599" s="8" t="inlineStr">
        <is>
          <t>61 ↑ +0.53%</t>
        </is>
      </c>
      <c r="U1599" s="8" t="inlineStr">
        <is>
          <t>64 ↑ +0.45%</t>
        </is>
      </c>
      <c r="V1599" s="8" t="inlineStr">
        <is>
          <t>31 ↑ +1.21%</t>
        </is>
      </c>
      <c r="W1599" s="8" t="inlineStr">
        <is>
          <t>58 ↑ +1.70%</t>
        </is>
      </c>
    </row>
    <row r="1600" ht="28" customHeight="1" s="386">
      <c r="A1600" s="308" t="n">
        <v>43868</v>
      </c>
      <c r="B1600" s="472" t="n">
        <v>1283.234</v>
      </c>
      <c r="C1600" s="8" t="n">
        <v>-1.22</v>
      </c>
      <c r="D1600" s="268" t="n">
        <v>-0.001</v>
      </c>
      <c r="E1600" s="8" t="n">
        <v>82.08</v>
      </c>
      <c r="F1600" s="8" t="n">
        <v>121.532</v>
      </c>
      <c r="G1600" s="8" t="n">
        <v>115.689</v>
      </c>
      <c r="H1600" s="8" t="n">
        <v>95.55</v>
      </c>
      <c r="I1600" s="8" t="n">
        <v>148.43</v>
      </c>
      <c r="J1600" s="8" t="n">
        <v>78.54000000000001</v>
      </c>
      <c r="K1600" s="268" t="n">
        <v>0.2689</v>
      </c>
      <c r="L1600" s="268" t="n">
        <v>0.2239</v>
      </c>
      <c r="M1600" s="268" t="n">
        <v>-0.0094</v>
      </c>
      <c r="N1600" s="8" t="n">
        <v>136.78</v>
      </c>
      <c r="O1600" s="8" t="n">
        <v>3774.89</v>
      </c>
      <c r="P1600" s="268" t="n">
        <v>0.0362</v>
      </c>
      <c r="Q1600" s="8" t="n">
        <v>223</v>
      </c>
      <c r="R1600" s="8" t="n">
        <v>0</v>
      </c>
      <c r="S1600" s="8" t="inlineStr">
        <is>
          <t>10 ↓ -0.08%</t>
        </is>
      </c>
      <c r="T1600" s="8" t="inlineStr">
        <is>
          <t>61 ↓ -0.07%</t>
        </is>
      </c>
      <c r="U1600" s="8" t="inlineStr">
        <is>
          <t>64 ↓ -0.03%</t>
        </is>
      </c>
      <c r="V1600" s="8" t="inlineStr">
        <is>
          <t>38 ↑ +0.26%</t>
        </is>
      </c>
      <c r="W1600" s="8" t="inlineStr">
        <is>
          <t>50 ↓ -0.48%</t>
        </is>
      </c>
    </row>
    <row r="1601" ht="28" customHeight="1" s="386">
      <c r="A1601" s="308" t="n">
        <v>43867</v>
      </c>
      <c r="B1601" s="472" t="n">
        <v>1284.454</v>
      </c>
      <c r="C1601" s="8" t="n">
        <v>18.995</v>
      </c>
      <c r="D1601" s="268" t="n">
        <v>0.015</v>
      </c>
      <c r="E1601" s="8" t="n">
        <v>81.97</v>
      </c>
      <c r="F1601" s="8" t="n">
        <v>121.749</v>
      </c>
      <c r="G1601" s="8" t="n">
        <v>115.7</v>
      </c>
      <c r="H1601" s="8" t="n">
        <v>94.26000000000001</v>
      </c>
      <c r="I1601" s="8" t="n">
        <v>149.85</v>
      </c>
      <c r="J1601" s="8" t="n">
        <v>85.31999999999999</v>
      </c>
      <c r="K1601" s="268" t="n">
        <v>0.281</v>
      </c>
      <c r="L1601" s="268" t="n">
        <v>0.2297</v>
      </c>
      <c r="M1601" s="268" t="n">
        <v>-0.009599999999999999</v>
      </c>
      <c r="N1601" s="8" t="n">
        <v>160.08</v>
      </c>
      <c r="O1601" s="8" t="n">
        <v>3776.05</v>
      </c>
      <c r="P1601" s="268" t="n">
        <v>0.0424</v>
      </c>
      <c r="Q1601" s="8" t="n">
        <v>223</v>
      </c>
      <c r="R1601" s="8" t="n">
        <v>0</v>
      </c>
      <c r="S1601" s="8" t="inlineStr">
        <is>
          <t>9 ↑ +0.61%</t>
        </is>
      </c>
      <c r="T1601" s="8" t="inlineStr">
        <is>
          <t>65 ↑ +0.58%</t>
        </is>
      </c>
      <c r="U1601" s="8" t="inlineStr">
        <is>
          <t>61 ↑ +0.94%</t>
        </is>
      </c>
      <c r="V1601" s="8" t="inlineStr">
        <is>
          <t>43 ↑ +1.56%</t>
        </is>
      </c>
      <c r="W1601" s="8" t="inlineStr">
        <is>
          <t>45 ↑ +3.70%</t>
        </is>
      </c>
    </row>
    <row r="1602" ht="28" customHeight="1" s="386">
      <c r="A1602" s="308" t="n">
        <v>43866</v>
      </c>
      <c r="B1602" s="472" t="n">
        <v>1265.459</v>
      </c>
      <c r="C1602" s="8" t="n">
        <v>21.324</v>
      </c>
      <c r="D1602" s="268" t="n">
        <v>0.0171</v>
      </c>
      <c r="E1602" s="8" t="n">
        <v>76.69</v>
      </c>
      <c r="F1602" s="8" t="n">
        <v>120.012</v>
      </c>
      <c r="G1602" s="8" t="n">
        <v>115</v>
      </c>
      <c r="H1602" s="8" t="n">
        <v>92.16</v>
      </c>
      <c r="I1602" s="8" t="n">
        <v>149.38</v>
      </c>
      <c r="J1602" s="8" t="n">
        <v>88.09</v>
      </c>
      <c r="K1602" s="268" t="n">
        <v>0.2937</v>
      </c>
      <c r="L1602" s="268" t="n">
        <v>0.2397</v>
      </c>
      <c r="M1602" s="268" t="n">
        <v>-0.007</v>
      </c>
      <c r="N1602" s="8" t="n">
        <v>146.48</v>
      </c>
      <c r="O1602" s="8" t="n">
        <v>3778.89</v>
      </c>
      <c r="P1602" s="268" t="n">
        <v>0.0388</v>
      </c>
      <c r="Q1602" s="8" t="n">
        <v>225</v>
      </c>
      <c r="R1602" s="8" t="n">
        <v>0</v>
      </c>
      <c r="S1602" s="8" t="inlineStr">
        <is>
          <t>13 ↑ +0.62%</t>
        </is>
      </c>
      <c r="T1602" s="8" t="inlineStr">
        <is>
          <t>63 ↑ +0.76%</t>
        </is>
      </c>
      <c r="U1602" s="8" t="inlineStr">
        <is>
          <t>66 ↑ +1.51%</t>
        </is>
      </c>
      <c r="V1602" s="8" t="inlineStr">
        <is>
          <t>41 ↑ +1.68%</t>
        </is>
      </c>
      <c r="W1602" s="8" t="inlineStr">
        <is>
          <t>42 ↑ +3.83%</t>
        </is>
      </c>
    </row>
    <row r="1603" ht="28" customHeight="1" s="386">
      <c r="A1603" s="308" t="n">
        <v>43865</v>
      </c>
      <c r="B1603" s="472" t="n">
        <v>1244.135</v>
      </c>
      <c r="C1603" s="8" t="n">
        <v>34.205</v>
      </c>
      <c r="D1603" s="268" t="n">
        <v>0.0283</v>
      </c>
      <c r="E1603" s="8" t="n">
        <v>68.29000000000001</v>
      </c>
      <c r="F1603" s="8" t="n">
        <v>117.706</v>
      </c>
      <c r="G1603" s="8" t="n">
        <v>113.5</v>
      </c>
      <c r="H1603" s="8" t="n">
        <v>90.03</v>
      </c>
      <c r="I1603" s="8" t="n">
        <v>148.62</v>
      </c>
      <c r="J1603" s="8" t="n">
        <v>96.84</v>
      </c>
      <c r="K1603" s="268" t="n">
        <v>0.3092</v>
      </c>
      <c r="L1603" s="268" t="n">
        <v>0.2559</v>
      </c>
      <c r="M1603" s="268" t="n">
        <v>-0.0032</v>
      </c>
      <c r="N1603" s="8" t="n">
        <v>130.14</v>
      </c>
      <c r="O1603" s="8" t="n">
        <v>3734.95</v>
      </c>
      <c r="P1603" s="268" t="n">
        <v>0.0348</v>
      </c>
      <c r="Q1603" s="8" t="n">
        <v>223</v>
      </c>
      <c r="R1603" s="8" t="inlineStr">
        <is>
          <t>1 ↑ +0.80%</t>
        </is>
      </c>
      <c r="S1603" s="8" t="inlineStr">
        <is>
          <t>15 ↑ +1.60%</t>
        </is>
      </c>
      <c r="T1603" s="8" t="inlineStr">
        <is>
          <t>76 ↑ +1.55%</t>
        </is>
      </c>
      <c r="U1603" s="8" t="inlineStr">
        <is>
          <t>54 ↑ +2.25%</t>
        </is>
      </c>
      <c r="V1603" s="8" t="inlineStr">
        <is>
          <t>46 ↑ +3.43%</t>
        </is>
      </c>
      <c r="W1603" s="8" t="inlineStr">
        <is>
          <t>31 ↑ +8.03%</t>
        </is>
      </c>
    </row>
    <row r="1604" ht="28" customHeight="1" s="386">
      <c r="A1604" s="308" t="n">
        <v>43864</v>
      </c>
      <c r="B1604" s="472" t="n">
        <v>1209.93</v>
      </c>
      <c r="C1604" s="8" t="n">
        <v>-62.89</v>
      </c>
      <c r="D1604" s="268" t="n">
        <v>-0.0494</v>
      </c>
      <c r="E1604" s="8" t="n">
        <v>51.61</v>
      </c>
      <c r="F1604" s="8" t="n">
        <v>114.271</v>
      </c>
      <c r="G1604" s="8" t="n">
        <v>110.861</v>
      </c>
      <c r="H1604" s="8" t="n">
        <v>90.95999999999999</v>
      </c>
      <c r="I1604" s="8" t="n">
        <v>141.98</v>
      </c>
      <c r="J1604" s="8" t="n">
        <v>96.09</v>
      </c>
      <c r="K1604" s="268" t="n">
        <v>0.2771</v>
      </c>
      <c r="L1604" s="268" t="n">
        <v>0.2362</v>
      </c>
      <c r="M1604" s="268" t="n">
        <v>0.0028</v>
      </c>
      <c r="N1604" s="8" t="n">
        <v>125.73</v>
      </c>
      <c r="O1604" s="8" t="n">
        <v>3737.42</v>
      </c>
      <c r="P1604" s="268" t="n">
        <v>0.0336</v>
      </c>
      <c r="Q1604" s="8" t="n">
        <v>223</v>
      </c>
      <c r="R1604" s="8" t="inlineStr">
        <is>
          <t>1 ↓ -1.08%</t>
        </is>
      </c>
      <c r="S1604" s="8" t="inlineStr">
        <is>
          <t>25 ↓ -3.26%</t>
        </is>
      </c>
      <c r="T1604" s="8" t="inlineStr">
        <is>
          <t>76 ↓ -4.39%</t>
        </is>
      </c>
      <c r="U1604" s="8" t="inlineStr">
        <is>
          <t>68 ↓ -5.15%</t>
        </is>
      </c>
      <c r="V1604" s="8" t="inlineStr">
        <is>
          <t>26 ↓ -5.26%</t>
        </is>
      </c>
      <c r="W1604" s="8" t="inlineStr">
        <is>
          <t>27 ↓ -7.34%</t>
        </is>
      </c>
    </row>
    <row r="1605" ht="28" customHeight="1" s="386">
      <c r="A1605" s="308" t="n">
        <v>43853</v>
      </c>
      <c r="B1605" s="472" t="n">
        <v>1272.82</v>
      </c>
      <c r="C1605" s="8" t="n">
        <v>-24.533</v>
      </c>
      <c r="D1605" s="268" t="n">
        <v>-0.0189</v>
      </c>
      <c r="E1605" s="8" t="n">
        <v>82.64</v>
      </c>
      <c r="F1605" s="8" t="n">
        <v>120.715</v>
      </c>
      <c r="G1605" s="8" t="n">
        <v>116.14</v>
      </c>
      <c r="H1605" s="8" t="n">
        <v>99.76000000000001</v>
      </c>
      <c r="I1605" s="8" t="n">
        <v>142.8</v>
      </c>
      <c r="J1605" s="8" t="n">
        <v>74</v>
      </c>
      <c r="K1605" s="268" t="n">
        <v>0.2209</v>
      </c>
      <c r="L1605" s="268" t="n">
        <v>0.1721</v>
      </c>
      <c r="M1605" s="268" t="n">
        <v>-0.0086</v>
      </c>
      <c r="N1605" s="8" t="n">
        <v>98.55</v>
      </c>
      <c r="O1605" s="8" t="n">
        <v>3729.64</v>
      </c>
      <c r="P1605" s="268" t="n">
        <v>0.0264</v>
      </c>
      <c r="Q1605" s="8" t="n">
        <v>221</v>
      </c>
      <c r="R1605" s="8" t="inlineStr">
        <is>
          <t>1 ↓ -0.62%</t>
        </is>
      </c>
      <c r="S1605" s="8" t="inlineStr">
        <is>
          <t>8 ↓ -0.56%</t>
        </is>
      </c>
      <c r="T1605" s="8" t="inlineStr">
        <is>
          <t>58 ↓ -1.35%</t>
        </is>
      </c>
      <c r="U1605" s="8" t="inlineStr">
        <is>
          <t>64 ↓ -1.37%</t>
        </is>
      </c>
      <c r="V1605" s="8" t="inlineStr">
        <is>
          <t>50 ↓ -1.66%</t>
        </is>
      </c>
      <c r="W1605" s="8" t="inlineStr">
        <is>
          <t>40 ↓ -2.21%</t>
        </is>
      </c>
    </row>
    <row r="1606" ht="28" customHeight="1" s="386">
      <c r="A1606" s="308" t="n">
        <v>43852</v>
      </c>
      <c r="B1606" s="472" t="n">
        <v>1297.353</v>
      </c>
      <c r="C1606" s="8" t="n">
        <v>6.583</v>
      </c>
      <c r="D1606" s="268" t="n">
        <v>0.0051</v>
      </c>
      <c r="E1606" s="8" t="n">
        <v>90.06999999999999</v>
      </c>
      <c r="F1606" s="8" t="n">
        <v>123.263</v>
      </c>
      <c r="G1606" s="8" t="n">
        <v>117.856</v>
      </c>
      <c r="H1606" s="8" t="n">
        <v>102.28</v>
      </c>
      <c r="I1606" s="8" t="n">
        <v>143.41</v>
      </c>
      <c r="J1606" s="8" t="n">
        <v>60.37</v>
      </c>
      <c r="K1606" s="268" t="n">
        <v>0.2015</v>
      </c>
      <c r="L1606" s="268" t="n">
        <v>0.148</v>
      </c>
      <c r="M1606" s="268" t="n">
        <v>-0.0129</v>
      </c>
      <c r="N1606" s="8" t="n">
        <v>103.64</v>
      </c>
      <c r="O1606" s="8" t="n">
        <v>3716.88</v>
      </c>
      <c r="P1606" s="268" t="n">
        <v>0.0279</v>
      </c>
      <c r="Q1606" s="8" t="n">
        <v>218</v>
      </c>
      <c r="R1606" s="8" t="inlineStr">
        <is>
          <t>1 ↓ -0.99%</t>
        </is>
      </c>
      <c r="S1606" s="8" t="inlineStr">
        <is>
          <t>6 ↑ +0.03%</t>
        </is>
      </c>
      <c r="T1606" s="8" t="inlineStr">
        <is>
          <t>50 ↓ -0.02%</t>
        </is>
      </c>
      <c r="U1606" s="8" t="inlineStr">
        <is>
          <t>60 ↑ +0.42%</t>
        </is>
      </c>
      <c r="V1606" s="8" t="inlineStr">
        <is>
          <t>49 ↑ +0.35%</t>
        </is>
      </c>
      <c r="W1606" s="8" t="inlineStr">
        <is>
          <t>52 ↑ +2.52%</t>
        </is>
      </c>
    </row>
    <row r="1607" ht="28" customHeight="1" s="386">
      <c r="A1607" s="308" t="n">
        <v>43851</v>
      </c>
      <c r="B1607" s="472" t="n">
        <v>1290.77</v>
      </c>
      <c r="C1607" s="8" t="n">
        <v>-2.535</v>
      </c>
      <c r="D1607" s="268" t="n">
        <v>-0.002</v>
      </c>
      <c r="E1607" s="8" t="n">
        <v>90.34</v>
      </c>
      <c r="F1607" s="8" t="n">
        <v>122.574</v>
      </c>
      <c r="G1607" s="8" t="n">
        <v>117.82</v>
      </c>
      <c r="H1607" s="8" t="n">
        <v>103.1</v>
      </c>
      <c r="I1607" s="8" t="n">
        <v>142.69</v>
      </c>
      <c r="J1607" s="8" t="n">
        <v>58.95</v>
      </c>
      <c r="K1607" s="268" t="n">
        <v>0.2011</v>
      </c>
      <c r="L1607" s="268" t="n">
        <v>0.1412</v>
      </c>
      <c r="M1607" s="268" t="n">
        <v>-0.012</v>
      </c>
      <c r="N1607" s="8" t="n">
        <v>83.52</v>
      </c>
      <c r="O1607" s="8" t="n">
        <v>3707.58</v>
      </c>
      <c r="P1607" s="268" t="n">
        <v>0.0225</v>
      </c>
      <c r="Q1607" s="8" t="n">
        <v>216</v>
      </c>
      <c r="R1607" s="8" t="n">
        <v>0</v>
      </c>
      <c r="S1607" s="8" t="inlineStr">
        <is>
          <t>7 ↑ +0.25%</t>
        </is>
      </c>
      <c r="T1607" s="8" t="inlineStr">
        <is>
          <t>48 ↓ -0.13%</t>
        </is>
      </c>
      <c r="U1607" s="8" t="inlineStr">
        <is>
          <t>64 ↑ +0.03%</t>
        </is>
      </c>
      <c r="V1607" s="8" t="inlineStr">
        <is>
          <t>49 ↑ +0.12%</t>
        </is>
      </c>
      <c r="W1607" s="8" t="inlineStr">
        <is>
          <t>48 ↓ -0.26%</t>
        </is>
      </c>
    </row>
    <row r="1608" ht="28" customHeight="1" s="386">
      <c r="A1608" s="308" t="n">
        <v>43850</v>
      </c>
      <c r="B1608" s="472" t="n">
        <v>1293.305</v>
      </c>
      <c r="C1608" s="8" t="n">
        <v>14.211</v>
      </c>
      <c r="D1608" s="268" t="n">
        <v>0.0111</v>
      </c>
      <c r="E1608" s="8" t="n">
        <v>92.12</v>
      </c>
      <c r="F1608" s="8" t="n">
        <v>122.895</v>
      </c>
      <c r="G1608" s="8" t="n">
        <v>117.9</v>
      </c>
      <c r="H1608" s="8" t="n">
        <v>105.13</v>
      </c>
      <c r="I1608" s="8" t="n">
        <v>141.89</v>
      </c>
      <c r="J1608" s="8" t="n">
        <v>47.48</v>
      </c>
      <c r="K1608" s="268" t="n">
        <v>0.19</v>
      </c>
      <c r="L1608" s="268" t="n">
        <v>0.1298</v>
      </c>
      <c r="M1608" s="268" t="n">
        <v>-0.0125</v>
      </c>
      <c r="N1608" s="8" t="n">
        <v>78.66</v>
      </c>
      <c r="O1608" s="8" t="n">
        <v>3706.64</v>
      </c>
      <c r="P1608" s="268" t="n">
        <v>0.0212</v>
      </c>
      <c r="Q1608" s="8" t="n">
        <v>215</v>
      </c>
      <c r="R1608" s="8" t="inlineStr">
        <is>
          <t>1 ↑ +0.31%</t>
        </is>
      </c>
      <c r="S1608" s="8" t="inlineStr">
        <is>
          <t>6 ↑ +0.11%</t>
        </is>
      </c>
      <c r="T1608" s="8" t="inlineStr">
        <is>
          <t>44 ↑ +0.25%</t>
        </is>
      </c>
      <c r="U1608" s="8" t="inlineStr">
        <is>
          <t>68 ↑ +0.65%</t>
        </is>
      </c>
      <c r="V1608" s="8" t="inlineStr">
        <is>
          <t>47 ↑ +1.13%</t>
        </is>
      </c>
      <c r="W1608" s="8" t="inlineStr">
        <is>
          <t>49 ↑ +2.95%</t>
        </is>
      </c>
    </row>
    <row r="1609" ht="28" customHeight="1" s="386">
      <c r="A1609" s="308" t="n">
        <v>43847</v>
      </c>
      <c r="B1609" s="472" t="n">
        <v>1279.094</v>
      </c>
      <c r="C1609" s="8" t="n">
        <v>0.256</v>
      </c>
      <c r="D1609" s="268" t="n">
        <v>0.0002</v>
      </c>
      <c r="E1609" s="8" t="n">
        <v>88.45999999999999</v>
      </c>
      <c r="F1609" s="8" t="n">
        <v>121.469</v>
      </c>
      <c r="G1609" s="8" t="n">
        <v>117.434</v>
      </c>
      <c r="H1609" s="8" t="n">
        <v>103.81</v>
      </c>
      <c r="I1609" s="8" t="n">
        <v>140.9</v>
      </c>
      <c r="J1609" s="8" t="n">
        <v>53.88</v>
      </c>
      <c r="K1609" s="268" t="n">
        <v>0.1943</v>
      </c>
      <c r="L1609" s="268" t="n">
        <v>0.1404</v>
      </c>
      <c r="M1609" s="268" t="n">
        <v>-0.0102</v>
      </c>
      <c r="N1609" s="8" t="n">
        <v>73.92</v>
      </c>
      <c r="O1609" s="8" t="n">
        <v>3705.97</v>
      </c>
      <c r="P1609" s="268" t="n">
        <v>0.0199</v>
      </c>
      <c r="Q1609" s="8" t="n">
        <v>214</v>
      </c>
      <c r="R1609" s="8" t="inlineStr">
        <is>
          <t>1 ↓ -0.31%</t>
        </is>
      </c>
      <c r="S1609" s="8" t="inlineStr">
        <is>
          <t>6 ↑ +0.42%</t>
        </is>
      </c>
      <c r="T1609" s="8" t="inlineStr">
        <is>
          <t>49 ↓ -0.03%</t>
        </is>
      </c>
      <c r="U1609" s="8" t="inlineStr">
        <is>
          <t>67 ↑ +0.07%</t>
        </is>
      </c>
      <c r="V1609" s="8" t="inlineStr">
        <is>
          <t>52 ↑ +0.08%</t>
        </is>
      </c>
      <c r="W1609" s="8" t="inlineStr">
        <is>
          <t>39 ↑ +0.15%</t>
        </is>
      </c>
    </row>
    <row r="1610" ht="28" customHeight="1" s="386">
      <c r="A1610" s="308" t="n">
        <v>43846</v>
      </c>
      <c r="B1610" s="472" t="n">
        <v>1278.838</v>
      </c>
      <c r="C1610" s="8" t="n">
        <v>-4.299</v>
      </c>
      <c r="D1610" s="268" t="n">
        <v>-0.0034</v>
      </c>
      <c r="E1610" s="8" t="n">
        <v>88.59999999999999</v>
      </c>
      <c r="F1610" s="8" t="n">
        <v>121.657</v>
      </c>
      <c r="G1610" s="8" t="n">
        <v>117.675</v>
      </c>
      <c r="H1610" s="8" t="n">
        <v>104.83</v>
      </c>
      <c r="I1610" s="8" t="n">
        <v>140.81</v>
      </c>
      <c r="J1610" s="8" t="n">
        <v>49.74</v>
      </c>
      <c r="K1610" s="268" t="n">
        <v>0.1916</v>
      </c>
      <c r="L1610" s="268" t="n">
        <v>0.1388</v>
      </c>
      <c r="M1610" s="268" t="n">
        <v>-0.0105</v>
      </c>
      <c r="N1610" s="8" t="n">
        <v>55.92</v>
      </c>
      <c r="O1610" s="8" t="n">
        <v>3670.6</v>
      </c>
      <c r="P1610" s="268" t="n">
        <v>0.0152</v>
      </c>
      <c r="Q1610" s="8" t="n">
        <v>212</v>
      </c>
      <c r="R1610" s="8" t="inlineStr">
        <is>
          <t>1 ↓ -0.07%</t>
        </is>
      </c>
      <c r="S1610" s="8" t="inlineStr">
        <is>
          <t>7 ↓ -0.26%</t>
        </is>
      </c>
      <c r="T1610" s="8" t="inlineStr">
        <is>
          <t>47 ↓ -0.28%</t>
        </is>
      </c>
      <c r="U1610" s="8" t="inlineStr">
        <is>
          <t>67 ↓ -0.38%</t>
        </is>
      </c>
      <c r="V1610" s="8" t="inlineStr">
        <is>
          <t>50 ↑ +0.12%</t>
        </is>
      </c>
      <c r="W1610" s="8" t="inlineStr">
        <is>
          <t>40 ↑ +0.34%</t>
        </is>
      </c>
    </row>
    <row r="1611" ht="28" customHeight="1" s="386">
      <c r="A1611" s="308" t="n">
        <v>43845</v>
      </c>
      <c r="B1611" s="472" t="n">
        <v>1283.137</v>
      </c>
      <c r="C1611" s="8" t="n">
        <v>-6.72</v>
      </c>
      <c r="D1611" s="268" t="n">
        <v>-0.0052</v>
      </c>
      <c r="E1611" s="8" t="n">
        <v>90.88</v>
      </c>
      <c r="F1611" s="8" t="n">
        <v>122.018</v>
      </c>
      <c r="G1611" s="8" t="n">
        <v>118.35</v>
      </c>
      <c r="H1611" s="8" t="n">
        <v>104.6</v>
      </c>
      <c r="I1611" s="8" t="n">
        <v>141.03</v>
      </c>
      <c r="J1611" s="8" t="n">
        <v>48.67</v>
      </c>
      <c r="K1611" s="268" t="n">
        <v>0.1901</v>
      </c>
      <c r="L1611" s="268" t="n">
        <v>0.1362</v>
      </c>
      <c r="M1611" s="268" t="n">
        <v>-0.0113</v>
      </c>
      <c r="N1611" s="8" t="n">
        <v>71.83</v>
      </c>
      <c r="O1611" s="8" t="n">
        <v>3673.25</v>
      </c>
      <c r="P1611" s="268" t="n">
        <v>0.0196</v>
      </c>
      <c r="Q1611" s="8" t="n">
        <v>212</v>
      </c>
      <c r="R1611" s="8" t="inlineStr">
        <is>
          <t>1 ↓ -0.12%</t>
        </is>
      </c>
      <c r="S1611" s="8" t="inlineStr">
        <is>
          <t>6 ↓ -0.34%</t>
        </is>
      </c>
      <c r="T1611" s="8" t="inlineStr">
        <is>
          <t>48 ↓ -0.36%</t>
        </is>
      </c>
      <c r="U1611" s="8" t="inlineStr">
        <is>
          <t>61 ↓ -0.63%</t>
        </is>
      </c>
      <c r="V1611" s="8" t="inlineStr">
        <is>
          <t>53 ↓ -0.99%</t>
        </is>
      </c>
      <c r="W1611" s="8" t="inlineStr">
        <is>
          <t>43 ↓ -0.01%</t>
        </is>
      </c>
    </row>
    <row r="1612" ht="28" customHeight="1" s="386">
      <c r="A1612" s="308" t="n">
        <v>43844</v>
      </c>
      <c r="B1612" s="472" t="n">
        <v>1289.857</v>
      </c>
      <c r="C1612" s="8" t="n">
        <v>4.576</v>
      </c>
      <c r="D1612" s="268" t="n">
        <v>0.0036</v>
      </c>
      <c r="E1612" s="8" t="n">
        <v>94.45</v>
      </c>
      <c r="F1612" s="8" t="n">
        <v>122.657</v>
      </c>
      <c r="G1612" s="8" t="n">
        <v>118.8</v>
      </c>
      <c r="H1612" s="8" t="n">
        <v>105.28</v>
      </c>
      <c r="I1612" s="8" t="n">
        <v>141.78</v>
      </c>
      <c r="J1612" s="8" t="n">
        <v>49.87</v>
      </c>
      <c r="K1612" s="268" t="n">
        <v>0.1913</v>
      </c>
      <c r="L1612" s="268" t="n">
        <v>0.1384</v>
      </c>
      <c r="M1612" s="268" t="n">
        <v>-0.0125</v>
      </c>
      <c r="N1612" s="8" t="n">
        <v>93.59999999999999</v>
      </c>
      <c r="O1612" s="8" t="n">
        <v>3659.39</v>
      </c>
      <c r="P1612" s="268" t="n">
        <v>0.0256</v>
      </c>
      <c r="Q1612" s="8" t="n">
        <v>210</v>
      </c>
      <c r="R1612" s="8" t="inlineStr">
        <is>
          <t>1 ↓ -0.01%</t>
        </is>
      </c>
      <c r="S1612" s="8" t="inlineStr">
        <is>
          <t>6 ↑ +0.30%</t>
        </is>
      </c>
      <c r="T1612" s="8" t="inlineStr">
        <is>
          <t>44 ↑ +0.31%</t>
        </is>
      </c>
      <c r="U1612" s="8" t="inlineStr">
        <is>
          <t>60 ↑ +0.70%</t>
        </is>
      </c>
      <c r="V1612" s="8" t="inlineStr">
        <is>
          <t>50 ↑ +0.88%</t>
        </is>
      </c>
      <c r="W1612" s="8" t="inlineStr">
        <is>
          <t>49 ↑ +0.42%</t>
        </is>
      </c>
    </row>
    <row r="1613" ht="28" customHeight="1" s="386">
      <c r="A1613" s="308" t="n">
        <v>43843</v>
      </c>
      <c r="B1613" s="472" t="n">
        <v>1285.281</v>
      </c>
      <c r="C1613" s="8" t="n">
        <v>8.680999999999999</v>
      </c>
      <c r="D1613" s="268" t="n">
        <v>0.0068</v>
      </c>
      <c r="E1613" s="8" t="n">
        <v>93.79000000000001</v>
      </c>
      <c r="F1613" s="8" t="n">
        <v>122.317</v>
      </c>
      <c r="G1613" s="8" t="n">
        <v>118</v>
      </c>
      <c r="H1613" s="8" t="n">
        <v>104.27</v>
      </c>
      <c r="I1613" s="8" t="n">
        <v>141.23</v>
      </c>
      <c r="J1613" s="8" t="n">
        <v>47.38</v>
      </c>
      <c r="K1613" s="268" t="n">
        <v>0.1891</v>
      </c>
      <c r="L1613" s="268" t="n">
        <v>0.134</v>
      </c>
      <c r="M1613" s="268" t="n">
        <v>-0.0117</v>
      </c>
      <c r="N1613" s="8" t="n">
        <v>76.2</v>
      </c>
      <c r="O1613" s="8" t="n">
        <v>3635.73</v>
      </c>
      <c r="P1613" s="268" t="n">
        <v>0.021</v>
      </c>
      <c r="Q1613" s="8" t="n">
        <v>209</v>
      </c>
      <c r="R1613" s="8" t="inlineStr">
        <is>
          <t>1 ↓ -0.88%</t>
        </is>
      </c>
      <c r="S1613" s="8" t="inlineStr">
        <is>
          <t>6 ↓ -0.17%</t>
        </is>
      </c>
      <c r="T1613" s="8" t="inlineStr">
        <is>
          <t>45 ↑ +0.08%</t>
        </is>
      </c>
      <c r="U1613" s="8" t="inlineStr">
        <is>
          <t>63 ↑ +0.41%</t>
        </is>
      </c>
      <c r="V1613" s="8" t="inlineStr">
        <is>
          <t>53 ↑ +0.72%</t>
        </is>
      </c>
      <c r="W1613" s="8" t="inlineStr">
        <is>
          <t>41 ↑ +2.26%</t>
        </is>
      </c>
    </row>
    <row r="1614" ht="28" customHeight="1" s="386">
      <c r="A1614" s="308" t="n">
        <v>43840</v>
      </c>
      <c r="B1614" s="472" t="n">
        <v>1276.6</v>
      </c>
      <c r="C1614" s="8" t="n">
        <v>-3.751</v>
      </c>
      <c r="D1614" s="268" t="n">
        <v>-0.0029</v>
      </c>
      <c r="E1614" s="8" t="n">
        <v>93.18000000000001</v>
      </c>
      <c r="F1614" s="8" t="n">
        <v>121.367</v>
      </c>
      <c r="G1614" s="8" t="n">
        <v>117.69</v>
      </c>
      <c r="H1614" s="8" t="n">
        <v>102.35</v>
      </c>
      <c r="I1614" s="8" t="n">
        <v>141.32</v>
      </c>
      <c r="J1614" s="8" t="n">
        <v>50.87</v>
      </c>
      <c r="K1614" s="268" t="n">
        <v>0.1996</v>
      </c>
      <c r="L1614" s="268" t="n">
        <v>0.1478</v>
      </c>
      <c r="M1614" s="268" t="n">
        <v>-0.0105</v>
      </c>
      <c r="N1614" s="8" t="n">
        <v>67.02</v>
      </c>
      <c r="O1614" s="8" t="n">
        <v>3559.41</v>
      </c>
      <c r="P1614" s="268" t="n">
        <v>0.0188</v>
      </c>
      <c r="Q1614" s="8" t="n">
        <v>203</v>
      </c>
      <c r="R1614" s="8" t="inlineStr">
        <is>
          <t>1 ↓ -0.08%</t>
        </is>
      </c>
      <c r="S1614" s="8" t="inlineStr">
        <is>
          <t>5 ↓ -0.22%</t>
        </is>
      </c>
      <c r="T1614" s="8" t="inlineStr">
        <is>
          <t>48 ↓ -0.43%</t>
        </is>
      </c>
      <c r="U1614" s="8" t="inlineStr">
        <is>
          <t>58 ↑ +0.35%</t>
        </is>
      </c>
      <c r="V1614" s="8" t="inlineStr">
        <is>
          <t>54 ↑ +0.42%</t>
        </is>
      </c>
      <c r="W1614" s="8" t="inlineStr">
        <is>
          <t>37 ↑ +1.18%</t>
        </is>
      </c>
    </row>
    <row r="1615" ht="28" customHeight="1" s="386">
      <c r="A1615" s="308" t="n">
        <v>43839</v>
      </c>
      <c r="B1615" s="472" t="n">
        <v>1280.351</v>
      </c>
      <c r="C1615" s="8" t="n">
        <v>13.091</v>
      </c>
      <c r="D1615" s="268" t="n">
        <v>0.0103</v>
      </c>
      <c r="E1615" s="8" t="n">
        <v>94.79000000000001</v>
      </c>
      <c r="F1615" s="8" t="n">
        <v>121.676</v>
      </c>
      <c r="G1615" s="8" t="n">
        <v>117.98</v>
      </c>
      <c r="H1615" s="8" t="n">
        <v>102.17</v>
      </c>
      <c r="I1615" s="8" t="n">
        <v>141.74</v>
      </c>
      <c r="J1615" s="8" t="n">
        <v>53.15</v>
      </c>
      <c r="K1615" s="268" t="n">
        <v>0.2006</v>
      </c>
      <c r="L1615" s="268" t="n">
        <v>0.1464</v>
      </c>
      <c r="M1615" s="268" t="n">
        <v>-0.0113</v>
      </c>
      <c r="N1615" s="8" t="n">
        <v>76.98999999999999</v>
      </c>
      <c r="O1615" s="8" t="n">
        <v>3559.48</v>
      </c>
      <c r="P1615" s="268" t="n">
        <v>0.0216</v>
      </c>
      <c r="Q1615" s="8" t="n">
        <v>202</v>
      </c>
      <c r="R1615" s="8" t="inlineStr">
        <is>
          <t>1 ↓ -0.16%</t>
        </is>
      </c>
      <c r="S1615" s="8" t="inlineStr">
        <is>
          <t>5 ↑ +0.87%</t>
        </is>
      </c>
      <c r="T1615" s="8" t="inlineStr">
        <is>
          <t>46 ↑ +0.82%</t>
        </is>
      </c>
      <c r="U1615" s="8" t="inlineStr">
        <is>
          <t>59 ↑ +0.77%</t>
        </is>
      </c>
      <c r="V1615" s="8" t="inlineStr">
        <is>
          <t>55 ↑ +1.58%</t>
        </is>
      </c>
      <c r="W1615" s="8" t="inlineStr">
        <is>
          <t>36 ↑ +1.72%</t>
        </is>
      </c>
    </row>
    <row r="1616" ht="28" customHeight="1" s="386">
      <c r="A1616" s="308" t="n">
        <v>43838</v>
      </c>
      <c r="B1616" s="472" t="n">
        <v>1267.26</v>
      </c>
      <c r="C1616" s="8" t="n">
        <v>-7.278</v>
      </c>
      <c r="D1616" s="268" t="n">
        <v>-0.0057</v>
      </c>
      <c r="E1616" s="8" t="n">
        <v>91.43000000000001</v>
      </c>
      <c r="F1616" s="8" t="n">
        <v>120.42</v>
      </c>
      <c r="G1616" s="8" t="n">
        <v>117.21</v>
      </c>
      <c r="H1616" s="8" t="n">
        <v>99.78</v>
      </c>
      <c r="I1616" s="8" t="n">
        <v>141.5</v>
      </c>
      <c r="J1616" s="8" t="n">
        <v>55.65</v>
      </c>
      <c r="K1616" s="268" t="n">
        <v>0.2108</v>
      </c>
      <c r="L1616" s="268" t="n">
        <v>0.1543</v>
      </c>
      <c r="M1616" s="268" t="n">
        <v>-0.0092</v>
      </c>
      <c r="N1616" s="8" t="n">
        <v>74.23999999999999</v>
      </c>
      <c r="O1616" s="8" t="n">
        <v>3537.28</v>
      </c>
      <c r="P1616" s="268" t="n">
        <v>0.021</v>
      </c>
      <c r="Q1616" s="8" t="n">
        <v>201</v>
      </c>
      <c r="R1616" s="8" t="n">
        <v>0</v>
      </c>
      <c r="S1616" s="8" t="inlineStr">
        <is>
          <t>10 ↓ -0.08%</t>
        </is>
      </c>
      <c r="T1616" s="8" t="inlineStr">
        <is>
          <t>45 ↓ -0.48%</t>
        </is>
      </c>
      <c r="U1616" s="8" t="inlineStr">
        <is>
          <t>58 ↓ -0.38%</t>
        </is>
      </c>
      <c r="V1616" s="8" t="inlineStr">
        <is>
          <t>55 ↓ -0.48%</t>
        </is>
      </c>
      <c r="W1616" s="8" t="inlineStr">
        <is>
          <t>33 ↓ -0.91%</t>
        </is>
      </c>
    </row>
    <row r="1617" ht="28" customHeight="1" s="386">
      <c r="A1617" s="308" t="n">
        <v>43837</v>
      </c>
      <c r="B1617" s="472" t="n">
        <v>1274.538</v>
      </c>
      <c r="C1617" s="8" t="n">
        <v>9.148999999999999</v>
      </c>
      <c r="D1617" s="268" t="n">
        <v>0.0072</v>
      </c>
      <c r="E1617" s="8" t="n">
        <v>94.40000000000001</v>
      </c>
      <c r="F1617" s="8" t="n">
        <v>121.154</v>
      </c>
      <c r="G1617" s="8" t="n">
        <v>118</v>
      </c>
      <c r="H1617" s="8" t="n">
        <v>100.88</v>
      </c>
      <c r="I1617" s="8" t="n">
        <v>141.47</v>
      </c>
      <c r="J1617" s="8" t="n">
        <v>51.59</v>
      </c>
      <c r="K1617" s="268" t="n">
        <v>0.2032</v>
      </c>
      <c r="L1617" s="268" t="n">
        <v>0.1467</v>
      </c>
      <c r="M1617" s="268" t="n">
        <v>-0.0106</v>
      </c>
      <c r="N1617" s="8" t="n">
        <v>75.52</v>
      </c>
      <c r="O1617" s="8" t="n">
        <v>3518.79</v>
      </c>
      <c r="P1617" s="268" t="n">
        <v>0.0215</v>
      </c>
      <c r="Q1617" s="8" t="n">
        <v>199</v>
      </c>
      <c r="R1617" s="8" t="inlineStr">
        <is>
          <t>1 ↑ +0.44%</t>
        </is>
      </c>
      <c r="S1617" s="8" t="inlineStr">
        <is>
          <t>8 ↑ +0.86%</t>
        </is>
      </c>
      <c r="T1617" s="8" t="inlineStr">
        <is>
          <t>41 ↑ +0.63%</t>
        </is>
      </c>
      <c r="U1617" s="8" t="inlineStr">
        <is>
          <t>62 ↑ +0.47%</t>
        </is>
      </c>
      <c r="V1617" s="8" t="inlineStr">
        <is>
          <t>51 ↑ +1.39%</t>
        </is>
      </c>
      <c r="W1617" s="8" t="inlineStr">
        <is>
          <t>36 ↑ +1.50%</t>
        </is>
      </c>
    </row>
    <row r="1618" ht="28" customHeight="1" s="386">
      <c r="A1618" s="308" t="n">
        <v>43836</v>
      </c>
      <c r="B1618" s="472" t="n">
        <v>1265.389</v>
      </c>
      <c r="C1618" s="8" t="n">
        <v>7.359</v>
      </c>
      <c r="D1618" s="268" t="n">
        <v>0.0058</v>
      </c>
      <c r="E1618" s="8" t="n">
        <v>93.56999999999999</v>
      </c>
      <c r="F1618" s="8" t="n">
        <v>120.295</v>
      </c>
      <c r="G1618" s="8" t="n">
        <v>117.47</v>
      </c>
      <c r="H1618" s="8" t="n">
        <v>99.47</v>
      </c>
      <c r="I1618" s="8" t="n">
        <v>141.49</v>
      </c>
      <c r="J1618" s="8" t="n">
        <v>55.83</v>
      </c>
      <c r="K1618" s="268" t="n">
        <v>0.212</v>
      </c>
      <c r="L1618" s="268" t="n">
        <v>0.1554</v>
      </c>
      <c r="M1618" s="268" t="n">
        <v>-0.0091</v>
      </c>
      <c r="N1618" s="8" t="n">
        <v>83.95</v>
      </c>
      <c r="O1618" s="8" t="n">
        <v>3517.22</v>
      </c>
      <c r="P1618" s="268" t="n">
        <v>0.0239</v>
      </c>
      <c r="Q1618" s="8" t="n">
        <v>198</v>
      </c>
      <c r="R1618" s="8" t="inlineStr">
        <is>
          <t>1 ↑ +0.06%</t>
        </is>
      </c>
      <c r="S1618" s="8" t="inlineStr">
        <is>
          <t>10 ↑ +0.10%</t>
        </is>
      </c>
      <c r="T1618" s="8" t="inlineStr">
        <is>
          <t>44 ↑ +0.39%</t>
        </is>
      </c>
      <c r="U1618" s="8" t="inlineStr">
        <is>
          <t>58 ↑ +0.51%</t>
        </is>
      </c>
      <c r="V1618" s="8" t="inlineStr">
        <is>
          <t>51 ↑ +0.35%</t>
        </is>
      </c>
      <c r="W1618" s="8" t="inlineStr">
        <is>
          <t>34 ↑ +1.84%</t>
        </is>
      </c>
    </row>
    <row r="1619" ht="28" customHeight="1" s="386">
      <c r="A1619" s="308" t="n">
        <v>43833</v>
      </c>
      <c r="B1619" s="472" t="n">
        <v>1258.03</v>
      </c>
      <c r="C1619" s="8" t="n">
        <v>2.185</v>
      </c>
      <c r="D1619" s="268" t="n">
        <v>0.0017</v>
      </c>
      <c r="E1619" s="8" t="n">
        <v>93.42</v>
      </c>
      <c r="F1619" s="8" t="n">
        <v>119.544</v>
      </c>
      <c r="G1619" s="8" t="n">
        <v>117</v>
      </c>
      <c r="H1619" s="8" t="n">
        <v>98.62</v>
      </c>
      <c r="I1619" s="8" t="n">
        <v>141.28</v>
      </c>
      <c r="J1619" s="8" t="n">
        <v>58.19</v>
      </c>
      <c r="K1619" s="268" t="n">
        <v>0.2174</v>
      </c>
      <c r="L1619" s="268" t="n">
        <v>0.1612</v>
      </c>
      <c r="M1619" s="268" t="n">
        <v>-0.0078</v>
      </c>
      <c r="N1619" s="8" t="n">
        <v>65.8</v>
      </c>
      <c r="O1619" s="8" t="n">
        <v>3500.37</v>
      </c>
      <c r="P1619" s="268" t="n">
        <v>0.0188</v>
      </c>
      <c r="Q1619" s="8" t="n">
        <v>197</v>
      </c>
      <c r="R1619" s="8" t="inlineStr">
        <is>
          <t>1 ↓ -0.22%</t>
        </is>
      </c>
      <c r="S1619" s="8" t="inlineStr">
        <is>
          <t>10 ↑ +0.14%</t>
        </is>
      </c>
      <c r="T1619" s="8" t="inlineStr">
        <is>
          <t>44 ↑ +0.30%</t>
        </is>
      </c>
      <c r="U1619" s="8" t="inlineStr">
        <is>
          <t>59 ↑ +0.32%</t>
        </is>
      </c>
      <c r="V1619" s="8" t="inlineStr">
        <is>
          <t>51 ↑ +0.53%</t>
        </is>
      </c>
      <c r="W1619" s="8" t="inlineStr">
        <is>
          <t>32 ↓ -0.12%</t>
        </is>
      </c>
    </row>
    <row r="1620" ht="28" customHeight="1" s="386">
      <c r="A1620" s="308" t="n">
        <v>43832</v>
      </c>
      <c r="B1620" s="472" t="n">
        <v>1255.845</v>
      </c>
      <c r="C1620" s="8" t="n">
        <v>15.48</v>
      </c>
      <c r="D1620" s="268" t="n">
        <v>0.0125</v>
      </c>
      <c r="E1620" s="8" t="n">
        <v>93.41</v>
      </c>
      <c r="F1620" s="8" t="n">
        <v>119.364</v>
      </c>
      <c r="G1620" s="8" t="n">
        <v>116.77</v>
      </c>
      <c r="H1620" s="8" t="n">
        <v>98.68000000000001</v>
      </c>
      <c r="I1620" s="8" t="n">
        <v>141.35</v>
      </c>
      <c r="J1620" s="8" t="n">
        <v>58.4</v>
      </c>
      <c r="K1620" s="268" t="n">
        <v>0.2199</v>
      </c>
      <c r="L1620" s="268" t="n">
        <v>0.1628</v>
      </c>
      <c r="M1620" s="268" t="n">
        <v>-0.0074</v>
      </c>
      <c r="N1620" s="8" t="n">
        <v>76.45</v>
      </c>
      <c r="O1620" s="8" t="n">
        <v>3499.95</v>
      </c>
      <c r="P1620" s="268" t="n">
        <v>0.0218</v>
      </c>
      <c r="Q1620" s="8" t="n">
        <v>196</v>
      </c>
      <c r="R1620" s="8" t="inlineStr">
        <is>
          <t>1 ↓ -0.11%</t>
        </is>
      </c>
      <c r="S1620" s="8" t="inlineStr">
        <is>
          <t>10 ↑ +0.46%</t>
        </is>
      </c>
      <c r="T1620" s="8" t="inlineStr">
        <is>
          <t>47 ↑ +0.88%</t>
        </is>
      </c>
      <c r="U1620" s="8" t="inlineStr">
        <is>
          <t>60 ↑ +0.89%</t>
        </is>
      </c>
      <c r="V1620" s="8" t="inlineStr">
        <is>
          <t>45 ↑ +1.21%</t>
        </is>
      </c>
      <c r="W1620" s="8" t="inlineStr">
        <is>
          <t>33 ↑ +2.75%</t>
        </is>
      </c>
    </row>
    <row r="1621" ht="28" customHeight="1" s="386">
      <c r="A1621" s="308" t="n">
        <v>43830</v>
      </c>
      <c r="B1621" s="472" t="n">
        <v>1240.365</v>
      </c>
      <c r="C1621" s="8" t="n">
        <v>7.501</v>
      </c>
      <c r="D1621" s="268" t="n">
        <v>0.0061</v>
      </c>
      <c r="E1621" s="8" t="n">
        <v>89.51000000000001</v>
      </c>
      <c r="F1621" s="8" t="n">
        <v>117.83</v>
      </c>
      <c r="G1621" s="8" t="n">
        <v>116.25</v>
      </c>
      <c r="H1621" s="8" t="n">
        <v>97.69</v>
      </c>
      <c r="I1621" s="8" t="n">
        <v>140.44</v>
      </c>
      <c r="J1621" s="8" t="n">
        <v>62.2</v>
      </c>
      <c r="K1621" s="268" t="n">
        <v>0.2261</v>
      </c>
      <c r="L1621" s="268" t="n">
        <v>0.1672</v>
      </c>
      <c r="M1621" s="268" t="n">
        <v>-0.0047</v>
      </c>
      <c r="N1621" s="8" t="n">
        <v>53.22</v>
      </c>
      <c r="O1621" s="8" t="n">
        <v>3494.11</v>
      </c>
      <c r="P1621" s="268" t="n">
        <v>0.0152</v>
      </c>
      <c r="Q1621" s="8" t="n">
        <v>196</v>
      </c>
      <c r="R1621" s="8" t="inlineStr">
        <is>
          <t>1 ↑ +0.69%</t>
        </is>
      </c>
      <c r="S1621" s="8" t="inlineStr">
        <is>
          <t>12 ↑ +0.22%</t>
        </is>
      </c>
      <c r="T1621" s="8" t="inlineStr">
        <is>
          <t>52 ↑ +0.58%</t>
        </is>
      </c>
      <c r="U1621" s="8" t="inlineStr">
        <is>
          <t>60 ↑ +1.05%</t>
        </is>
      </c>
      <c r="V1621" s="8" t="inlineStr">
        <is>
          <t>47 ↑ +0.48%</t>
        </is>
      </c>
      <c r="W1621" s="8" t="inlineStr">
        <is>
          <t>24 ↑ +0.79%</t>
        </is>
      </c>
    </row>
    <row r="1622" ht="28" customHeight="1" s="386">
      <c r="A1622" s="308" t="n">
        <v>43829</v>
      </c>
      <c r="B1622" s="472" t="n">
        <v>1232.864</v>
      </c>
      <c r="C1622" s="8" t="n">
        <v>4.268</v>
      </c>
      <c r="D1622" s="268" t="n">
        <v>0.0035</v>
      </c>
      <c r="E1622" s="8" t="n">
        <v>87.81</v>
      </c>
      <c r="F1622" s="8" t="n">
        <v>117.112</v>
      </c>
      <c r="G1622" s="8" t="n">
        <v>114.845</v>
      </c>
      <c r="H1622" s="8" t="n">
        <v>97.09999999999999</v>
      </c>
      <c r="I1622" s="8" t="n">
        <v>139.6</v>
      </c>
      <c r="J1622" s="8" t="n">
        <v>64.09</v>
      </c>
      <c r="K1622" s="268" t="n">
        <v>0.2249</v>
      </c>
      <c r="L1622" s="268" t="n">
        <v>0.1617</v>
      </c>
      <c r="M1622" s="268" t="n">
        <v>-0.0033</v>
      </c>
      <c r="N1622" s="8" t="n">
        <v>59.2</v>
      </c>
      <c r="O1622" s="8" t="n">
        <v>3496.34</v>
      </c>
      <c r="P1622" s="268" t="n">
        <v>0.0169</v>
      </c>
      <c r="Q1622" s="8" t="n">
        <v>196</v>
      </c>
      <c r="R1622" s="8" t="inlineStr">
        <is>
          <t>1 ↓ -0.32%</t>
        </is>
      </c>
      <c r="S1622" s="8" t="inlineStr">
        <is>
          <t>14 ↑ +0.06%</t>
        </is>
      </c>
      <c r="T1622" s="8" t="inlineStr">
        <is>
          <t>58 ↑ +0.10%</t>
        </is>
      </c>
      <c r="U1622" s="8" t="inlineStr">
        <is>
          <t>53 ↑ +0.58%</t>
        </is>
      </c>
      <c r="V1622" s="8" t="inlineStr">
        <is>
          <t>46 ↑ +0.58%</t>
        </is>
      </c>
      <c r="W1622" s="8" t="inlineStr">
        <is>
          <t>24 ↑ +0.17%</t>
        </is>
      </c>
    </row>
    <row r="1623" ht="28" customHeight="1" s="386">
      <c r="A1623" s="308" t="n">
        <v>43826</v>
      </c>
      <c r="B1623" s="472" t="n">
        <v>1228.596</v>
      </c>
      <c r="C1623" s="8" t="n">
        <v>-2.22</v>
      </c>
      <c r="D1623" s="268" t="n">
        <v>-0.0018</v>
      </c>
      <c r="E1623" s="8" t="n">
        <v>87.29000000000001</v>
      </c>
      <c r="F1623" s="8" t="n">
        <v>116.717</v>
      </c>
      <c r="G1623" s="8" t="n">
        <v>113.75</v>
      </c>
      <c r="H1623" s="8" t="n">
        <v>96.67</v>
      </c>
      <c r="I1623" s="8" t="n">
        <v>139.7</v>
      </c>
      <c r="J1623" s="8" t="n">
        <v>65.34</v>
      </c>
      <c r="K1623" s="268" t="n">
        <v>0.2299</v>
      </c>
      <c r="L1623" s="268" t="n">
        <v>0.1633</v>
      </c>
      <c r="M1623" s="268" t="n">
        <v>-0.0026</v>
      </c>
      <c r="N1623" s="8" t="n">
        <v>64.45</v>
      </c>
      <c r="O1623" s="8" t="n">
        <v>3497.71</v>
      </c>
      <c r="P1623" s="268" t="n">
        <v>0.0184</v>
      </c>
      <c r="Q1623" s="8" t="n">
        <v>196</v>
      </c>
      <c r="R1623" s="8" t="inlineStr">
        <is>
          <t>1 ↓ -0.08%</t>
        </is>
      </c>
      <c r="S1623" s="8" t="inlineStr">
        <is>
          <t>17 ↑ +0.15%</t>
        </is>
      </c>
      <c r="T1623" s="8" t="inlineStr">
        <is>
          <t>53 ↑ +0.22%</t>
        </is>
      </c>
      <c r="U1623" s="8" t="inlineStr">
        <is>
          <t>60 ↓ -0.12%</t>
        </is>
      </c>
      <c r="V1623" s="8" t="inlineStr">
        <is>
          <t>41 ↓ -0.35%</t>
        </is>
      </c>
      <c r="W1623" s="8" t="inlineStr">
        <is>
          <t>24 ↓ -1.19%</t>
        </is>
      </c>
    </row>
    <row r="1624" ht="28" customHeight="1" s="386">
      <c r="A1624" s="308" t="n">
        <v>43825</v>
      </c>
      <c r="B1624" s="472" t="n">
        <v>1230.816</v>
      </c>
      <c r="C1624" s="8" t="n">
        <v>7.55</v>
      </c>
      <c r="D1624" s="268" t="n">
        <v>0.0062</v>
      </c>
      <c r="E1624" s="8" t="n">
        <v>88.20999999999999</v>
      </c>
      <c r="F1624" s="8" t="n">
        <v>117.02</v>
      </c>
      <c r="G1624" s="8" t="n">
        <v>113.933</v>
      </c>
      <c r="H1624" s="8" t="n">
        <v>97.06</v>
      </c>
      <c r="I1624" s="8" t="n">
        <v>139.9</v>
      </c>
      <c r="J1624" s="8" t="n">
        <v>61.41</v>
      </c>
      <c r="K1624" s="268" t="n">
        <v>0.2288</v>
      </c>
      <c r="L1624" s="268" t="n">
        <v>0.1661</v>
      </c>
      <c r="M1624" s="268" t="n">
        <v>-0.0029</v>
      </c>
      <c r="N1624" s="8" t="n">
        <v>69.97</v>
      </c>
      <c r="O1624" s="8" t="n">
        <v>3498.28</v>
      </c>
      <c r="P1624" s="268" t="n">
        <v>0.02</v>
      </c>
      <c r="Q1624" s="8" t="n">
        <v>196</v>
      </c>
      <c r="R1624" s="8" t="inlineStr">
        <is>
          <t>1 ↑ +0.03%</t>
        </is>
      </c>
      <c r="S1624" s="8" t="inlineStr">
        <is>
          <t>16 ↑ +0.23%</t>
        </is>
      </c>
      <c r="T1624" s="8" t="inlineStr">
        <is>
          <t>56 ↑ +0.44%</t>
        </is>
      </c>
      <c r="U1624" s="8" t="inlineStr">
        <is>
          <t>58 ↑ +0.66%</t>
        </is>
      </c>
      <c r="V1624" s="8" t="inlineStr">
        <is>
          <t>38 ↑ +0.78%</t>
        </is>
      </c>
      <c r="W1624" s="8" t="inlineStr">
        <is>
          <t>27 ↑ +0.92%</t>
        </is>
      </c>
    </row>
    <row r="1625" ht="28" customHeight="1" s="386">
      <c r="A1625" s="308" t="n">
        <v>43824</v>
      </c>
      <c r="B1625" s="472" t="n">
        <v>1223.266</v>
      </c>
      <c r="C1625" s="8" t="n">
        <v>2.053</v>
      </c>
      <c r="D1625" s="268" t="n">
        <v>0.0017</v>
      </c>
      <c r="E1625" s="8" t="n">
        <v>84.29000000000001</v>
      </c>
      <c r="F1625" s="8" t="n">
        <v>116.248</v>
      </c>
      <c r="G1625" s="8" t="n">
        <v>113.093</v>
      </c>
      <c r="H1625" s="8" t="n">
        <v>96.36</v>
      </c>
      <c r="I1625" s="8" t="n">
        <v>139.53</v>
      </c>
      <c r="J1625" s="8" t="n">
        <v>63.11</v>
      </c>
      <c r="K1625" s="268" t="n">
        <v>0.2328</v>
      </c>
      <c r="L1625" s="268" t="n">
        <v>0.1725</v>
      </c>
      <c r="M1625" s="268" t="n">
        <v>-0.0014</v>
      </c>
      <c r="N1625" s="8" t="n">
        <v>45.15</v>
      </c>
      <c r="O1625" s="8" t="n">
        <v>3468.11</v>
      </c>
      <c r="P1625" s="268" t="n">
        <v>0.013</v>
      </c>
      <c r="Q1625" s="8" t="n">
        <v>195</v>
      </c>
      <c r="R1625" s="8" t="inlineStr">
        <is>
          <t>1 ↓ -1.30%</t>
        </is>
      </c>
      <c r="S1625" s="8" t="inlineStr">
        <is>
          <t>20 ↑ +0.16%</t>
        </is>
      </c>
      <c r="T1625" s="8" t="inlineStr">
        <is>
          <t>58 ↑ +0.11%</t>
        </is>
      </c>
      <c r="U1625" s="8" t="inlineStr">
        <is>
          <t>54 ↑ +0.33%</t>
        </is>
      </c>
      <c r="V1625" s="8" t="inlineStr">
        <is>
          <t>38 ↑ +0.64%</t>
        </is>
      </c>
      <c r="W1625" s="8" t="inlineStr">
        <is>
          <t>24 ↑ +0.25%</t>
        </is>
      </c>
    </row>
    <row r="1626" ht="28" customHeight="1" s="386">
      <c r="A1626" s="308" t="n">
        <v>43823</v>
      </c>
      <c r="B1626" s="472" t="n">
        <v>1221.213</v>
      </c>
      <c r="C1626" s="8" t="n">
        <v>11.069</v>
      </c>
      <c r="D1626" s="268" t="n">
        <v>0.0092</v>
      </c>
      <c r="E1626" s="8" t="n">
        <v>83.90000000000001</v>
      </c>
      <c r="F1626" s="8" t="n">
        <v>116.068</v>
      </c>
      <c r="G1626" s="8" t="n">
        <v>113.1</v>
      </c>
      <c r="H1626" s="8" t="n">
        <v>96.34</v>
      </c>
      <c r="I1626" s="8" t="n">
        <v>139.44</v>
      </c>
      <c r="J1626" s="8" t="n">
        <v>63.16</v>
      </c>
      <c r="K1626" s="268" t="n">
        <v>0.2338</v>
      </c>
      <c r="L1626" s="268" t="n">
        <v>0.1648</v>
      </c>
      <c r="M1626" s="268" t="n">
        <v>-0.0011</v>
      </c>
      <c r="N1626" s="8" t="n">
        <v>46.72</v>
      </c>
      <c r="O1626" s="8" t="n">
        <v>3468.43</v>
      </c>
      <c r="P1626" s="268" t="n">
        <v>0.0135</v>
      </c>
      <c r="Q1626" s="8" t="n">
        <v>195</v>
      </c>
      <c r="R1626" s="8" t="n">
        <v>0</v>
      </c>
      <c r="S1626" s="8" t="inlineStr">
        <is>
          <t>22 ↑ +0.22%</t>
        </is>
      </c>
      <c r="T1626" s="8" t="inlineStr">
        <is>
          <t>57 ↑ +0.70%</t>
        </is>
      </c>
      <c r="U1626" s="8" t="inlineStr">
        <is>
          <t>56 ↑ +0.66%</t>
        </is>
      </c>
      <c r="V1626" s="8" t="inlineStr">
        <is>
          <t>39 ↑ +1.47%</t>
        </is>
      </c>
      <c r="W1626" s="8" t="inlineStr">
        <is>
          <t>21 ↑ +1.86%</t>
        </is>
      </c>
    </row>
    <row r="1627" ht="28" customHeight="1" s="386">
      <c r="A1627" s="308" t="n">
        <v>43822</v>
      </c>
      <c r="B1627" s="472" t="n">
        <v>1210.144</v>
      </c>
      <c r="C1627" s="8" t="n">
        <v>-9.007999999999999</v>
      </c>
      <c r="D1627" s="268" t="n">
        <v>-0.0074</v>
      </c>
      <c r="E1627" s="8" t="n">
        <v>75.54000000000001</v>
      </c>
      <c r="F1627" s="8" t="n">
        <v>114.984</v>
      </c>
      <c r="G1627" s="8" t="n">
        <v>112.289</v>
      </c>
      <c r="H1627" s="8" t="n">
        <v>94.48999999999999</v>
      </c>
      <c r="I1627" s="8" t="n">
        <v>139.74</v>
      </c>
      <c r="J1627" s="8" t="n">
        <v>68.18000000000001</v>
      </c>
      <c r="K1627" s="268" t="n">
        <v>0.2475</v>
      </c>
      <c r="L1627" s="268" t="n">
        <v>0.1859</v>
      </c>
      <c r="M1627" s="268" t="n">
        <v>0.0008</v>
      </c>
      <c r="N1627" s="8" t="n">
        <v>40.81</v>
      </c>
      <c r="O1627" s="8" t="n">
        <v>3469.08</v>
      </c>
      <c r="P1627" s="268" t="n">
        <v>0.0118</v>
      </c>
      <c r="Q1627" s="8" t="n">
        <v>195</v>
      </c>
      <c r="R1627" s="8" t="n">
        <v>0</v>
      </c>
      <c r="S1627" s="8" t="inlineStr">
        <is>
          <t>24 ↓ -0.36%</t>
        </is>
      </c>
      <c r="T1627" s="8" t="inlineStr">
        <is>
          <t>62 ↓ -0.81%</t>
        </is>
      </c>
      <c r="U1627" s="8" t="inlineStr">
        <is>
          <t>55 ↓ -0.87%</t>
        </is>
      </c>
      <c r="V1627" s="8" t="inlineStr">
        <is>
          <t>33 ↓ -0.41%</t>
        </is>
      </c>
      <c r="W1627" s="8" t="inlineStr">
        <is>
          <t>21 ↓ -1.14%</t>
        </is>
      </c>
    </row>
    <row r="1628" ht="28" customHeight="1" s="386">
      <c r="A1628" s="308" t="n">
        <v>43819</v>
      </c>
      <c r="B1628" s="472" t="n">
        <v>1219.152</v>
      </c>
      <c r="C1628" s="8" t="n">
        <v>-1.425</v>
      </c>
      <c r="D1628" s="268" t="n">
        <v>-0.0012</v>
      </c>
      <c r="E1628" s="8" t="n">
        <v>82.76000000000001</v>
      </c>
      <c r="F1628" s="8" t="n">
        <v>115.872</v>
      </c>
      <c r="G1628" s="8" t="n">
        <v>113.26</v>
      </c>
      <c r="H1628" s="8" t="n">
        <v>96.06999999999999</v>
      </c>
      <c r="I1628" s="8" t="n">
        <v>139.19</v>
      </c>
      <c r="J1628" s="8" t="n">
        <v>62.12</v>
      </c>
      <c r="K1628" s="268" t="n">
        <v>0.2332</v>
      </c>
      <c r="L1628" s="268" t="n">
        <v>0.1761</v>
      </c>
      <c r="M1628" s="268" t="n">
        <v>-0.0008</v>
      </c>
      <c r="N1628" s="8" t="n">
        <v>55.88</v>
      </c>
      <c r="O1628" s="8" t="n">
        <v>3470</v>
      </c>
      <c r="P1628" s="268" t="n">
        <v>0.0161</v>
      </c>
      <c r="Q1628" s="8" t="n">
        <v>195</v>
      </c>
      <c r="R1628" s="8" t="n">
        <v>0</v>
      </c>
      <c r="S1628" s="8" t="inlineStr">
        <is>
          <t>20 ↑ +0.07%</t>
        </is>
      </c>
      <c r="T1628" s="8" t="inlineStr">
        <is>
          <t>61 ↓ -0.09%</t>
        </is>
      </c>
      <c r="U1628" s="8" t="inlineStr">
        <is>
          <t>57 ↓ -0.15%</t>
        </is>
      </c>
      <c r="V1628" s="8" t="inlineStr">
        <is>
          <t>32 ↓ -0.20%</t>
        </is>
      </c>
      <c r="W1628" s="8" t="inlineStr">
        <is>
          <t>25 ↓ -0.16%</t>
        </is>
      </c>
    </row>
    <row r="1629" ht="28" customHeight="1" s="386">
      <c r="A1629" s="308" t="n">
        <v>43818</v>
      </c>
      <c r="B1629" s="472" t="n">
        <v>1220.577</v>
      </c>
      <c r="C1629" s="8" t="n">
        <v>-0.738</v>
      </c>
      <c r="D1629" s="268" t="n">
        <v>-0.0005999999999999999</v>
      </c>
      <c r="E1629" s="8" t="n">
        <v>84.66</v>
      </c>
      <c r="F1629" s="8" t="n">
        <v>116.011</v>
      </c>
      <c r="G1629" s="8" t="n">
        <v>113.255</v>
      </c>
      <c r="H1629" s="8" t="n">
        <v>97.44</v>
      </c>
      <c r="I1629" s="8" t="n">
        <v>138.57</v>
      </c>
      <c r="J1629" s="8" t="n">
        <v>53.04</v>
      </c>
      <c r="K1629" s="268" t="n">
        <v>0.2256</v>
      </c>
      <c r="L1629" s="268" t="n">
        <v>0.1603</v>
      </c>
      <c r="M1629" s="268" t="n">
        <v>-0.0011</v>
      </c>
      <c r="N1629" s="8" t="n">
        <v>52.05</v>
      </c>
      <c r="O1629" s="8" t="n">
        <v>3469.36</v>
      </c>
      <c r="P1629" s="268" t="n">
        <v>0.015</v>
      </c>
      <c r="Q1629" s="8" t="n">
        <v>194</v>
      </c>
      <c r="R1629" s="8" t="n">
        <v>0</v>
      </c>
      <c r="S1629" s="8" t="inlineStr">
        <is>
          <t>21 ↓ -0.04%</t>
        </is>
      </c>
      <c r="T1629" s="8" t="inlineStr">
        <is>
          <t>59 ↑ +0.16%</t>
        </is>
      </c>
      <c r="U1629" s="8" t="inlineStr">
        <is>
          <t>58 ↓ -0.03%</t>
        </is>
      </c>
      <c r="V1629" s="8" t="inlineStr">
        <is>
          <t>32 ↑ +0.29%</t>
        </is>
      </c>
      <c r="W1629" s="8" t="inlineStr">
        <is>
          <t>24 ↓ -0.29%</t>
        </is>
      </c>
    </row>
    <row r="1630" ht="28" customHeight="1" s="386">
      <c r="A1630" s="308" t="n">
        <v>43817</v>
      </c>
      <c r="B1630" s="472" t="n">
        <v>1221.315</v>
      </c>
      <c r="C1630" s="8" t="n">
        <v>3.991</v>
      </c>
      <c r="D1630" s="268" t="n">
        <v>0.0033</v>
      </c>
      <c r="E1630" s="8" t="n">
        <v>85.06</v>
      </c>
      <c r="F1630" s="8" t="n">
        <v>116.128</v>
      </c>
      <c r="G1630" s="8" t="n">
        <v>113.496</v>
      </c>
      <c r="H1630" s="8" t="n">
        <v>96.52</v>
      </c>
      <c r="I1630" s="8" t="n">
        <v>139.56</v>
      </c>
      <c r="J1630" s="8" t="n">
        <v>58.65</v>
      </c>
      <c r="K1630" s="268" t="n">
        <v>0.2343</v>
      </c>
      <c r="L1630" s="268" t="n">
        <v>0.1713</v>
      </c>
      <c r="M1630" s="268" t="n">
        <v>-0.0012</v>
      </c>
      <c r="N1630" s="8" t="n">
        <v>65.01000000000001</v>
      </c>
      <c r="O1630" s="8" t="n">
        <v>3470.81</v>
      </c>
      <c r="P1630" s="268" t="n">
        <v>0.0187</v>
      </c>
      <c r="Q1630" s="8" t="n">
        <v>194</v>
      </c>
      <c r="R1630" s="8" t="n">
        <v>0</v>
      </c>
      <c r="S1630" s="8" t="inlineStr">
        <is>
          <t>24 ↑ +0.08%</t>
        </is>
      </c>
      <c r="T1630" s="8" t="inlineStr">
        <is>
          <t>56 ↑ +0.22%</t>
        </is>
      </c>
      <c r="U1630" s="8" t="inlineStr">
        <is>
          <t>59 ↑ +0.23%</t>
        </is>
      </c>
      <c r="V1630" s="8" t="inlineStr">
        <is>
          <t>31 ↑ +0.13%</t>
        </is>
      </c>
      <c r="W1630" s="8" t="inlineStr">
        <is>
          <t>24 ↑ +1.31%</t>
        </is>
      </c>
    </row>
    <row r="1631" ht="28" customHeight="1" s="386">
      <c r="A1631" s="308" t="n">
        <v>43816</v>
      </c>
      <c r="B1631" s="472" t="n">
        <v>1217.324</v>
      </c>
      <c r="C1631" s="8" t="n">
        <v>10.238</v>
      </c>
      <c r="D1631" s="268" t="n">
        <v>0.008500000000000001</v>
      </c>
      <c r="E1631" s="8" t="n">
        <v>83.84</v>
      </c>
      <c r="F1631" s="8" t="n">
        <v>114.969</v>
      </c>
      <c r="G1631" s="8" t="n">
        <v>113.11</v>
      </c>
      <c r="H1631" s="8" t="n">
        <v>96.06999999999999</v>
      </c>
      <c r="I1631" s="8" t="n">
        <v>138.73</v>
      </c>
      <c r="J1631" s="8" t="n">
        <v>60.22</v>
      </c>
      <c r="K1631" s="268" t="n">
        <v>0.2376</v>
      </c>
      <c r="L1631" s="268" t="n">
        <v>0.1782</v>
      </c>
      <c r="M1631" s="268" t="n">
        <v>0.0004</v>
      </c>
      <c r="N1631" s="8" t="n">
        <v>86.2</v>
      </c>
      <c r="O1631" s="8" t="n">
        <v>3469.16</v>
      </c>
      <c r="P1631" s="268" t="n">
        <v>0.0248</v>
      </c>
      <c r="Q1631" s="8" t="n">
        <v>192</v>
      </c>
      <c r="R1631" s="8" t="n">
        <v>0</v>
      </c>
      <c r="S1631" s="8" t="inlineStr">
        <is>
          <t>24 ↑ +0.36%</t>
        </is>
      </c>
      <c r="T1631" s="8" t="inlineStr">
        <is>
          <t>59 ↑ +0.63%</t>
        </is>
      </c>
      <c r="U1631" s="8" t="inlineStr">
        <is>
          <t>56 ↑ +0.95%</t>
        </is>
      </c>
      <c r="V1631" s="8" t="inlineStr">
        <is>
          <t>32 ↑ +1.26%</t>
        </is>
      </c>
      <c r="W1631" s="8" t="inlineStr">
        <is>
          <t>21 ↑ +1.12%</t>
        </is>
      </c>
    </row>
    <row r="1632" ht="28" customHeight="1" s="386">
      <c r="A1632" s="308" t="n">
        <v>43815</v>
      </c>
      <c r="B1632" s="472" t="n">
        <v>1207.086</v>
      </c>
      <c r="C1632" s="8" t="n">
        <v>12.667</v>
      </c>
      <c r="D1632" s="268" t="n">
        <v>0.0106</v>
      </c>
      <c r="E1632" s="8" t="n">
        <v>79.95999999999999</v>
      </c>
      <c r="F1632" s="8" t="n">
        <v>114.868</v>
      </c>
      <c r="G1632" s="8" t="n">
        <v>112.348</v>
      </c>
      <c r="H1632" s="8" t="n">
        <v>95.42</v>
      </c>
      <c r="I1632" s="8" t="n">
        <v>139.08</v>
      </c>
      <c r="J1632" s="8" t="n">
        <v>64.59</v>
      </c>
      <c r="K1632" s="268" t="n">
        <v>0.2421</v>
      </c>
      <c r="L1632" s="268" t="n">
        <v>0.1746</v>
      </c>
      <c r="M1632" s="268" t="n">
        <v>0.001</v>
      </c>
      <c r="N1632" s="8" t="n">
        <v>64.97</v>
      </c>
      <c r="O1632" s="8" t="n">
        <v>3446.37</v>
      </c>
      <c r="P1632" s="268" t="n">
        <v>0.0189</v>
      </c>
      <c r="Q1632" s="8" t="n">
        <v>194</v>
      </c>
      <c r="R1632" s="8" t="n">
        <v>0</v>
      </c>
      <c r="S1632" s="8" t="inlineStr">
        <is>
          <t>26 ↑ +0.22%</t>
        </is>
      </c>
      <c r="T1632" s="8" t="inlineStr">
        <is>
          <t>61 ↑ +0.77%</t>
        </is>
      </c>
      <c r="U1632" s="8" t="inlineStr">
        <is>
          <t>55 ↑ +1.27%</t>
        </is>
      </c>
      <c r="V1632" s="8" t="inlineStr">
        <is>
          <t>30 ↑ +1.08%</t>
        </is>
      </c>
      <c r="W1632" s="8" t="inlineStr">
        <is>
          <t>22 ↑ +2.60%</t>
        </is>
      </c>
    </row>
    <row r="1633" ht="28" customHeight="1" s="386">
      <c r="A1633" s="308" t="n">
        <v>43812</v>
      </c>
      <c r="B1633" s="472" t="n">
        <v>1194.419</v>
      </c>
      <c r="C1633" s="8" t="n">
        <v>6.549</v>
      </c>
      <c r="D1633" s="268" t="n">
        <v>0.0055</v>
      </c>
      <c r="E1633" s="8" t="n">
        <v>73.59999999999999</v>
      </c>
      <c r="F1633" s="8" t="n">
        <v>113.595</v>
      </c>
      <c r="G1633" s="8" t="n">
        <v>110.772</v>
      </c>
      <c r="H1633" s="8" t="n">
        <v>93.89</v>
      </c>
      <c r="I1633" s="8" t="n">
        <v>138.67</v>
      </c>
      <c r="J1633" s="8" t="n">
        <v>68.55</v>
      </c>
      <c r="K1633" s="268" t="n">
        <v>0.2507</v>
      </c>
      <c r="L1633" s="268" t="n">
        <v>0.1841</v>
      </c>
      <c r="M1633" s="268" t="n">
        <v>0.0032</v>
      </c>
      <c r="N1633" s="8" t="n">
        <v>56.66</v>
      </c>
      <c r="O1633" s="8" t="n">
        <v>3450.04</v>
      </c>
      <c r="P1633" s="268" t="n">
        <v>0.0164</v>
      </c>
      <c r="Q1633" s="8" t="n">
        <v>194</v>
      </c>
      <c r="R1633" s="8" t="inlineStr">
        <is>
          <t>1 ↑ +0.12%</t>
        </is>
      </c>
      <c r="S1633" s="8" t="inlineStr">
        <is>
          <t>30 ↑ +0.27%</t>
        </is>
      </c>
      <c r="T1633" s="8" t="inlineStr">
        <is>
          <t>63 ↑ +0.44%</t>
        </is>
      </c>
      <c r="U1633" s="8" t="inlineStr">
        <is>
          <t>53 ↑ +0.67%</t>
        </is>
      </c>
      <c r="V1633" s="8" t="inlineStr">
        <is>
          <t>30 ↑ +0.97%</t>
        </is>
      </c>
      <c r="W1633" s="8" t="inlineStr">
        <is>
          <t>17 ↑ +0.38%</t>
        </is>
      </c>
    </row>
    <row r="1634" ht="28" customHeight="1" s="386">
      <c r="A1634" s="308" t="n">
        <v>43811</v>
      </c>
      <c r="B1634" s="472" t="n">
        <v>1187.87</v>
      </c>
      <c r="C1634" s="8" t="n">
        <v>0.145</v>
      </c>
      <c r="D1634" s="268" t="n">
        <v>0.0001</v>
      </c>
      <c r="E1634" s="8" t="n">
        <v>67.36</v>
      </c>
      <c r="F1634" s="8" t="n">
        <v>113.025</v>
      </c>
      <c r="G1634" s="8" t="n">
        <v>110.06</v>
      </c>
      <c r="H1634" s="8" t="n">
        <v>92.31</v>
      </c>
      <c r="I1634" s="8" t="n">
        <v>139.14</v>
      </c>
      <c r="J1634" s="8" t="n">
        <v>75.61</v>
      </c>
      <c r="K1634" s="268" t="n">
        <v>0.2611</v>
      </c>
      <c r="L1634" s="268" t="n">
        <v>0.1992</v>
      </c>
      <c r="M1634" s="268" t="n">
        <v>0.0043</v>
      </c>
      <c r="N1634" s="8" t="n">
        <v>45.15</v>
      </c>
      <c r="O1634" s="8" t="n">
        <v>3427.2</v>
      </c>
      <c r="P1634" s="268" t="n">
        <v>0.0132</v>
      </c>
      <c r="Q1634" s="8" t="n">
        <v>192</v>
      </c>
      <c r="R1634" s="8" t="inlineStr">
        <is>
          <t>1 ↓ -0.17%</t>
        </is>
      </c>
      <c r="S1634" s="8" t="inlineStr">
        <is>
          <t>33 ↓ -0.09%</t>
        </is>
      </c>
      <c r="T1634" s="8" t="inlineStr">
        <is>
          <t>62 ↓ -0.02%</t>
        </is>
      </c>
      <c r="U1634" s="8" t="inlineStr">
        <is>
          <t>51 ↑ +0.02%</t>
        </is>
      </c>
      <c r="V1634" s="8" t="inlineStr">
        <is>
          <t>29 ↑ +0.30%</t>
        </is>
      </c>
      <c r="W1634" s="8" t="inlineStr">
        <is>
          <t>16 ↑ +0.40%</t>
        </is>
      </c>
    </row>
    <row r="1635" ht="28" customHeight="1" s="386">
      <c r="A1635" s="308" t="n">
        <v>43810</v>
      </c>
      <c r="B1635" s="472" t="n">
        <v>1187.725</v>
      </c>
      <c r="C1635" s="8" t="n">
        <v>2.724</v>
      </c>
      <c r="D1635" s="268" t="n">
        <v>0.0023</v>
      </c>
      <c r="E1635" s="8" t="n">
        <v>68.75</v>
      </c>
      <c r="F1635" s="8" t="n">
        <v>112.972</v>
      </c>
      <c r="G1635" s="8" t="n">
        <v>110.13</v>
      </c>
      <c r="H1635" s="8" t="n">
        <v>92.33</v>
      </c>
      <c r="I1635" s="8" t="n">
        <v>138.78</v>
      </c>
      <c r="J1635" s="8" t="n">
        <v>73.39</v>
      </c>
      <c r="K1635" s="268" t="n">
        <v>0.2581</v>
      </c>
      <c r="L1635" s="268" t="n">
        <v>0.1969</v>
      </c>
      <c r="M1635" s="268" t="n">
        <v>0.0043</v>
      </c>
      <c r="N1635" s="8" t="n">
        <v>51.83</v>
      </c>
      <c r="O1635" s="8" t="n">
        <v>3430.25</v>
      </c>
      <c r="P1635" s="268" t="n">
        <v>0.0151</v>
      </c>
      <c r="Q1635" s="8" t="n">
        <v>191</v>
      </c>
      <c r="R1635" s="8" t="n">
        <v>0</v>
      </c>
      <c r="S1635" s="8" t="inlineStr">
        <is>
          <t>31 ↑ +0.02%</t>
        </is>
      </c>
      <c r="T1635" s="8" t="inlineStr">
        <is>
          <t>63 ↑ +0.15%</t>
        </is>
      </c>
      <c r="U1635" s="8" t="inlineStr">
        <is>
          <t>54 ↑ +0.10%</t>
        </is>
      </c>
      <c r="V1635" s="8" t="inlineStr">
        <is>
          <t>27 ↑ +1.13%</t>
        </is>
      </c>
      <c r="W1635" s="8" t="inlineStr">
        <is>
          <t>16 ↑ +1.32%</t>
        </is>
      </c>
    </row>
    <row r="1636" ht="28" customHeight="1" s="386">
      <c r="A1636" s="308" t="n">
        <v>43809</v>
      </c>
      <c r="B1636" s="472" t="n">
        <v>1185.001</v>
      </c>
      <c r="C1636" s="8" t="n">
        <v>5.23</v>
      </c>
      <c r="D1636" s="268" t="n">
        <v>0.0044</v>
      </c>
      <c r="E1636" s="8" t="n">
        <v>67.47</v>
      </c>
      <c r="F1636" s="8" t="n">
        <v>112.615</v>
      </c>
      <c r="G1636" s="8" t="n">
        <v>109.95</v>
      </c>
      <c r="H1636" s="8" t="n">
        <v>92.37</v>
      </c>
      <c r="I1636" s="8" t="n">
        <v>137.92</v>
      </c>
      <c r="J1636" s="8" t="n">
        <v>69.84</v>
      </c>
      <c r="K1636" s="268" t="n">
        <v>0.253</v>
      </c>
      <c r="L1636" s="268" t="n">
        <v>0.1846</v>
      </c>
      <c r="M1636" s="268" t="n">
        <v>0.0051</v>
      </c>
      <c r="N1636" s="8" t="n">
        <v>54.66</v>
      </c>
      <c r="O1636" s="8" t="n">
        <v>3440.49</v>
      </c>
      <c r="P1636" s="268" t="n">
        <v>0.0159</v>
      </c>
      <c r="Q1636" s="8" t="n">
        <v>192</v>
      </c>
      <c r="R1636" s="8" t="n">
        <v>0</v>
      </c>
      <c r="S1636" s="8" t="inlineStr">
        <is>
          <t>31 ↑ +0.06%</t>
        </is>
      </c>
      <c r="T1636" s="8" t="inlineStr">
        <is>
          <t>66 ↑ +0.24%</t>
        </is>
      </c>
      <c r="U1636" s="8" t="inlineStr">
        <is>
          <t>54 ↑ +0.38%</t>
        </is>
      </c>
      <c r="V1636" s="8" t="inlineStr">
        <is>
          <t>25 ↑ +0.88%</t>
        </is>
      </c>
      <c r="W1636" s="8" t="inlineStr">
        <is>
          <t>16 ↑ +1.55%</t>
        </is>
      </c>
    </row>
    <row r="1637" ht="28" customHeight="1" s="386">
      <c r="A1637" s="308" t="n">
        <v>43808</v>
      </c>
      <c r="B1637" s="472" t="n">
        <v>1179.771</v>
      </c>
      <c r="C1637" s="8" t="n">
        <v>1.948</v>
      </c>
      <c r="D1637" s="268" t="n">
        <v>0.0017</v>
      </c>
      <c r="E1637" s="8" t="n">
        <v>65.66</v>
      </c>
      <c r="F1637" s="8" t="n">
        <v>112.08</v>
      </c>
      <c r="G1637" s="8" t="n">
        <v>109.185</v>
      </c>
      <c r="H1637" s="8" t="n">
        <v>92.88</v>
      </c>
      <c r="I1637" s="8" t="n">
        <v>137.61</v>
      </c>
      <c r="J1637" s="8" t="n">
        <v>66.89</v>
      </c>
      <c r="K1637" s="268" t="n">
        <v>0.2553</v>
      </c>
      <c r="L1637" s="268" t="n">
        <v>0.1745</v>
      </c>
      <c r="M1637" s="268" t="n">
        <v>0.006</v>
      </c>
      <c r="N1637" s="8" t="n">
        <v>35.54</v>
      </c>
      <c r="O1637" s="8" t="n">
        <v>3370.75</v>
      </c>
      <c r="P1637" s="268" t="n">
        <v>0.0105</v>
      </c>
      <c r="Q1637" s="8" t="n">
        <v>190</v>
      </c>
      <c r="R1637" s="8" t="inlineStr">
        <is>
          <t>1 ↓ -0.03%</t>
        </is>
      </c>
      <c r="S1637" s="8" t="inlineStr">
        <is>
          <t>31 ↑ +0.05%</t>
        </is>
      </c>
      <c r="T1637" s="8" t="inlineStr">
        <is>
          <t>72 ↑ +0.18%</t>
        </is>
      </c>
      <c r="U1637" s="8" t="inlineStr">
        <is>
          <t>49 ↑ +0.52%</t>
        </is>
      </c>
      <c r="V1637" s="8" t="inlineStr">
        <is>
          <t>22 ↑ +0.32%</t>
        </is>
      </c>
      <c r="W1637" s="8" t="inlineStr">
        <is>
          <t>15 ↑ +0.63%</t>
        </is>
      </c>
    </row>
    <row r="1638" ht="28" customHeight="1" s="386">
      <c r="A1638" s="308" t="n">
        <v>43805</v>
      </c>
      <c r="B1638" s="472" t="n">
        <v>1177.823</v>
      </c>
      <c r="C1638" s="8" t="n">
        <v>4.078</v>
      </c>
      <c r="D1638" s="268" t="n">
        <v>0.0035</v>
      </c>
      <c r="E1638" s="8" t="n">
        <v>65.59</v>
      </c>
      <c r="F1638" s="8" t="n">
        <v>111.894</v>
      </c>
      <c r="G1638" s="8" t="n">
        <v>108.983</v>
      </c>
      <c r="H1638" s="8" t="n">
        <v>92.95</v>
      </c>
      <c r="I1638" s="8" t="n">
        <v>137.38</v>
      </c>
      <c r="J1638" s="8" t="n">
        <v>63.83</v>
      </c>
      <c r="K1638" s="268" t="n">
        <v>0.2548</v>
      </c>
      <c r="L1638" s="268" t="n">
        <v>0.178</v>
      </c>
      <c r="M1638" s="268" t="n">
        <v>0.0063</v>
      </c>
      <c r="N1638" s="8" t="n">
        <v>36.57</v>
      </c>
      <c r="O1638" s="8" t="n">
        <v>3374.5</v>
      </c>
      <c r="P1638" s="268" t="n">
        <v>0.0108</v>
      </c>
      <c r="Q1638" s="8" t="n">
        <v>190</v>
      </c>
      <c r="R1638" s="8" t="n">
        <v>0</v>
      </c>
      <c r="S1638" s="8" t="inlineStr">
        <is>
          <t>32 ↑ +0.11%</t>
        </is>
      </c>
      <c r="T1638" s="8" t="inlineStr">
        <is>
          <t>71 ↑ +0.14%</t>
        </is>
      </c>
      <c r="U1638" s="8" t="inlineStr">
        <is>
          <t>52 ↑ +0.47%</t>
        </is>
      </c>
      <c r="V1638" s="8" t="inlineStr">
        <is>
          <t>22 ↑ +0.67%</t>
        </is>
      </c>
      <c r="W1638" s="8" t="inlineStr">
        <is>
          <t>13 ↑ +1.06%</t>
        </is>
      </c>
    </row>
    <row r="1639" ht="28" customHeight="1" s="386">
      <c r="A1639" s="308" t="n">
        <v>43804</v>
      </c>
      <c r="B1639" s="472" t="n">
        <v>1173.745</v>
      </c>
      <c r="C1639" s="8" t="n">
        <v>5.679</v>
      </c>
      <c r="D1639" s="268" t="n">
        <v>0.0049</v>
      </c>
      <c r="E1639" s="8" t="n">
        <v>63.04</v>
      </c>
      <c r="F1639" s="8" t="n">
        <v>111.479</v>
      </c>
      <c r="G1639" s="8" t="n">
        <v>108.601</v>
      </c>
      <c r="H1639" s="8" t="n">
        <v>92.38</v>
      </c>
      <c r="I1639" s="8" t="n">
        <v>137.46</v>
      </c>
      <c r="J1639" s="8" t="n">
        <v>66.67</v>
      </c>
      <c r="K1639" s="268" t="n">
        <v>0.2598</v>
      </c>
      <c r="L1639" s="268" t="n">
        <v>0.182</v>
      </c>
      <c r="M1639" s="268" t="n">
        <v>0.007</v>
      </c>
      <c r="N1639" s="8" t="n">
        <v>41.16</v>
      </c>
      <c r="O1639" s="8" t="n">
        <v>3378.47</v>
      </c>
      <c r="P1639" s="268" t="n">
        <v>0.0122</v>
      </c>
      <c r="Q1639" s="8" t="n">
        <v>190</v>
      </c>
      <c r="R1639" s="8" t="n">
        <v>0</v>
      </c>
      <c r="S1639" s="8" t="inlineStr">
        <is>
          <t>34 ↑ +0.13%</t>
        </is>
      </c>
      <c r="T1639" s="8" t="inlineStr">
        <is>
          <t>70 ↑ +0.28%</t>
        </is>
      </c>
      <c r="U1639" s="8" t="inlineStr">
        <is>
          <t>52 ↑ +0.58%</t>
        </is>
      </c>
      <c r="V1639" s="8" t="inlineStr">
        <is>
          <t>21 ↑ +1.09%</t>
        </is>
      </c>
      <c r="W1639" s="8" t="inlineStr">
        <is>
          <t>13 ↑ +1.21%</t>
        </is>
      </c>
    </row>
    <row r="1640" ht="28" customHeight="1" s="386">
      <c r="A1640" s="308" t="n">
        <v>43803</v>
      </c>
      <c r="B1640" s="472" t="n">
        <v>1168.066</v>
      </c>
      <c r="C1640" s="8" t="n">
        <v>1.748</v>
      </c>
      <c r="D1640" s="268" t="n">
        <v>0.0015</v>
      </c>
      <c r="E1640" s="8" t="n">
        <v>56.35</v>
      </c>
      <c r="F1640" s="8" t="n">
        <v>110.926</v>
      </c>
      <c r="G1640" s="8" t="n">
        <v>108.418</v>
      </c>
      <c r="H1640" s="8" t="n">
        <v>91.7</v>
      </c>
      <c r="I1640" s="8" t="n">
        <v>137.58</v>
      </c>
      <c r="J1640" s="8" t="n">
        <v>72.28</v>
      </c>
      <c r="K1640" s="268" t="n">
        <v>0.2665</v>
      </c>
      <c r="L1640" s="268" t="n">
        <v>0.189</v>
      </c>
      <c r="M1640" s="268" t="n">
        <v>0.007900000000000001</v>
      </c>
      <c r="N1640" s="8" t="n">
        <v>32.84</v>
      </c>
      <c r="O1640" s="8" t="n">
        <v>3373.63</v>
      </c>
      <c r="P1640" s="268" t="n">
        <v>0.0097</v>
      </c>
      <c r="Q1640" s="8" t="n">
        <v>189</v>
      </c>
      <c r="R1640" s="8" t="n">
        <v>0</v>
      </c>
      <c r="S1640" s="8" t="inlineStr">
        <is>
          <t>35 ↑ +0.11%</t>
        </is>
      </c>
      <c r="T1640" s="8" t="inlineStr">
        <is>
          <t>69 ↑ +0.05%</t>
        </is>
      </c>
      <c r="U1640" s="8" t="inlineStr">
        <is>
          <t>53 ↑ +0.25%</t>
        </is>
      </c>
      <c r="V1640" s="8" t="inlineStr">
        <is>
          <t>21 ↑ +0.42%</t>
        </is>
      </c>
      <c r="W1640" s="8" t="inlineStr">
        <is>
          <t>11 ↓ -0.12%</t>
        </is>
      </c>
    </row>
    <row r="1641" ht="28" customHeight="1" s="386">
      <c r="A1641" s="308" t="n">
        <v>43802</v>
      </c>
      <c r="B1641" s="472" t="n">
        <v>1166.318</v>
      </c>
      <c r="C1641" s="8" t="n">
        <v>1.694</v>
      </c>
      <c r="D1641" s="268" t="n">
        <v>0.0014</v>
      </c>
      <c r="E1641" s="8" t="n">
        <v>53.57</v>
      </c>
      <c r="F1641" s="8" t="n">
        <v>110.759</v>
      </c>
      <c r="G1641" s="8" t="n">
        <v>108.07</v>
      </c>
      <c r="H1641" s="8" t="n">
        <v>90.78</v>
      </c>
      <c r="I1641" s="8" t="n">
        <v>137.76</v>
      </c>
      <c r="J1641" s="8" t="n">
        <v>75.15000000000001</v>
      </c>
      <c r="K1641" s="268" t="n">
        <v>0.27</v>
      </c>
      <c r="L1641" s="268" t="n">
        <v>0.1893</v>
      </c>
      <c r="M1641" s="268" t="n">
        <v>0.0083</v>
      </c>
      <c r="N1641" s="8" t="n">
        <v>31.06</v>
      </c>
      <c r="O1641" s="8" t="n">
        <v>3383.24</v>
      </c>
      <c r="P1641" s="268" t="n">
        <v>0.0092</v>
      </c>
      <c r="Q1641" s="8" t="n">
        <v>190</v>
      </c>
      <c r="R1641" s="8" t="inlineStr">
        <is>
          <t>1 ↓ -0.30%</t>
        </is>
      </c>
      <c r="S1641" s="8" t="inlineStr">
        <is>
          <t>34 ↓ -0.05%</t>
        </is>
      </c>
      <c r="T1641" s="8" t="inlineStr">
        <is>
          <t>73 ↑ +0.17%</t>
        </is>
      </c>
      <c r="U1641" s="8" t="inlineStr">
        <is>
          <t>51 ↓ -0.02%</t>
        </is>
      </c>
      <c r="V1641" s="8" t="inlineStr">
        <is>
          <t>21 ↑ +0.09%</t>
        </is>
      </c>
      <c r="W1641" s="8" t="inlineStr">
        <is>
          <t>10 ↑ +1.60%</t>
        </is>
      </c>
    </row>
    <row r="1642" ht="28" customHeight="1" s="386">
      <c r="A1642" s="308" t="n">
        <v>43801</v>
      </c>
      <c r="B1642" s="472" t="n">
        <v>1164.624</v>
      </c>
      <c r="C1642" s="8" t="n">
        <v>-0.555</v>
      </c>
      <c r="D1642" s="268" t="n">
        <v>-0.0005</v>
      </c>
      <c r="E1642" s="8" t="n">
        <v>53.56</v>
      </c>
      <c r="F1642" s="8" t="n">
        <v>110.551</v>
      </c>
      <c r="G1642" s="8" t="n">
        <v>107.8</v>
      </c>
      <c r="H1642" s="8" t="n">
        <v>90.86</v>
      </c>
      <c r="I1642" s="8" t="n">
        <v>138.2</v>
      </c>
      <c r="J1642" s="8" t="n">
        <v>79.17</v>
      </c>
      <c r="K1642" s="268" t="n">
        <v>0.2765</v>
      </c>
      <c r="L1642" s="268" t="n">
        <v>0.1927</v>
      </c>
      <c r="M1642" s="268" t="n">
        <v>0.0086</v>
      </c>
      <c r="N1642" s="8" t="n">
        <v>24.47</v>
      </c>
      <c r="O1642" s="8" t="n">
        <v>3344.16</v>
      </c>
      <c r="P1642" s="268" t="n">
        <v>0.0073</v>
      </c>
      <c r="Q1642" s="8" t="n">
        <v>189</v>
      </c>
      <c r="R1642" s="8" t="inlineStr">
        <is>
          <t>1 ↓ -0.02%</t>
        </is>
      </c>
      <c r="S1642" s="8" t="inlineStr">
        <is>
          <t>34 ↓ -0.05%</t>
        </is>
      </c>
      <c r="T1642" s="8" t="inlineStr">
        <is>
          <t>73 ↓ -0.04%</t>
        </is>
      </c>
      <c r="U1642" s="8" t="inlineStr">
        <is>
          <t>49 ↑ +0.30%</t>
        </is>
      </c>
      <c r="V1642" s="8" t="inlineStr">
        <is>
          <t>22 ↑ +0.14%</t>
        </is>
      </c>
      <c r="W1642" s="8" t="inlineStr">
        <is>
          <t>10 ↓ -0.83%</t>
        </is>
      </c>
    </row>
    <row r="1643" ht="28" customHeight="1" s="386">
      <c r="A1643" s="308" t="n">
        <v>43798</v>
      </c>
      <c r="B1643" s="472" t="n">
        <v>1165.179</v>
      </c>
      <c r="C1643" s="8" t="n">
        <v>-1.325</v>
      </c>
      <c r="D1643" s="268" t="n">
        <v>-0.0011</v>
      </c>
      <c r="E1643" s="8" t="n">
        <v>53.02</v>
      </c>
      <c r="F1643" s="8" t="n">
        <v>110.656</v>
      </c>
      <c r="G1643" s="8" t="n">
        <v>107.8</v>
      </c>
      <c r="H1643" s="8" t="n">
        <v>90.29000000000001</v>
      </c>
      <c r="I1643" s="8" t="n">
        <v>138.29</v>
      </c>
      <c r="J1643" s="8" t="n">
        <v>80.54000000000001</v>
      </c>
      <c r="K1643" s="268" t="n">
        <v>0.2763</v>
      </c>
      <c r="L1643" s="268" t="n">
        <v>0.1988</v>
      </c>
      <c r="M1643" s="268" t="n">
        <v>0.008399999999999999</v>
      </c>
      <c r="N1643" s="8" t="n">
        <v>28.2</v>
      </c>
      <c r="O1643" s="8" t="n">
        <v>3344.69</v>
      </c>
      <c r="P1643" s="268" t="n">
        <v>0.008399999999999999</v>
      </c>
      <c r="Q1643" s="8" t="n">
        <v>189</v>
      </c>
      <c r="R1643" s="8" t="inlineStr">
        <is>
          <t>1 ↑ +0.42%</t>
        </is>
      </c>
      <c r="S1643" s="8" t="inlineStr">
        <is>
          <t>32 ↓ -0.13%</t>
        </is>
      </c>
      <c r="T1643" s="8" t="inlineStr">
        <is>
          <t>76 ↓ -0.05%</t>
        </is>
      </c>
      <c r="U1643" s="8" t="inlineStr">
        <is>
          <t>47 ↓ -0.14%</t>
        </is>
      </c>
      <c r="V1643" s="8" t="inlineStr">
        <is>
          <t>24 ↓ -0.08%</t>
        </is>
      </c>
      <c r="W1643" s="8" t="inlineStr">
        <is>
          <t>9 ↓ -0.56%</t>
        </is>
      </c>
    </row>
    <row r="1644" ht="28" customHeight="1" s="386">
      <c r="A1644" s="308" t="n">
        <v>43797</v>
      </c>
      <c r="B1644" s="472" t="n">
        <v>1166.504</v>
      </c>
      <c r="C1644" s="8" t="n">
        <v>-2.507</v>
      </c>
      <c r="D1644" s="268" t="n">
        <v>-0.0021</v>
      </c>
      <c r="E1644" s="8" t="n">
        <v>54.07</v>
      </c>
      <c r="F1644" s="8" t="n">
        <v>110.821</v>
      </c>
      <c r="G1644" s="8" t="n">
        <v>108.225</v>
      </c>
      <c r="H1644" s="8" t="n">
        <v>89.02</v>
      </c>
      <c r="I1644" s="8" t="n">
        <v>138.95</v>
      </c>
      <c r="J1644" s="8" t="n">
        <v>83.84</v>
      </c>
      <c r="K1644" s="268" t="n">
        <v>0.2813</v>
      </c>
      <c r="L1644" s="268" t="n">
        <v>0.2022</v>
      </c>
      <c r="M1644" s="268" t="n">
        <v>0.0081</v>
      </c>
      <c r="N1644" s="8" t="n">
        <v>26.7</v>
      </c>
      <c r="O1644" s="8" t="n">
        <v>3303.54</v>
      </c>
      <c r="P1644" s="268" t="n">
        <v>0.0081</v>
      </c>
      <c r="Q1644" s="8" t="n">
        <v>186</v>
      </c>
      <c r="R1644" s="8" t="inlineStr">
        <is>
          <t>1 ↓ -0.46%</t>
        </is>
      </c>
      <c r="S1644" s="8" t="inlineStr">
        <is>
          <t>31 ↓ -0.27%</t>
        </is>
      </c>
      <c r="T1644" s="8" t="inlineStr">
        <is>
          <t>75 ↓ -0.10%</t>
        </is>
      </c>
      <c r="U1644" s="8" t="inlineStr">
        <is>
          <t>45 ↓ -0.23%</t>
        </is>
      </c>
      <c r="V1644" s="8" t="inlineStr">
        <is>
          <t>24 ↓ -0.33%</t>
        </is>
      </c>
      <c r="W1644" s="8" t="inlineStr">
        <is>
          <t>10 ↑ +0.34%</t>
        </is>
      </c>
    </row>
    <row r="1645" ht="28" customHeight="1" s="386">
      <c r="A1645" s="308" t="n">
        <v>43796</v>
      </c>
      <c r="B1645" s="472" t="n">
        <v>1169.011</v>
      </c>
      <c r="C1645" s="8" t="n">
        <v>-0.556</v>
      </c>
      <c r="D1645" s="268" t="n">
        <v>-0.0005</v>
      </c>
      <c r="E1645" s="8" t="n">
        <v>57.14</v>
      </c>
      <c r="F1645" s="8" t="n">
        <v>111.094</v>
      </c>
      <c r="G1645" s="8" t="n">
        <v>108.5</v>
      </c>
      <c r="H1645" s="8" t="n">
        <v>90.5</v>
      </c>
      <c r="I1645" s="8" t="n">
        <v>138.97</v>
      </c>
      <c r="J1645" s="8" t="n">
        <v>82.98</v>
      </c>
      <c r="K1645" s="268" t="n">
        <v>0.2788</v>
      </c>
      <c r="L1645" s="268" t="n">
        <v>0.2046</v>
      </c>
      <c r="M1645" s="268" t="n">
        <v>0.0075</v>
      </c>
      <c r="N1645" s="8" t="n">
        <v>29.08</v>
      </c>
      <c r="O1645" s="8" t="n">
        <v>3333.24</v>
      </c>
      <c r="P1645" s="268" t="n">
        <v>0.008699999999999999</v>
      </c>
      <c r="Q1645" s="8" t="n">
        <v>187</v>
      </c>
      <c r="R1645" s="8" t="inlineStr">
        <is>
          <t>1 ↓ -0.14%</t>
        </is>
      </c>
      <c r="S1645" s="8" t="inlineStr">
        <is>
          <t>31 ↓ -0.19%</t>
        </is>
      </c>
      <c r="T1645" s="8" t="inlineStr">
        <is>
          <t>75 ↓ -0.08%</t>
        </is>
      </c>
      <c r="U1645" s="8" t="inlineStr">
        <is>
          <t>45 ↑ +0.06%</t>
        </is>
      </c>
      <c r="V1645" s="8" t="inlineStr">
        <is>
          <t>25 ↑ +0.10%</t>
        </is>
      </c>
      <c r="W1645" s="8" t="inlineStr">
        <is>
          <t>10 ↓ -0.22%</t>
        </is>
      </c>
    </row>
    <row r="1646" ht="28" customHeight="1" s="386">
      <c r="A1646" s="308" t="n">
        <v>43795</v>
      </c>
      <c r="B1646" s="472" t="n">
        <v>1169.567</v>
      </c>
      <c r="C1646" s="8" t="n">
        <v>1.083</v>
      </c>
      <c r="D1646" s="268" t="n">
        <v>0.0009</v>
      </c>
      <c r="E1646" s="8" t="n">
        <v>57.98</v>
      </c>
      <c r="F1646" s="8" t="n">
        <v>111.153</v>
      </c>
      <c r="G1646" s="8" t="n">
        <v>108.03</v>
      </c>
      <c r="H1646" s="8" t="n">
        <v>89.5</v>
      </c>
      <c r="I1646" s="8" t="n">
        <v>138.82</v>
      </c>
      <c r="J1646" s="8" t="n">
        <v>81.33</v>
      </c>
      <c r="K1646" s="268" t="n">
        <v>0.2767</v>
      </c>
      <c r="L1646" s="268" t="n">
        <v>0.2</v>
      </c>
      <c r="M1646" s="268" t="n">
        <v>0.0073</v>
      </c>
      <c r="N1646" s="8" t="n">
        <v>35.03</v>
      </c>
      <c r="O1646" s="8" t="n">
        <v>3335.83</v>
      </c>
      <c r="P1646" s="268" t="n">
        <v>0.0105</v>
      </c>
      <c r="Q1646" s="8" t="n">
        <v>187</v>
      </c>
      <c r="R1646" s="8" t="inlineStr">
        <is>
          <t>1 ↓ -1.08%</t>
        </is>
      </c>
      <c r="S1646" s="8" t="inlineStr">
        <is>
          <t>29 ↑ +0.09%</t>
        </is>
      </c>
      <c r="T1646" s="8" t="inlineStr">
        <is>
          <t>76 ↑ +0.01%</t>
        </is>
      </c>
      <c r="U1646" s="8" t="inlineStr">
        <is>
          <t>45 ↑ +0.20%</t>
        </is>
      </c>
      <c r="V1646" s="8" t="inlineStr">
        <is>
          <t>28 ↑ +0.22%</t>
        </is>
      </c>
      <c r="W1646" s="8" t="inlineStr">
        <is>
          <t>8 ↑ +0.02%</t>
        </is>
      </c>
    </row>
    <row r="1647" ht="28" customHeight="1" s="386">
      <c r="A1647" s="308" t="n">
        <v>43794</v>
      </c>
      <c r="B1647" s="472" t="n">
        <v>1168.484</v>
      </c>
      <c r="C1647" s="8" t="n">
        <v>-1.219</v>
      </c>
      <c r="D1647" s="268" t="n">
        <v>-0.001</v>
      </c>
      <c r="E1647" s="8" t="n">
        <v>56.75</v>
      </c>
      <c r="F1647" s="8" t="n">
        <v>111.058</v>
      </c>
      <c r="G1647" s="8" t="n">
        <v>108.309</v>
      </c>
      <c r="H1647" s="8" t="n">
        <v>89.2</v>
      </c>
      <c r="I1647" s="8" t="n">
        <v>138.87</v>
      </c>
      <c r="J1647" s="8" t="n">
        <v>81.22</v>
      </c>
      <c r="K1647" s="268" t="n">
        <v>0.2781</v>
      </c>
      <c r="L1647" s="268" t="n">
        <v>0.2006</v>
      </c>
      <c r="M1647" s="268" t="n">
        <v>0.0073</v>
      </c>
      <c r="N1647" s="8" t="n">
        <v>31.46</v>
      </c>
      <c r="O1647" s="8" t="n">
        <v>3332.49</v>
      </c>
      <c r="P1647" s="268" t="n">
        <v>0.0094</v>
      </c>
      <c r="Q1647" s="8" t="n">
        <v>186</v>
      </c>
      <c r="R1647" s="8" t="n">
        <v>0</v>
      </c>
      <c r="S1647" s="8" t="inlineStr">
        <is>
          <t>30 ↓ -0.05%</t>
        </is>
      </c>
      <c r="T1647" s="8" t="inlineStr">
        <is>
          <t>77 ↑ +0.18%</t>
        </is>
      </c>
      <c r="U1647" s="8" t="inlineStr">
        <is>
          <t>42 ↓ -0.02%</t>
        </is>
      </c>
      <c r="V1647" s="8" t="inlineStr">
        <is>
          <t>29 ↓ -0.20%</t>
        </is>
      </c>
      <c r="W1647" s="8" t="inlineStr">
        <is>
          <t>8 ↓ -2.08%</t>
        </is>
      </c>
    </row>
    <row r="1648" ht="28" customHeight="1" s="386">
      <c r="A1648" s="308" t="n">
        <v>43791</v>
      </c>
      <c r="B1648" s="472" t="n">
        <v>1169.703</v>
      </c>
      <c r="C1648" s="8" t="n">
        <v>-3.63</v>
      </c>
      <c r="D1648" s="268" t="n">
        <v>-0.0031</v>
      </c>
      <c r="E1648" s="8" t="n">
        <v>56.56</v>
      </c>
      <c r="F1648" s="8" t="n">
        <v>111.26</v>
      </c>
      <c r="G1648" s="8" t="n">
        <v>108.05</v>
      </c>
      <c r="H1648" s="8" t="n">
        <v>89.36</v>
      </c>
      <c r="I1648" s="8" t="n">
        <v>139.63</v>
      </c>
      <c r="J1648" s="8" t="n">
        <v>82.2</v>
      </c>
      <c r="K1648" s="268" t="n">
        <v>0.2838</v>
      </c>
      <c r="L1648" s="268" t="n">
        <v>0.2031</v>
      </c>
      <c r="M1648" s="268" t="n">
        <v>0.0071</v>
      </c>
      <c r="N1648" s="8" t="n">
        <v>37.9</v>
      </c>
      <c r="O1648" s="8" t="n">
        <v>3319.53</v>
      </c>
      <c r="P1648" s="268" t="n">
        <v>0.0114</v>
      </c>
      <c r="Q1648" s="8" t="n">
        <v>184</v>
      </c>
      <c r="R1648" s="8" t="n">
        <v>0</v>
      </c>
      <c r="S1648" s="8" t="inlineStr">
        <is>
          <t>30 ↓ -0.15%</t>
        </is>
      </c>
      <c r="T1648" s="8" t="inlineStr">
        <is>
          <t>74 ↓ -0.02%</t>
        </is>
      </c>
      <c r="U1648" s="8" t="inlineStr">
        <is>
          <t>45 ↑ +0.09%</t>
        </is>
      </c>
      <c r="V1648" s="8" t="inlineStr">
        <is>
          <t>27 ↓ -0.90%</t>
        </is>
      </c>
      <c r="W1648" s="8" t="inlineStr">
        <is>
          <t>8 ↓ -1.73%</t>
        </is>
      </c>
    </row>
    <row r="1649" ht="28" customHeight="1" s="386">
      <c r="A1649" s="308" t="n">
        <v>43790</v>
      </c>
      <c r="B1649" s="472" t="n">
        <v>1173.333</v>
      </c>
      <c r="C1649" s="8" t="n">
        <v>-3.182</v>
      </c>
      <c r="D1649" s="268" t="n">
        <v>-0.0027</v>
      </c>
      <c r="E1649" s="8" t="n">
        <v>60.57</v>
      </c>
      <c r="F1649" s="8" t="n">
        <v>112.056</v>
      </c>
      <c r="G1649" s="8" t="n">
        <v>108.362</v>
      </c>
      <c r="H1649" s="8" t="n">
        <v>90.26000000000001</v>
      </c>
      <c r="I1649" s="8" t="n">
        <v>139.87</v>
      </c>
      <c r="J1649" s="8" t="n">
        <v>79.04000000000001</v>
      </c>
      <c r="K1649" s="268" t="n">
        <v>0.2781</v>
      </c>
      <c r="L1649" s="268" t="n">
        <v>0.193</v>
      </c>
      <c r="M1649" s="268" t="n">
        <v>0.006</v>
      </c>
      <c r="N1649" s="8" t="n">
        <v>33.27</v>
      </c>
      <c r="O1649" s="8" t="n">
        <v>3310.74</v>
      </c>
      <c r="P1649" s="268" t="n">
        <v>0.0101</v>
      </c>
      <c r="Q1649" s="8" t="n">
        <v>182</v>
      </c>
      <c r="R1649" s="8" t="n">
        <v>0</v>
      </c>
      <c r="S1649" s="8" t="inlineStr">
        <is>
          <t>27 ↓ -0.39%</t>
        </is>
      </c>
      <c r="T1649" s="8" t="inlineStr">
        <is>
          <t>72 ↓ -0.10%</t>
        </is>
      </c>
      <c r="U1649" s="8" t="inlineStr">
        <is>
          <t>45 ↓ -0.24%</t>
        </is>
      </c>
      <c r="V1649" s="8" t="inlineStr">
        <is>
          <t>25 ↓ -0.37%</t>
        </is>
      </c>
      <c r="W1649" s="8" t="inlineStr">
        <is>
          <t>13 ↑ +0.02%</t>
        </is>
      </c>
    </row>
    <row r="1650" ht="28" customHeight="1" s="386">
      <c r="A1650" s="308" t="n">
        <v>43789</v>
      </c>
      <c r="B1650" s="472" t="n">
        <v>1176.515</v>
      </c>
      <c r="C1650" s="8" t="n">
        <v>-0.965</v>
      </c>
      <c r="D1650" s="268" t="n">
        <v>-0.0008</v>
      </c>
      <c r="E1650" s="8" t="n">
        <v>62.8</v>
      </c>
      <c r="F1650" s="8" t="n">
        <v>112.356</v>
      </c>
      <c r="G1650" s="8" t="n">
        <v>108.85</v>
      </c>
      <c r="H1650" s="8" t="n">
        <v>90.55</v>
      </c>
      <c r="I1650" s="8" t="n">
        <v>140.54</v>
      </c>
      <c r="J1650" s="8" t="n">
        <v>80.09999999999999</v>
      </c>
      <c r="K1650" s="268" t="n">
        <v>0.2819</v>
      </c>
      <c r="L1650" s="268" t="n">
        <v>0.1962</v>
      </c>
      <c r="M1650" s="268" t="n">
        <v>0.0053</v>
      </c>
      <c r="N1650" s="8" t="n">
        <v>40.18</v>
      </c>
      <c r="O1650" s="8" t="n">
        <v>3312.06</v>
      </c>
      <c r="P1650" s="268" t="n">
        <v>0.0121</v>
      </c>
      <c r="Q1650" s="8" t="n">
        <v>182</v>
      </c>
      <c r="R1650" s="8" t="n">
        <v>0</v>
      </c>
      <c r="S1650" s="8" t="inlineStr">
        <is>
          <t>24 ↓ -0.12%</t>
        </is>
      </c>
      <c r="T1650" s="8" t="inlineStr">
        <is>
          <t>73 ↑ +0.04%</t>
        </is>
      </c>
      <c r="U1650" s="8" t="inlineStr">
        <is>
          <t>49 ↓ -0.34%</t>
        </is>
      </c>
      <c r="V1650" s="8" t="inlineStr">
        <is>
          <t>24 ↓ -0.32%</t>
        </is>
      </c>
      <c r="W1650" s="8" t="inlineStr">
        <is>
          <t>12 ↑ +0.79%</t>
        </is>
      </c>
    </row>
    <row r="1651" ht="28" customHeight="1" s="386">
      <c r="A1651" s="308" t="n">
        <v>43788</v>
      </c>
      <c r="B1651" s="472" t="n">
        <v>1177.48</v>
      </c>
      <c r="C1651" s="8" t="n">
        <v>7.023</v>
      </c>
      <c r="D1651" s="268" t="n">
        <v>0.006</v>
      </c>
      <c r="E1651" s="8" t="n">
        <v>64.25</v>
      </c>
      <c r="F1651" s="8" t="n">
        <v>112.465</v>
      </c>
      <c r="G1651" s="8" t="n">
        <v>108.81</v>
      </c>
      <c r="H1651" s="8" t="n">
        <v>91.28</v>
      </c>
      <c r="I1651" s="8" t="n">
        <v>139.77</v>
      </c>
      <c r="J1651" s="8" t="n">
        <v>73.31999999999999</v>
      </c>
      <c r="K1651" s="268" t="n">
        <v>0.273</v>
      </c>
      <c r="L1651" s="268" t="n">
        <v>0.1882</v>
      </c>
      <c r="M1651" s="268" t="n">
        <v>0.0049</v>
      </c>
      <c r="N1651" s="8" t="n">
        <v>50.63</v>
      </c>
      <c r="O1651" s="8" t="n">
        <v>3312.72</v>
      </c>
      <c r="P1651" s="268" t="n">
        <v>0.0153</v>
      </c>
      <c r="Q1651" s="8" t="n">
        <v>182</v>
      </c>
      <c r="R1651" s="8" t="n">
        <v>0</v>
      </c>
      <c r="S1651" s="8" t="inlineStr">
        <is>
          <t>24 ↑ +0.07%</t>
        </is>
      </c>
      <c r="T1651" s="8" t="inlineStr">
        <is>
          <t>74 ↑ +0.34%</t>
        </is>
      </c>
      <c r="U1651" s="8" t="inlineStr">
        <is>
          <t>45 ↑ +0.85%</t>
        </is>
      </c>
      <c r="V1651" s="8" t="inlineStr">
        <is>
          <t>28 ↑ +1.11%</t>
        </is>
      </c>
      <c r="W1651" s="8" t="inlineStr">
        <is>
          <t>11 ↑ +1.23%</t>
        </is>
      </c>
    </row>
    <row r="1652" ht="28" customHeight="1" s="386">
      <c r="A1652" s="308" t="n">
        <v>43787</v>
      </c>
      <c r="B1652" s="472" t="n">
        <v>1170.457</v>
      </c>
      <c r="C1652" s="8" t="n">
        <v>2.468</v>
      </c>
      <c r="D1652" s="268" t="n">
        <v>0.0021</v>
      </c>
      <c r="E1652" s="8" t="n">
        <v>59.39</v>
      </c>
      <c r="F1652" s="8" t="n">
        <v>111.763</v>
      </c>
      <c r="G1652" s="8" t="n">
        <v>108.18</v>
      </c>
      <c r="H1652" s="8" t="n">
        <v>90.15000000000001</v>
      </c>
      <c r="I1652" s="8" t="n">
        <v>140.5</v>
      </c>
      <c r="J1652" s="8" t="n">
        <v>79.56</v>
      </c>
      <c r="K1652" s="268" t="n">
        <v>0.2874</v>
      </c>
      <c r="L1652" s="268" t="n">
        <v>0.2023</v>
      </c>
      <c r="M1652" s="268" t="n">
        <v>0.0063</v>
      </c>
      <c r="N1652" s="8" t="n">
        <v>55.41</v>
      </c>
      <c r="O1652" s="8" t="n">
        <v>3313.37</v>
      </c>
      <c r="P1652" s="268" t="n">
        <v>0.0167</v>
      </c>
      <c r="Q1652" s="8" t="n">
        <v>182</v>
      </c>
      <c r="R1652" s="8" t="n">
        <v>0</v>
      </c>
      <c r="S1652" s="8" t="inlineStr">
        <is>
          <t>26 ↓ -0.22%</t>
        </is>
      </c>
      <c r="T1652" s="8" t="inlineStr">
        <is>
          <t>75 ↑ +0.12%</t>
        </is>
      </c>
      <c r="U1652" s="8" t="inlineStr">
        <is>
          <t>46 ↑ +0.20%</t>
        </is>
      </c>
      <c r="V1652" s="8" t="inlineStr">
        <is>
          <t>24 ↑ +0.48%</t>
        </is>
      </c>
      <c r="W1652" s="8" t="inlineStr">
        <is>
          <t>11 ↑ +1.34%</t>
        </is>
      </c>
    </row>
    <row r="1653" ht="28" customHeight="1" s="386">
      <c r="A1653" s="308" t="n">
        <v>43784</v>
      </c>
      <c r="B1653" s="472" t="n">
        <v>1167.989</v>
      </c>
      <c r="C1653" s="8" t="n">
        <v>-4.643</v>
      </c>
      <c r="D1653" s="268" t="n">
        <v>-0.004</v>
      </c>
      <c r="E1653" s="8" t="n">
        <v>57.83</v>
      </c>
      <c r="F1653" s="8" t="n">
        <v>111.546</v>
      </c>
      <c r="G1653" s="8" t="n">
        <v>107.7</v>
      </c>
      <c r="H1653" s="8" t="n">
        <v>89.62</v>
      </c>
      <c r="I1653" s="8" t="n">
        <v>141.13</v>
      </c>
      <c r="J1653" s="8" t="n">
        <v>85.16</v>
      </c>
      <c r="K1653" s="268" t="n">
        <v>0.2959</v>
      </c>
      <c r="L1653" s="268" t="n">
        <v>0.2165</v>
      </c>
      <c r="M1653" s="268" t="n">
        <v>0.0063</v>
      </c>
      <c r="N1653" s="8" t="n">
        <v>25.43</v>
      </c>
      <c r="O1653" s="8" t="n">
        <v>2814.04</v>
      </c>
      <c r="P1653" s="268" t="n">
        <v>0.008999999999999999</v>
      </c>
      <c r="Q1653" s="8" t="n">
        <v>181</v>
      </c>
      <c r="R1653" s="8" t="n">
        <v>0</v>
      </c>
      <c r="S1653" s="8" t="inlineStr">
        <is>
          <t>28 ↓ -0.22%</t>
        </is>
      </c>
      <c r="T1653" s="8" t="inlineStr">
        <is>
          <t>74 ↓ -0.31%</t>
        </is>
      </c>
      <c r="U1653" s="8" t="inlineStr">
        <is>
          <t>47 ↓ -0.33%</t>
        </is>
      </c>
      <c r="V1653" s="8" t="inlineStr">
        <is>
          <t>23 ↓ -0.51%</t>
        </is>
      </c>
      <c r="W1653" s="8" t="inlineStr">
        <is>
          <t>9 ↓ -1.30%</t>
        </is>
      </c>
    </row>
    <row r="1654" ht="28" customHeight="1" s="386">
      <c r="A1654" s="308" t="n">
        <v>43783</v>
      </c>
      <c r="B1654" s="472" t="n">
        <v>1172.632</v>
      </c>
      <c r="C1654" s="8" t="n">
        <v>1.66</v>
      </c>
      <c r="D1654" s="268" t="n">
        <v>0.0014</v>
      </c>
      <c r="E1654" s="8" t="n">
        <v>59.74</v>
      </c>
      <c r="F1654" s="8" t="n">
        <v>112.027</v>
      </c>
      <c r="G1654" s="8" t="n">
        <v>108.3</v>
      </c>
      <c r="H1654" s="8" t="n">
        <v>89.68000000000001</v>
      </c>
      <c r="I1654" s="8" t="n">
        <v>140.42</v>
      </c>
      <c r="J1654" s="8" t="n">
        <v>78.48</v>
      </c>
      <c r="K1654" s="268" t="n">
        <v>0.2839</v>
      </c>
      <c r="L1654" s="268" t="n">
        <v>0.2097</v>
      </c>
      <c r="M1654" s="268" t="n">
        <v>0.0054</v>
      </c>
      <c r="N1654" s="8" t="n">
        <v>27.32</v>
      </c>
      <c r="O1654" s="8" t="n">
        <v>2817.11</v>
      </c>
      <c r="P1654" s="268" t="n">
        <v>0.0097</v>
      </c>
      <c r="Q1654" s="8" t="n">
        <v>181</v>
      </c>
      <c r="R1654" s="8" t="n">
        <v>0</v>
      </c>
      <c r="S1654" s="8" t="inlineStr">
        <is>
          <t>24 ↓ -0.05%</t>
        </is>
      </c>
      <c r="T1654" s="8" t="inlineStr">
        <is>
          <t>78 ↓ -0.07%</t>
        </is>
      </c>
      <c r="U1654" s="8" t="inlineStr">
        <is>
          <t>46 ↑ +0.11%</t>
        </is>
      </c>
      <c r="V1654" s="8" t="inlineStr">
        <is>
          <t>23 ↑ +0.51%</t>
        </is>
      </c>
      <c r="W1654" s="8" t="inlineStr">
        <is>
          <t>10 ↑ +1.58%</t>
        </is>
      </c>
    </row>
    <row r="1655" ht="28" customHeight="1" s="386">
      <c r="A1655" s="308" t="n">
        <v>43782</v>
      </c>
      <c r="B1655" s="472" t="n">
        <v>1170.972</v>
      </c>
      <c r="C1655" s="8" t="n">
        <v>-1.998</v>
      </c>
      <c r="D1655" s="268" t="n">
        <v>-0.0017</v>
      </c>
      <c r="E1655" s="8" t="n">
        <v>60.78</v>
      </c>
      <c r="F1655" s="8" t="n">
        <v>111.832</v>
      </c>
      <c r="G1655" s="8" t="n">
        <v>108.25</v>
      </c>
      <c r="H1655" s="8" t="n">
        <v>89.52</v>
      </c>
      <c r="I1655" s="8" t="n">
        <v>140.5</v>
      </c>
      <c r="J1655" s="8" t="n">
        <v>80.33</v>
      </c>
      <c r="K1655" s="268" t="n">
        <v>0.2867</v>
      </c>
      <c r="L1655" s="268" t="n">
        <v>0.2068</v>
      </c>
      <c r="M1655" s="268" t="n">
        <v>0.0055</v>
      </c>
      <c r="N1655" s="8" t="n">
        <v>22.45</v>
      </c>
      <c r="O1655" s="8" t="n">
        <v>2817.91</v>
      </c>
      <c r="P1655" s="268" t="n">
        <v>0.008</v>
      </c>
      <c r="Q1655" s="8" t="n">
        <v>181</v>
      </c>
      <c r="R1655" s="8" t="n">
        <v>0</v>
      </c>
      <c r="S1655" s="8" t="inlineStr">
        <is>
          <t>24 ↓ -0.16%</t>
        </is>
      </c>
      <c r="T1655" s="8" t="inlineStr">
        <is>
          <t>78 ↓ -0.08%</t>
        </is>
      </c>
      <c r="U1655" s="8" t="inlineStr">
        <is>
          <t>45 ↓ -0.23%</t>
        </is>
      </c>
      <c r="V1655" s="8" t="inlineStr">
        <is>
          <t>25 ↓ -0.27%</t>
        </is>
      </c>
      <c r="W1655" s="8" t="inlineStr">
        <is>
          <t>9 ↓ -0.42%</t>
        </is>
      </c>
    </row>
    <row r="1656" ht="28" customHeight="1" s="386">
      <c r="A1656" s="308" t="n">
        <v>43781</v>
      </c>
      <c r="B1656" s="472" t="n">
        <v>1172.97</v>
      </c>
      <c r="C1656" s="8" t="n">
        <v>-0.981</v>
      </c>
      <c r="D1656" s="268" t="n">
        <v>-0.0008</v>
      </c>
      <c r="E1656" s="8" t="n">
        <v>60.79</v>
      </c>
      <c r="F1656" s="8" t="n">
        <v>112.039</v>
      </c>
      <c r="G1656" s="8" t="n">
        <v>108.157</v>
      </c>
      <c r="H1656" s="8" t="n">
        <v>89.36</v>
      </c>
      <c r="I1656" s="8" t="n">
        <v>140.21</v>
      </c>
      <c r="J1656" s="8" t="n">
        <v>78.54000000000001</v>
      </c>
      <c r="K1656" s="268" t="n">
        <v>0.2817</v>
      </c>
      <c r="L1656" s="268" t="n">
        <v>0.1979</v>
      </c>
      <c r="M1656" s="268" t="n">
        <v>0.0051</v>
      </c>
      <c r="N1656" s="8" t="n">
        <v>26.64</v>
      </c>
      <c r="O1656" s="8" t="n">
        <v>2818.21</v>
      </c>
      <c r="P1656" s="268" t="n">
        <v>0.0095</v>
      </c>
      <c r="Q1656" s="8" t="n">
        <v>181</v>
      </c>
      <c r="R1656" s="8" t="n">
        <v>0</v>
      </c>
      <c r="S1656" s="8" t="inlineStr">
        <is>
          <t>22 ↑ +0.04%</t>
        </is>
      </c>
      <c r="T1656" s="8" t="inlineStr">
        <is>
          <t>79 ↓ -0.10%</t>
        </is>
      </c>
      <c r="U1656" s="8" t="inlineStr">
        <is>
          <t>44 ↓ -0.21%</t>
        </is>
      </c>
      <c r="V1656" s="8" t="inlineStr">
        <is>
          <t>25 ↑ +0.07%</t>
        </is>
      </c>
      <c r="W1656" s="8" t="inlineStr">
        <is>
          <t>11 ↓ -0.07%</t>
        </is>
      </c>
    </row>
    <row r="1657" ht="28" customHeight="1" s="386">
      <c r="A1657" s="308" t="n">
        <v>43780</v>
      </c>
      <c r="B1657" s="472" t="n">
        <v>1173.951</v>
      </c>
      <c r="C1657" s="8" t="n">
        <v>-8.116</v>
      </c>
      <c r="D1657" s="268" t="n">
        <v>-0.0069</v>
      </c>
      <c r="E1657" s="8" t="n">
        <v>62.5</v>
      </c>
      <c r="F1657" s="8" t="n">
        <v>112.135</v>
      </c>
      <c r="G1657" s="8" t="n">
        <v>108.3</v>
      </c>
      <c r="H1657" s="8" t="n">
        <v>89.45999999999999</v>
      </c>
      <c r="I1657" s="8" t="n">
        <v>140.51</v>
      </c>
      <c r="J1657" s="8" t="n">
        <v>82.93000000000001</v>
      </c>
      <c r="K1657" s="268" t="n">
        <v>0.2838</v>
      </c>
      <c r="L1657" s="268" t="n">
        <v>0.2078</v>
      </c>
      <c r="M1657" s="268" t="n">
        <v>0.0048</v>
      </c>
      <c r="N1657" s="8" t="n">
        <v>29.86</v>
      </c>
      <c r="O1657" s="8" t="n">
        <v>2818.94</v>
      </c>
      <c r="P1657" s="268" t="n">
        <v>0.0106</v>
      </c>
      <c r="Q1657" s="8" t="n">
        <v>181</v>
      </c>
      <c r="R1657" s="8" t="n">
        <v>0</v>
      </c>
      <c r="S1657" s="8" t="inlineStr">
        <is>
          <t>22 ↓ -0.23%</t>
        </is>
      </c>
      <c r="T1657" s="8" t="inlineStr">
        <is>
          <t>80 ↓ -0.45%</t>
        </is>
      </c>
      <c r="U1657" s="8" t="inlineStr">
        <is>
          <t>40 ↓ -0.75%</t>
        </is>
      </c>
      <c r="V1657" s="8" t="inlineStr">
        <is>
          <t>28 ↓ -1.18%</t>
        </is>
      </c>
      <c r="W1657" s="8" t="inlineStr">
        <is>
          <t>11 ↓ -1.83%</t>
        </is>
      </c>
    </row>
    <row r="1658" ht="28" customHeight="1" s="386">
      <c r="A1658" s="308" t="n">
        <v>43777</v>
      </c>
      <c r="B1658" s="472" t="n">
        <v>1182.067</v>
      </c>
      <c r="C1658" s="8" t="n">
        <v>-0.801</v>
      </c>
      <c r="D1658" s="268" t="n">
        <v>-0.0007</v>
      </c>
      <c r="E1658" s="8" t="n">
        <v>69.34</v>
      </c>
      <c r="F1658" s="8" t="n">
        <v>113.071</v>
      </c>
      <c r="G1658" s="8" t="n">
        <v>109.057</v>
      </c>
      <c r="H1658" s="8" t="n">
        <v>91.66</v>
      </c>
      <c r="I1658" s="8" t="n">
        <v>139.14</v>
      </c>
      <c r="J1658" s="8" t="n">
        <v>74.2</v>
      </c>
      <c r="K1658" s="268" t="n">
        <v>0.2607</v>
      </c>
      <c r="L1658" s="268" t="n">
        <v>0.1797</v>
      </c>
      <c r="M1658" s="268" t="n">
        <v>0.0029</v>
      </c>
      <c r="N1658" s="8" t="n">
        <v>37.92</v>
      </c>
      <c r="O1658" s="8" t="n">
        <v>2803.63</v>
      </c>
      <c r="P1658" s="268" t="n">
        <v>0.0135</v>
      </c>
      <c r="Q1658" s="8" t="n">
        <v>178</v>
      </c>
      <c r="R1658" s="8" t="n">
        <v>0</v>
      </c>
      <c r="S1658" s="8" t="inlineStr">
        <is>
          <t>17 ↑ +0.02%</t>
        </is>
      </c>
      <c r="T1658" s="8" t="inlineStr">
        <is>
          <t>76 ↑ +0.09%</t>
        </is>
      </c>
      <c r="U1658" s="8" t="inlineStr">
        <is>
          <t>46 ↑ +0.10%</t>
        </is>
      </c>
      <c r="V1658" s="8" t="inlineStr">
        <is>
          <t>25 ↑ +0.33%</t>
        </is>
      </c>
      <c r="W1658" s="8" t="inlineStr">
        <is>
          <t>14 ↓ -0.55%</t>
        </is>
      </c>
    </row>
    <row r="1659" ht="28" customHeight="1" s="386">
      <c r="A1659" s="308" t="n">
        <v>43776</v>
      </c>
      <c r="B1659" s="472" t="n">
        <v>1182.868</v>
      </c>
      <c r="C1659" s="8" t="n">
        <v>5.438</v>
      </c>
      <c r="D1659" s="268" t="n">
        <v>0.0046</v>
      </c>
      <c r="E1659" s="8" t="n">
        <v>68.01000000000001</v>
      </c>
      <c r="F1659" s="8" t="n">
        <v>113.24</v>
      </c>
      <c r="G1659" s="8" t="n">
        <v>108.9</v>
      </c>
      <c r="H1659" s="8" t="n">
        <v>91.81</v>
      </c>
      <c r="I1659" s="8" t="n">
        <v>139.31</v>
      </c>
      <c r="J1659" s="8" t="n">
        <v>70.78</v>
      </c>
      <c r="K1659" s="268" t="n">
        <v>0.2607</v>
      </c>
      <c r="L1659" s="268" t="n">
        <v>0.1744</v>
      </c>
      <c r="M1659" s="268" t="n">
        <v>0.0026</v>
      </c>
      <c r="N1659" s="8" t="n">
        <v>47.33</v>
      </c>
      <c r="O1659" s="8" t="n">
        <v>2787.77</v>
      </c>
      <c r="P1659" s="268" t="n">
        <v>0.017</v>
      </c>
      <c r="Q1659" s="8" t="n">
        <v>176</v>
      </c>
      <c r="R1659" s="8" t="n">
        <v>0</v>
      </c>
      <c r="S1659" s="8" t="inlineStr">
        <is>
          <t>17 ↑ +0.15%</t>
        </is>
      </c>
      <c r="T1659" s="8" t="inlineStr">
        <is>
          <t>76 ↑ +0.27%</t>
        </is>
      </c>
      <c r="U1659" s="8" t="inlineStr">
        <is>
          <t>45 ↑ +0.74%</t>
        </is>
      </c>
      <c r="V1659" s="8" t="inlineStr">
        <is>
          <t>23 ↑ +0.09%</t>
        </is>
      </c>
      <c r="W1659" s="8" t="inlineStr">
        <is>
          <t>15 ↑ +2.73%</t>
        </is>
      </c>
    </row>
    <row r="1660" ht="28" customHeight="1" s="386">
      <c r="A1660" s="308" t="n">
        <v>43775</v>
      </c>
      <c r="B1660" s="472" t="n">
        <v>1177.43</v>
      </c>
      <c r="C1660" s="8" t="n">
        <v>-1.785</v>
      </c>
      <c r="D1660" s="268" t="n">
        <v>-0.0015</v>
      </c>
      <c r="E1660" s="8" t="n">
        <v>66.31999999999999</v>
      </c>
      <c r="F1660" s="8" t="n">
        <v>112.69</v>
      </c>
      <c r="G1660" s="8" t="n">
        <v>108.723</v>
      </c>
      <c r="H1660" s="8" t="n">
        <v>91.61</v>
      </c>
      <c r="I1660" s="8" t="n">
        <v>138.98</v>
      </c>
      <c r="J1660" s="8" t="n">
        <v>75.65000000000001</v>
      </c>
      <c r="K1660" s="268" t="n">
        <v>0.2629</v>
      </c>
      <c r="L1660" s="268" t="n">
        <v>0.1762</v>
      </c>
      <c r="M1660" s="268" t="n">
        <v>0.0036</v>
      </c>
      <c r="N1660" s="8" t="n">
        <v>39.21</v>
      </c>
      <c r="O1660" s="8" t="n">
        <v>2789.49</v>
      </c>
      <c r="P1660" s="268" t="n">
        <v>0.0141</v>
      </c>
      <c r="Q1660" s="8" t="n">
        <v>176</v>
      </c>
      <c r="R1660" s="8" t="n">
        <v>0</v>
      </c>
      <c r="S1660" s="8" t="inlineStr">
        <is>
          <t>18 ↑ +0.07%</t>
        </is>
      </c>
      <c r="T1660" s="8" t="inlineStr">
        <is>
          <t>78 ↓ -0.03%</t>
        </is>
      </c>
      <c r="U1660" s="8" t="inlineStr">
        <is>
          <t>45 ↓ -0.36%</t>
        </is>
      </c>
      <c r="V1660" s="8" t="inlineStr">
        <is>
          <t>23 ↑ +0.02%</t>
        </is>
      </c>
      <c r="W1660" s="8" t="inlineStr">
        <is>
          <t>12 ↓ -0.82%</t>
        </is>
      </c>
    </row>
    <row r="1661" ht="28" customHeight="1" s="386">
      <c r="A1661" s="308" t="n">
        <v>43774</v>
      </c>
      <c r="B1661" s="472" t="n">
        <v>1179.215</v>
      </c>
      <c r="C1661" s="8" t="n">
        <v>4.354</v>
      </c>
      <c r="D1661" s="268" t="n">
        <v>0.0037</v>
      </c>
      <c r="E1661" s="8" t="n">
        <v>68.68000000000001</v>
      </c>
      <c r="F1661" s="8" t="n">
        <v>112.908</v>
      </c>
      <c r="G1661" s="8" t="n">
        <v>108.678</v>
      </c>
      <c r="H1661" s="8" t="n">
        <v>92.44</v>
      </c>
      <c r="I1661" s="8" t="n">
        <v>138.32</v>
      </c>
      <c r="J1661" s="8" t="n">
        <v>71.76000000000001</v>
      </c>
      <c r="K1661" s="268" t="n">
        <v>0.2541</v>
      </c>
      <c r="L1661" s="268" t="n">
        <v>0.1776</v>
      </c>
      <c r="M1661" s="268" t="n">
        <v>0.0032</v>
      </c>
      <c r="N1661" s="8" t="n">
        <v>48.01</v>
      </c>
      <c r="O1661" s="8" t="n">
        <v>2790.78</v>
      </c>
      <c r="P1661" s="268" t="n">
        <v>0.0172</v>
      </c>
      <c r="Q1661" s="8" t="n">
        <v>176</v>
      </c>
      <c r="R1661" s="8" t="n">
        <v>0</v>
      </c>
      <c r="S1661" s="8" t="inlineStr">
        <is>
          <t>19 ↑ +0.13%</t>
        </is>
      </c>
      <c r="T1661" s="8" t="inlineStr">
        <is>
          <t>74 ↑ +0.18%</t>
        </is>
      </c>
      <c r="U1661" s="8" t="inlineStr">
        <is>
          <t>47 ↑ +0.47%</t>
        </is>
      </c>
      <c r="V1661" s="8" t="inlineStr">
        <is>
          <t>23 ↑ +1.05%</t>
        </is>
      </c>
      <c r="W1661" s="8" t="inlineStr">
        <is>
          <t>13 ↑ +0.27%</t>
        </is>
      </c>
    </row>
    <row r="1662" ht="28" customHeight="1" s="386">
      <c r="A1662" s="308" t="n">
        <v>43773</v>
      </c>
      <c r="B1662" s="472" t="n">
        <v>1174.861</v>
      </c>
      <c r="C1662" s="8" t="n">
        <v>3.624</v>
      </c>
      <c r="D1662" s="268" t="n">
        <v>0.0031</v>
      </c>
      <c r="E1662" s="8" t="n">
        <v>64.67</v>
      </c>
      <c r="F1662" s="8" t="n">
        <v>112.535</v>
      </c>
      <c r="G1662" s="8" t="n">
        <v>108.425</v>
      </c>
      <c r="H1662" s="8" t="n">
        <v>92.23</v>
      </c>
      <c r="I1662" s="8" t="n">
        <v>137.95</v>
      </c>
      <c r="J1662" s="8" t="n">
        <v>71.81</v>
      </c>
      <c r="K1662" s="268" t="n">
        <v>0.2541</v>
      </c>
      <c r="L1662" s="268" t="n">
        <v>0.1813</v>
      </c>
      <c r="M1662" s="268" t="n">
        <v>0.0039</v>
      </c>
      <c r="N1662" s="8" t="n">
        <v>43.81</v>
      </c>
      <c r="O1662" s="8" t="n">
        <v>2788.97</v>
      </c>
      <c r="P1662" s="268" t="n">
        <v>0.0157</v>
      </c>
      <c r="Q1662" s="8" t="n">
        <v>176</v>
      </c>
      <c r="R1662" s="8" t="n">
        <v>0</v>
      </c>
      <c r="S1662" s="8" t="inlineStr">
        <is>
          <t>18 ↓ -0.10%</t>
        </is>
      </c>
      <c r="T1662" s="8" t="inlineStr">
        <is>
          <t>78 ↑ +0.04%</t>
        </is>
      </c>
      <c r="U1662" s="8" t="inlineStr">
        <is>
          <t>47 ↑ +0.32%</t>
        </is>
      </c>
      <c r="V1662" s="8" t="inlineStr">
        <is>
          <t>21 ↑ +0.88%</t>
        </is>
      </c>
      <c r="W1662" s="8" t="inlineStr">
        <is>
          <t>12 ↑ +1.66%</t>
        </is>
      </c>
    </row>
    <row r="1663" ht="28" customHeight="1" s="386">
      <c r="A1663" s="308" t="n">
        <v>43770</v>
      </c>
      <c r="B1663" s="472" t="n">
        <v>1171.237</v>
      </c>
      <c r="C1663" s="8" t="n">
        <v>4.155</v>
      </c>
      <c r="D1663" s="268" t="n">
        <v>0.0036</v>
      </c>
      <c r="E1663" s="8" t="n">
        <v>63.03</v>
      </c>
      <c r="F1663" s="8" t="n">
        <v>112.118</v>
      </c>
      <c r="G1663" s="8" t="n">
        <v>108.545</v>
      </c>
      <c r="H1663" s="8" t="n">
        <v>91.81999999999999</v>
      </c>
      <c r="I1663" s="8" t="n">
        <v>137.69</v>
      </c>
      <c r="J1663" s="8" t="n">
        <v>71.5</v>
      </c>
      <c r="K1663" s="268" t="n">
        <v>0.2557</v>
      </c>
      <c r="L1663" s="268" t="n">
        <v>0.176</v>
      </c>
      <c r="M1663" s="268" t="n">
        <v>0.0046</v>
      </c>
      <c r="N1663" s="8" t="n">
        <v>35.88</v>
      </c>
      <c r="O1663" s="8" t="n">
        <v>2790.21</v>
      </c>
      <c r="P1663" s="268" t="n">
        <v>0.0129</v>
      </c>
      <c r="Q1663" s="8" t="n">
        <v>176</v>
      </c>
      <c r="R1663" s="8" t="n">
        <v>0</v>
      </c>
      <c r="S1663" s="8" t="inlineStr">
        <is>
          <t>17 ↑ +0.04%</t>
        </is>
      </c>
      <c r="T1663" s="8" t="inlineStr">
        <is>
          <t>82 ↑ +0.09%</t>
        </is>
      </c>
      <c r="U1663" s="8" t="inlineStr">
        <is>
          <t>44 ↑ +0.36%</t>
        </is>
      </c>
      <c r="V1663" s="8" t="inlineStr">
        <is>
          <t>22 ↑ +0.90%</t>
        </is>
      </c>
      <c r="W1663" s="8" t="inlineStr">
        <is>
          <t>11 ↑ +1.70%</t>
        </is>
      </c>
    </row>
    <row r="1664" ht="28" customHeight="1" s="386">
      <c r="A1664" s="308" t="n">
        <v>43769</v>
      </c>
      <c r="B1664" s="472" t="n">
        <v>1167.082</v>
      </c>
      <c r="C1664" s="8" t="n">
        <v>-4.764</v>
      </c>
      <c r="D1664" s="268" t="n">
        <v>-0.0041</v>
      </c>
      <c r="E1664" s="8" t="n">
        <v>59.96</v>
      </c>
      <c r="F1664" s="8" t="n">
        <v>111.791</v>
      </c>
      <c r="G1664" s="8" t="n">
        <v>108.317</v>
      </c>
      <c r="H1664" s="8" t="n">
        <v>91.26000000000001</v>
      </c>
      <c r="I1664" s="8" t="n">
        <v>138.23</v>
      </c>
      <c r="J1664" s="8" t="n">
        <v>74.59999999999999</v>
      </c>
      <c r="K1664" s="268" t="n">
        <v>0.2644</v>
      </c>
      <c r="L1664" s="268" t="n">
        <v>0.1828</v>
      </c>
      <c r="M1664" s="268" t="n">
        <v>0.0052</v>
      </c>
      <c r="N1664" s="8" t="n">
        <v>31.97</v>
      </c>
      <c r="O1664" s="8" t="n">
        <v>2781.92</v>
      </c>
      <c r="P1664" s="268" t="n">
        <v>0.0115</v>
      </c>
      <c r="Q1664" s="8" t="n">
        <v>174</v>
      </c>
      <c r="R1664" s="8" t="n">
        <v>0</v>
      </c>
      <c r="S1664" s="8" t="inlineStr">
        <is>
          <t>19 ↓ -0.20%</t>
        </is>
      </c>
      <c r="T1664" s="8" t="inlineStr">
        <is>
          <t>78 ↓ -0.23%</t>
        </is>
      </c>
      <c r="U1664" s="8" t="inlineStr">
        <is>
          <t>47 ↓ -0.26%</t>
        </is>
      </c>
      <c r="V1664" s="8" t="inlineStr">
        <is>
          <t>19 ↓ -0.42%</t>
        </is>
      </c>
      <c r="W1664" s="8" t="inlineStr">
        <is>
          <t>11 ↓ -2.18%</t>
        </is>
      </c>
    </row>
    <row r="1665" ht="28" customHeight="1" s="386">
      <c r="A1665" s="308" t="n">
        <v>43768</v>
      </c>
      <c r="B1665" s="472" t="n">
        <v>1171.846</v>
      </c>
      <c r="C1665" s="8" t="n">
        <v>-10.208</v>
      </c>
      <c r="D1665" s="268" t="n">
        <v>-0.0086</v>
      </c>
      <c r="E1665" s="8" t="n">
        <v>61.42</v>
      </c>
      <c r="F1665" s="8" t="n">
        <v>112.307</v>
      </c>
      <c r="G1665" s="8" t="n">
        <v>108.826</v>
      </c>
      <c r="H1665" s="8" t="n">
        <v>92.09999999999999</v>
      </c>
      <c r="I1665" s="8" t="n">
        <v>138.14</v>
      </c>
      <c r="J1665" s="8" t="n">
        <v>73.31999999999999</v>
      </c>
      <c r="K1665" s="268" t="n">
        <v>0.2583</v>
      </c>
      <c r="L1665" s="268" t="n">
        <v>0.18</v>
      </c>
      <c r="M1665" s="268" t="n">
        <v>0.0042</v>
      </c>
      <c r="N1665" s="8" t="n">
        <v>35.09</v>
      </c>
      <c r="O1665" s="8" t="n">
        <v>2782.96</v>
      </c>
      <c r="P1665" s="268" t="n">
        <v>0.0126</v>
      </c>
      <c r="Q1665" s="8" t="n">
        <v>174</v>
      </c>
      <c r="R1665" s="8" t="n">
        <v>0</v>
      </c>
      <c r="S1665" s="8" t="inlineStr">
        <is>
          <t>17 ↓ -0.40%</t>
        </is>
      </c>
      <c r="T1665" s="8" t="inlineStr">
        <is>
          <t>81 ↓ -0.65%</t>
        </is>
      </c>
      <c r="U1665" s="8" t="inlineStr">
        <is>
          <t>46 ↓ -1.15%</t>
        </is>
      </c>
      <c r="V1665" s="8" t="inlineStr">
        <is>
          <t>19 ↓ -1.01%</t>
        </is>
      </c>
      <c r="W1665" s="8" t="inlineStr">
        <is>
          <t>11 ↓ -1.74%</t>
        </is>
      </c>
    </row>
    <row r="1666" ht="28" customHeight="1" s="386">
      <c r="A1666" s="308" t="n">
        <v>43767</v>
      </c>
      <c r="B1666" s="472" t="n">
        <v>1182.054</v>
      </c>
      <c r="C1666" s="8" t="n">
        <v>-3.902</v>
      </c>
      <c r="D1666" s="268" t="n">
        <v>-0.0033</v>
      </c>
      <c r="E1666" s="8" t="n">
        <v>68.53</v>
      </c>
      <c r="F1666" s="8" t="n">
        <v>113.391</v>
      </c>
      <c r="G1666" s="8" t="n">
        <v>109.7</v>
      </c>
      <c r="H1666" s="8" t="n">
        <v>93.38</v>
      </c>
      <c r="I1666" s="8" t="n">
        <v>138.46</v>
      </c>
      <c r="J1666" s="8" t="n">
        <v>65.77</v>
      </c>
      <c r="K1666" s="268" t="n">
        <v>0.2507</v>
      </c>
      <c r="L1666" s="268" t="n">
        <v>0.1812</v>
      </c>
      <c r="M1666" s="268" t="n">
        <v>0.0023</v>
      </c>
      <c r="N1666" s="8" t="n">
        <v>43.74</v>
      </c>
      <c r="O1666" s="8" t="n">
        <v>2791.91</v>
      </c>
      <c r="P1666" s="268" t="n">
        <v>0.0157</v>
      </c>
      <c r="Q1666" s="8" t="n">
        <v>175</v>
      </c>
      <c r="R1666" s="8" t="n">
        <v>0</v>
      </c>
      <c r="S1666" s="8" t="inlineStr">
        <is>
          <t>15 ↓ -0.06%</t>
        </is>
      </c>
      <c r="T1666" s="8" t="inlineStr">
        <is>
          <t>76 ↓ -0.17%</t>
        </is>
      </c>
      <c r="U1666" s="8" t="inlineStr">
        <is>
          <t>47 ↓ -0.85%</t>
        </is>
      </c>
      <c r="V1666" s="8" t="inlineStr">
        <is>
          <t>25 ↓ -0.31%</t>
        </is>
      </c>
      <c r="W1666" s="8" t="inlineStr">
        <is>
          <t>12 ↑ +0.34%</t>
        </is>
      </c>
    </row>
    <row r="1667" ht="28" customHeight="1" s="386">
      <c r="A1667" s="308" t="n">
        <v>43766</v>
      </c>
      <c r="B1667" s="472" t="n">
        <v>1185.956</v>
      </c>
      <c r="C1667" s="8" t="n">
        <v>9.92</v>
      </c>
      <c r="D1667" s="268" t="n">
        <v>0.008399999999999999</v>
      </c>
      <c r="E1667" s="8" t="n">
        <v>70.43000000000001</v>
      </c>
      <c r="F1667" s="8" t="n">
        <v>113.805</v>
      </c>
      <c r="G1667" s="8" t="n">
        <v>110.16</v>
      </c>
      <c r="H1667" s="8" t="n">
        <v>94.64</v>
      </c>
      <c r="I1667" s="8" t="n">
        <v>137.5</v>
      </c>
      <c r="J1667" s="8" t="n">
        <v>64.70999999999999</v>
      </c>
      <c r="K1667" s="268" t="n">
        <v>0.2369</v>
      </c>
      <c r="L1667" s="268" t="n">
        <v>0.1653</v>
      </c>
      <c r="M1667" s="268" t="n">
        <v>0.0014</v>
      </c>
      <c r="N1667" s="8" t="n">
        <v>46.19</v>
      </c>
      <c r="O1667" s="8" t="n">
        <v>2794</v>
      </c>
      <c r="P1667" s="268" t="n">
        <v>0.0165</v>
      </c>
      <c r="Q1667" s="8" t="n">
        <v>175</v>
      </c>
      <c r="R1667" s="8" t="n">
        <v>0</v>
      </c>
      <c r="S1667" s="8" t="inlineStr">
        <is>
          <t>15 ↑ +0.38%</t>
        </is>
      </c>
      <c r="T1667" s="8" t="inlineStr">
        <is>
          <t>73 ↑ +0.32%</t>
        </is>
      </c>
      <c r="U1667" s="8" t="inlineStr">
        <is>
          <t>47 ↑ +0.60%</t>
        </is>
      </c>
      <c r="V1667" s="8" t="inlineStr">
        <is>
          <t>27 ↑ +2.04%</t>
        </is>
      </c>
      <c r="W1667" s="8" t="inlineStr">
        <is>
          <t>13 ↑ +2.67%</t>
        </is>
      </c>
    </row>
    <row r="1668" ht="28" customHeight="1" s="386">
      <c r="A1668" s="308" t="n">
        <v>43763</v>
      </c>
      <c r="B1668" s="472" t="n">
        <v>1176.036</v>
      </c>
      <c r="C1668" s="8" t="n">
        <v>5.34</v>
      </c>
      <c r="D1668" s="268" t="n">
        <v>0.0046</v>
      </c>
      <c r="E1668" s="8" t="n">
        <v>67.33</v>
      </c>
      <c r="F1668" s="8" t="n">
        <v>112.708</v>
      </c>
      <c r="G1668" s="8" t="n">
        <v>109.563</v>
      </c>
      <c r="H1668" s="8" t="n">
        <v>93.11</v>
      </c>
      <c r="I1668" s="8" t="n">
        <v>137.89</v>
      </c>
      <c r="J1668" s="8" t="n">
        <v>70.33</v>
      </c>
      <c r="K1668" s="268" t="n">
        <v>0.2518</v>
      </c>
      <c r="L1668" s="268" t="n">
        <v>0.1666</v>
      </c>
      <c r="M1668" s="268" t="n">
        <v>0.0033</v>
      </c>
      <c r="N1668" s="8" t="n">
        <v>26.79</v>
      </c>
      <c r="O1668" s="8" t="n">
        <v>2800.72</v>
      </c>
      <c r="P1668" s="268" t="n">
        <v>0.009599999999999999</v>
      </c>
      <c r="Q1668" s="8" t="n">
        <v>176</v>
      </c>
      <c r="R1668" s="8" t="n">
        <v>0</v>
      </c>
      <c r="S1668" s="8" t="inlineStr">
        <is>
          <t>17 ↑ +0.15%</t>
        </is>
      </c>
      <c r="T1668" s="8" t="inlineStr">
        <is>
          <t>75 ↑ +0.17%</t>
        </is>
      </c>
      <c r="U1668" s="8" t="inlineStr">
        <is>
          <t>51 ↑ +0.44%</t>
        </is>
      </c>
      <c r="V1668" s="8" t="inlineStr">
        <is>
          <t>20 ↑ +0.84%</t>
        </is>
      </c>
      <c r="W1668" s="8" t="inlineStr">
        <is>
          <t>13 ↑ +1.99%</t>
        </is>
      </c>
    </row>
    <row r="1669" ht="28" customHeight="1" s="386">
      <c r="A1669" s="308" t="n">
        <v>43762</v>
      </c>
      <c r="B1669" s="472" t="n">
        <v>1170.696</v>
      </c>
      <c r="C1669" s="8" t="n">
        <v>-3.379</v>
      </c>
      <c r="D1669" s="268" t="n">
        <v>-0.0029</v>
      </c>
      <c r="E1669" s="8" t="n">
        <v>63.7</v>
      </c>
      <c r="F1669" s="8" t="n">
        <v>112.153</v>
      </c>
      <c r="G1669" s="8" t="n">
        <v>109.005</v>
      </c>
      <c r="H1669" s="8" t="n">
        <v>92.53</v>
      </c>
      <c r="I1669" s="8" t="n">
        <v>137.75</v>
      </c>
      <c r="J1669" s="8" t="n">
        <v>72.75</v>
      </c>
      <c r="K1669" s="268" t="n">
        <v>0.2559</v>
      </c>
      <c r="L1669" s="268" t="n">
        <v>0.1738</v>
      </c>
      <c r="M1669" s="268" t="n">
        <v>0.0043</v>
      </c>
      <c r="N1669" s="8" t="n">
        <v>26.25</v>
      </c>
      <c r="O1669" s="8" t="n">
        <v>2801.22</v>
      </c>
      <c r="P1669" s="268" t="n">
        <v>0.0094</v>
      </c>
      <c r="Q1669" s="8" t="n">
        <v>176</v>
      </c>
      <c r="R1669" s="8" t="n">
        <v>0</v>
      </c>
      <c r="S1669" s="8" t="inlineStr">
        <is>
          <t>20 ↓ -0.26%</t>
        </is>
      </c>
      <c r="T1669" s="8" t="inlineStr">
        <is>
          <t>78 ↓ -0.33%</t>
        </is>
      </c>
      <c r="U1669" s="8" t="inlineStr">
        <is>
          <t>47 ↓ -0.24%</t>
        </is>
      </c>
      <c r="V1669" s="8" t="inlineStr">
        <is>
          <t>21 ↓ -0.24%</t>
        </is>
      </c>
      <c r="W1669" s="8" t="inlineStr">
        <is>
          <t>10 ↓ -0.38%</t>
        </is>
      </c>
    </row>
    <row r="1670" ht="28" customHeight="1" s="386">
      <c r="A1670" s="308" t="n">
        <v>43761</v>
      </c>
      <c r="B1670" s="472" t="n">
        <v>1174.075</v>
      </c>
      <c r="C1670" s="8" t="n">
        <v>-1.875</v>
      </c>
      <c r="D1670" s="268" t="n">
        <v>-0.0016</v>
      </c>
      <c r="E1670" s="8" t="n">
        <v>66.92</v>
      </c>
      <c r="F1670" s="8" t="n">
        <v>112.481</v>
      </c>
      <c r="G1670" s="8" t="n">
        <v>109.228</v>
      </c>
      <c r="H1670" s="8" t="n">
        <v>92.45</v>
      </c>
      <c r="I1670" s="8" t="n">
        <v>138.39</v>
      </c>
      <c r="J1670" s="8" t="n">
        <v>74.86</v>
      </c>
      <c r="K1670" s="268" t="n">
        <v>0.2591</v>
      </c>
      <c r="L1670" s="268" t="n">
        <v>0.1841</v>
      </c>
      <c r="M1670" s="268" t="n">
        <v>0.0035</v>
      </c>
      <c r="N1670" s="8" t="n">
        <v>25.38</v>
      </c>
      <c r="O1670" s="8" t="n">
        <v>2801.79</v>
      </c>
      <c r="P1670" s="268" t="n">
        <v>0.0091</v>
      </c>
      <c r="Q1670" s="8" t="n">
        <v>176</v>
      </c>
      <c r="R1670" s="8" t="n">
        <v>0</v>
      </c>
      <c r="S1670" s="8" t="inlineStr">
        <is>
          <t>17 ↓ -0.12%</t>
        </is>
      </c>
      <c r="T1670" s="8" t="inlineStr">
        <is>
          <t>79 ↓ -0.13%</t>
        </is>
      </c>
      <c r="U1670" s="8" t="inlineStr">
        <is>
          <t>48 ↓ -0.08%</t>
        </is>
      </c>
      <c r="V1670" s="8" t="inlineStr">
        <is>
          <t>22 ↓ -0.51%</t>
        </is>
      </c>
      <c r="W1670" s="8" t="inlineStr">
        <is>
          <t>10 ↓ -0.11%</t>
        </is>
      </c>
    </row>
    <row r="1671" ht="28" customHeight="1" s="386">
      <c r="A1671" s="308" t="n">
        <v>43760</v>
      </c>
      <c r="B1671" s="472" t="n">
        <v>1175.95</v>
      </c>
      <c r="C1671" s="8" t="n">
        <v>3.184</v>
      </c>
      <c r="D1671" s="268" t="n">
        <v>0.0027</v>
      </c>
      <c r="E1671" s="8" t="n">
        <v>67.45999999999999</v>
      </c>
      <c r="F1671" s="8" t="n">
        <v>112.676</v>
      </c>
      <c r="G1671" s="8" t="n">
        <v>109.175</v>
      </c>
      <c r="H1671" s="8" t="n">
        <v>92.95</v>
      </c>
      <c r="I1671" s="8" t="n">
        <v>138.08</v>
      </c>
      <c r="J1671" s="8" t="n">
        <v>73.48</v>
      </c>
      <c r="K1671" s="268" t="n">
        <v>0.254</v>
      </c>
      <c r="L1671" s="268" t="n">
        <v>0.1748</v>
      </c>
      <c r="M1671" s="268" t="n">
        <v>0.0031</v>
      </c>
      <c r="N1671" s="8" t="n">
        <v>25.25</v>
      </c>
      <c r="O1671" s="8" t="n">
        <v>2802.58</v>
      </c>
      <c r="P1671" s="268" t="n">
        <v>0.008999999999999999</v>
      </c>
      <c r="Q1671" s="8" t="n">
        <v>176</v>
      </c>
      <c r="R1671" s="8" t="n">
        <v>0</v>
      </c>
      <c r="S1671" s="8" t="inlineStr">
        <is>
          <t>16 ↑ +0.08%</t>
        </is>
      </c>
      <c r="T1671" s="8" t="inlineStr">
        <is>
          <t>79 ↑ +0.10%</t>
        </is>
      </c>
      <c r="U1671" s="8" t="inlineStr">
        <is>
          <t>46 ↑ +0.39%</t>
        </is>
      </c>
      <c r="V1671" s="8" t="inlineStr">
        <is>
          <t>24 ↑ +0.39%</t>
        </is>
      </c>
      <c r="W1671" s="8" t="inlineStr">
        <is>
          <t>11 ↑ +0.99%</t>
        </is>
      </c>
    </row>
    <row r="1672" ht="28" customHeight="1" s="386">
      <c r="A1672" s="308" t="n">
        <v>43759</v>
      </c>
      <c r="B1672" s="472" t="n">
        <v>1172.766</v>
      </c>
      <c r="C1672" s="8" t="n">
        <v>-5.658</v>
      </c>
      <c r="D1672" s="268" t="n">
        <v>-0.0048</v>
      </c>
      <c r="E1672" s="8" t="n">
        <v>67.44</v>
      </c>
      <c r="F1672" s="8" t="n">
        <v>112.362</v>
      </c>
      <c r="G1672" s="8" t="n">
        <v>108.851</v>
      </c>
      <c r="H1672" s="8" t="n">
        <v>91.38</v>
      </c>
      <c r="I1672" s="8" t="n">
        <v>138.72</v>
      </c>
      <c r="J1672" s="8" t="n">
        <v>75.93000000000001</v>
      </c>
      <c r="K1672" s="268" t="n">
        <v>0.2636</v>
      </c>
      <c r="L1672" s="268" t="n">
        <v>0.2</v>
      </c>
      <c r="M1672" s="268" t="n">
        <v>0.0037</v>
      </c>
      <c r="N1672" s="8" t="n">
        <v>25.32</v>
      </c>
      <c r="O1672" s="8" t="n">
        <v>2792.02</v>
      </c>
      <c r="P1672" s="268" t="n">
        <v>0.0091</v>
      </c>
      <c r="Q1672" s="8" t="n">
        <v>175</v>
      </c>
      <c r="R1672" s="8" t="n">
        <v>0</v>
      </c>
      <c r="S1672" s="8" t="inlineStr">
        <is>
          <t>17 ↓ -0.17%</t>
        </is>
      </c>
      <c r="T1672" s="8" t="inlineStr">
        <is>
          <t>79 ↓ -0.53%</t>
        </is>
      </c>
      <c r="U1672" s="8" t="inlineStr">
        <is>
          <t>46 ↓ -0.27%</t>
        </is>
      </c>
      <c r="V1672" s="8" t="inlineStr">
        <is>
          <t>23 ↓ -0.22%</t>
        </is>
      </c>
      <c r="W1672" s="8" t="inlineStr">
        <is>
          <t>10 ↓ -1.04%</t>
        </is>
      </c>
    </row>
    <row r="1673" ht="28" customHeight="1" s="386">
      <c r="A1673" s="308" t="n">
        <v>43756</v>
      </c>
      <c r="B1673" s="472" t="n">
        <v>1178.424</v>
      </c>
      <c r="C1673" s="8" t="n">
        <v>-4.788</v>
      </c>
      <c r="D1673" s="268" t="n">
        <v>-0.0041</v>
      </c>
      <c r="E1673" s="8" t="n">
        <v>69.90000000000001</v>
      </c>
      <c r="F1673" s="8" t="n">
        <v>112.932</v>
      </c>
      <c r="G1673" s="8" t="n">
        <v>109.808</v>
      </c>
      <c r="H1673" s="8" t="n">
        <v>92.86</v>
      </c>
      <c r="I1673" s="8" t="n">
        <v>139.19</v>
      </c>
      <c r="J1673" s="8" t="n">
        <v>76.09</v>
      </c>
      <c r="K1673" s="268" t="n">
        <v>0.2626</v>
      </c>
      <c r="L1673" s="268" t="n">
        <v>0.1991</v>
      </c>
      <c r="M1673" s="268" t="n">
        <v>0.0026</v>
      </c>
      <c r="N1673" s="8" t="n">
        <v>29.7</v>
      </c>
      <c r="O1673" s="8" t="n">
        <v>2793.32</v>
      </c>
      <c r="P1673" s="268" t="n">
        <v>0.0106</v>
      </c>
      <c r="Q1673" s="8" t="n">
        <v>175</v>
      </c>
      <c r="R1673" s="8" t="n">
        <v>0</v>
      </c>
      <c r="S1673" s="8" t="inlineStr">
        <is>
          <t>16 ↓ -0.21%</t>
        </is>
      </c>
      <c r="T1673" s="8" t="inlineStr">
        <is>
          <t>75 ↓ -0.26%</t>
        </is>
      </c>
      <c r="U1673" s="8" t="inlineStr">
        <is>
          <t>49 ↓ -0.37%</t>
        </is>
      </c>
      <c r="V1673" s="8" t="inlineStr">
        <is>
          <t>26 ↓ -0.87%</t>
        </is>
      </c>
      <c r="W1673" s="8" t="inlineStr">
        <is>
          <t>9 ↓ -0.86%</t>
        </is>
      </c>
    </row>
    <row r="1674" ht="28" customHeight="1" s="386">
      <c r="A1674" s="308" t="n">
        <v>43755</v>
      </c>
      <c r="B1674" s="472" t="n">
        <v>1183.212</v>
      </c>
      <c r="C1674" s="8" t="n">
        <v>-0.335</v>
      </c>
      <c r="D1674" s="268" t="n">
        <v>-0.0003</v>
      </c>
      <c r="E1674" s="8" t="n">
        <v>73.40000000000001</v>
      </c>
      <c r="F1674" s="8" t="n">
        <v>113.43</v>
      </c>
      <c r="G1674" s="8" t="n">
        <v>110.3</v>
      </c>
      <c r="H1674" s="8" t="n">
        <v>93.90000000000001</v>
      </c>
      <c r="I1674" s="8" t="n">
        <v>138.55</v>
      </c>
      <c r="J1674" s="8" t="n">
        <v>69.09</v>
      </c>
      <c r="K1674" s="268" t="n">
        <v>0.2512</v>
      </c>
      <c r="L1674" s="268" t="n">
        <v>0.1798</v>
      </c>
      <c r="M1674" s="268" t="n">
        <v>0.0018</v>
      </c>
      <c r="N1674" s="8" t="n">
        <v>23.2</v>
      </c>
      <c r="O1674" s="8" t="n">
        <v>2795.17</v>
      </c>
      <c r="P1674" s="268" t="n">
        <v>0.0083</v>
      </c>
      <c r="Q1674" s="8" t="n">
        <v>175</v>
      </c>
      <c r="R1674" s="8" t="n">
        <v>0</v>
      </c>
      <c r="S1674" s="8" t="inlineStr">
        <is>
          <t>16 ↑ +0.01%</t>
        </is>
      </c>
      <c r="T1674" s="8" t="inlineStr">
        <is>
          <t>69 ↓ -0.07%</t>
        </is>
      </c>
      <c r="U1674" s="8" t="inlineStr">
        <is>
          <t>53 ↑ +0.07%</t>
        </is>
      </c>
      <c r="V1674" s="8" t="inlineStr">
        <is>
          <t>23 ↓ -0.09%</t>
        </is>
      </c>
      <c r="W1674" s="8" t="inlineStr">
        <is>
          <t>14 ↓ -0.17%</t>
        </is>
      </c>
    </row>
    <row r="1675" ht="28" customHeight="1" s="386">
      <c r="A1675" s="308" t="n">
        <v>43754</v>
      </c>
      <c r="B1675" s="472" t="n">
        <v>1183.547</v>
      </c>
      <c r="C1675" s="8" t="n">
        <v>-2.705</v>
      </c>
      <c r="D1675" s="268" t="n">
        <v>-0.0023</v>
      </c>
      <c r="E1675" s="8" t="n">
        <v>75</v>
      </c>
      <c r="F1675" s="8" t="n">
        <v>113.474</v>
      </c>
      <c r="G1675" s="8" t="n">
        <v>110.29</v>
      </c>
      <c r="H1675" s="8" t="n">
        <v>94.01000000000001</v>
      </c>
      <c r="I1675" s="8" t="n">
        <v>138.52</v>
      </c>
      <c r="J1675" s="8" t="n">
        <v>68.65000000000001</v>
      </c>
      <c r="K1675" s="268" t="n">
        <v>0.2505</v>
      </c>
      <c r="L1675" s="268" t="n">
        <v>0.1798</v>
      </c>
      <c r="M1675" s="268" t="n">
        <v>0.0015</v>
      </c>
      <c r="N1675" s="8" t="n">
        <v>26.23</v>
      </c>
      <c r="O1675" s="8" t="n">
        <v>2795.97</v>
      </c>
      <c r="P1675" s="268" t="n">
        <v>0.0094</v>
      </c>
      <c r="Q1675" s="8" t="n">
        <v>175</v>
      </c>
      <c r="R1675" s="8" t="n">
        <v>0</v>
      </c>
      <c r="S1675" s="8" t="inlineStr">
        <is>
          <t>16 ↓ -0.13%</t>
        </is>
      </c>
      <c r="T1675" s="8" t="inlineStr">
        <is>
          <t>69 ↓ -0.27%</t>
        </is>
      </c>
      <c r="U1675" s="8" t="inlineStr">
        <is>
          <t>53 ↓ -0.33%</t>
        </is>
      </c>
      <c r="V1675" s="8" t="inlineStr">
        <is>
          <t>24 ↓ -0.02%</t>
        </is>
      </c>
      <c r="W1675" s="8" t="inlineStr">
        <is>
          <t>13 ↓ -0.12%</t>
        </is>
      </c>
    </row>
    <row r="1676" ht="28" customHeight="1" s="386">
      <c r="A1676" s="308" t="n">
        <v>43753</v>
      </c>
      <c r="B1676" s="472" t="n">
        <v>1186.252</v>
      </c>
      <c r="C1676" s="8" t="n">
        <v>-5.544</v>
      </c>
      <c r="D1676" s="268" t="n">
        <v>-0.0047</v>
      </c>
      <c r="E1676" s="8" t="n">
        <v>77.34</v>
      </c>
      <c r="F1676" s="8" t="n">
        <v>113.787</v>
      </c>
      <c r="G1676" s="8" t="n">
        <v>110.58</v>
      </c>
      <c r="H1676" s="8" t="n">
        <v>95.2</v>
      </c>
      <c r="I1676" s="8" t="n">
        <v>138.04</v>
      </c>
      <c r="J1676" s="8" t="n">
        <v>69.91</v>
      </c>
      <c r="K1676" s="268" t="n">
        <v>0.2425</v>
      </c>
      <c r="L1676" s="268" t="n">
        <v>0.1718</v>
      </c>
      <c r="M1676" s="268" t="n">
        <v>0.0007</v>
      </c>
      <c r="N1676" s="8" t="n">
        <v>40.36</v>
      </c>
      <c r="O1676" s="8" t="n">
        <v>2793.81</v>
      </c>
      <c r="P1676" s="268" t="n">
        <v>0.0144</v>
      </c>
      <c r="Q1676" s="8" t="n">
        <v>175</v>
      </c>
      <c r="R1676" s="8" t="n">
        <v>0</v>
      </c>
      <c r="S1676" s="8" t="inlineStr">
        <is>
          <t>16 ↓ -0.14%</t>
        </is>
      </c>
      <c r="T1676" s="8" t="inlineStr">
        <is>
          <t>70 ↓ -0.18%</t>
        </is>
      </c>
      <c r="U1676" s="8" t="inlineStr">
        <is>
          <t>49 ↓ -0.24%</t>
        </is>
      </c>
      <c r="V1676" s="8" t="inlineStr">
        <is>
          <t>28 ↓ -0.89%</t>
        </is>
      </c>
      <c r="W1676" s="8" t="inlineStr">
        <is>
          <t>12 ↓ -0.87%</t>
        </is>
      </c>
    </row>
    <row r="1677" ht="28" customHeight="1" s="386">
      <c r="A1677" s="308" t="n">
        <v>43752</v>
      </c>
      <c r="B1677" s="472" t="n">
        <v>1191.796</v>
      </c>
      <c r="C1677" s="8" t="n">
        <v>7.555</v>
      </c>
      <c r="D1677" s="268" t="n">
        <v>0.0064</v>
      </c>
      <c r="E1677" s="8" t="n">
        <v>80.87</v>
      </c>
      <c r="F1677" s="8" t="n">
        <v>114.459</v>
      </c>
      <c r="G1677" s="8" t="n">
        <v>110.881</v>
      </c>
      <c r="H1677" s="8" t="n">
        <v>96.34</v>
      </c>
      <c r="I1677" s="8" t="n">
        <v>137.65</v>
      </c>
      <c r="J1677" s="8" t="n">
        <v>64.98</v>
      </c>
      <c r="K1677" s="268" t="n">
        <v>0.2319</v>
      </c>
      <c r="L1677" s="268" t="n">
        <v>0.1538</v>
      </c>
      <c r="M1677" s="268" t="n">
        <v>-0.0008</v>
      </c>
      <c r="N1677" s="8" t="n">
        <v>66.62</v>
      </c>
      <c r="O1677" s="8" t="n">
        <v>2800.61</v>
      </c>
      <c r="P1677" s="268" t="n">
        <v>0.0238</v>
      </c>
      <c r="Q1677" s="8" t="n">
        <v>176</v>
      </c>
      <c r="R1677" s="8" t="n">
        <v>0</v>
      </c>
      <c r="S1677" s="8" t="inlineStr">
        <is>
          <t>16 ↑ +0.22%</t>
        </is>
      </c>
      <c r="T1677" s="8" t="inlineStr">
        <is>
          <t>66 ↑ +0.36%</t>
        </is>
      </c>
      <c r="U1677" s="8" t="inlineStr">
        <is>
          <t>50 ↑ +0.52%</t>
        </is>
      </c>
      <c r="V1677" s="8" t="inlineStr">
        <is>
          <t>27 ↑ +0.68%</t>
        </is>
      </c>
      <c r="W1677" s="8" t="inlineStr">
        <is>
          <t>17 ↑ +2.40%</t>
        </is>
      </c>
    </row>
    <row r="1678" ht="28" customHeight="1" s="386">
      <c r="A1678" s="308" t="n">
        <v>43749</v>
      </c>
      <c r="B1678" s="472" t="n">
        <v>1184.241</v>
      </c>
      <c r="C1678" s="8" t="n">
        <v>3.368</v>
      </c>
      <c r="D1678" s="268" t="n">
        <v>0.0028</v>
      </c>
      <c r="E1678" s="8" t="n">
        <v>76.98999999999999</v>
      </c>
      <c r="F1678" s="8" t="n">
        <v>113.696</v>
      </c>
      <c r="G1678" s="8" t="n">
        <v>110.135</v>
      </c>
      <c r="H1678" s="8" t="n">
        <v>94.62</v>
      </c>
      <c r="I1678" s="8" t="n">
        <v>138.36</v>
      </c>
      <c r="J1678" s="8" t="n">
        <v>69.84999999999999</v>
      </c>
      <c r="K1678" s="268" t="n">
        <v>0.2467</v>
      </c>
      <c r="L1678" s="268" t="n">
        <v>0.1688</v>
      </c>
      <c r="M1678" s="268" t="n">
        <v>0.0008</v>
      </c>
      <c r="N1678" s="8" t="n">
        <v>41.31</v>
      </c>
      <c r="O1678" s="8" t="n">
        <v>2805.75</v>
      </c>
      <c r="P1678" s="268" t="n">
        <v>0.0147</v>
      </c>
      <c r="Q1678" s="8" t="n">
        <v>176</v>
      </c>
      <c r="R1678" s="8" t="n">
        <v>0</v>
      </c>
      <c r="S1678" s="8" t="inlineStr">
        <is>
          <t>16 ↑ +0.13%</t>
        </is>
      </c>
      <c r="T1678" s="8" t="inlineStr">
        <is>
          <t>71 ↑ +0.21%</t>
        </is>
      </c>
      <c r="U1678" s="8" t="inlineStr">
        <is>
          <t>48 ↑ +0.26%</t>
        </is>
      </c>
      <c r="V1678" s="8" t="inlineStr">
        <is>
          <t>29 ↑ +0.53%</t>
        </is>
      </c>
      <c r="W1678" s="8" t="inlineStr">
        <is>
          <t>12 ↑ +0.45%</t>
        </is>
      </c>
    </row>
    <row r="1679" ht="28" customHeight="1" s="386">
      <c r="A1679" s="308" t="n">
        <v>43748</v>
      </c>
      <c r="B1679" s="472" t="n">
        <v>1180.873</v>
      </c>
      <c r="C1679" s="8" t="n">
        <v>7.81</v>
      </c>
      <c r="D1679" s="268" t="n">
        <v>0.0067</v>
      </c>
      <c r="E1679" s="8" t="n">
        <v>74.15000000000001</v>
      </c>
      <c r="F1679" s="8" t="n">
        <v>113.486</v>
      </c>
      <c r="G1679" s="8" t="n">
        <v>110</v>
      </c>
      <c r="H1679" s="8" t="n">
        <v>94.76000000000001</v>
      </c>
      <c r="I1679" s="8" t="n">
        <v>137.61</v>
      </c>
      <c r="J1679" s="8" t="n">
        <v>68.75</v>
      </c>
      <c r="K1679" s="268" t="n">
        <v>0.2413</v>
      </c>
      <c r="L1679" s="268" t="n">
        <v>0.1618</v>
      </c>
      <c r="M1679" s="268" t="n">
        <v>0.001</v>
      </c>
      <c r="N1679" s="8" t="n">
        <v>38.64</v>
      </c>
      <c r="O1679" s="8" t="n">
        <v>2809.45</v>
      </c>
      <c r="P1679" s="268" t="n">
        <v>0.0138</v>
      </c>
      <c r="Q1679" s="8" t="n">
        <v>177</v>
      </c>
      <c r="R1679" s="8" t="n">
        <v>0</v>
      </c>
      <c r="S1679" s="8" t="inlineStr">
        <is>
          <t>16 ↑ +0.23%</t>
        </is>
      </c>
      <c r="T1679" s="8" t="inlineStr">
        <is>
          <t>73 ↑ +0.23%</t>
        </is>
      </c>
      <c r="U1679" s="8" t="inlineStr">
        <is>
          <t>53 ↑ +0.72%</t>
        </is>
      </c>
      <c r="V1679" s="8" t="inlineStr">
        <is>
          <t>22 ↑ +1.69%</t>
        </is>
      </c>
      <c r="W1679" s="8" t="inlineStr">
        <is>
          <t>13 ↑ +1.67%</t>
        </is>
      </c>
    </row>
    <row r="1680" ht="28" customHeight="1" s="386">
      <c r="A1680" s="308" t="n">
        <v>43747</v>
      </c>
      <c r="B1680" s="472" t="n">
        <v>1173.063</v>
      </c>
      <c r="C1680" s="8" t="n">
        <v>1.923</v>
      </c>
      <c r="D1680" s="268" t="n">
        <v>0.0016</v>
      </c>
      <c r="E1680" s="8" t="n">
        <v>71.84999999999999</v>
      </c>
      <c r="F1680" s="8" t="n">
        <v>112.749</v>
      </c>
      <c r="G1680" s="8" t="n">
        <v>109.099</v>
      </c>
      <c r="H1680" s="8" t="n">
        <v>94.38</v>
      </c>
      <c r="I1680" s="8" t="n">
        <v>137.41</v>
      </c>
      <c r="J1680" s="8" t="n">
        <v>74.09</v>
      </c>
      <c r="K1680" s="268" t="n">
        <v>0.2466</v>
      </c>
      <c r="L1680" s="268" t="n">
        <v>0.1588</v>
      </c>
      <c r="M1680" s="268" t="n">
        <v>0.0023</v>
      </c>
      <c r="N1680" s="8" t="n">
        <v>33.29</v>
      </c>
      <c r="O1680" s="8" t="n">
        <v>2812.18</v>
      </c>
      <c r="P1680" s="268" t="n">
        <v>0.0118</v>
      </c>
      <c r="Q1680" s="8" t="n">
        <v>178</v>
      </c>
      <c r="R1680" s="8" t="n">
        <v>0</v>
      </c>
      <c r="S1680" s="8" t="inlineStr">
        <is>
          <t>17 ↓ -0.07%</t>
        </is>
      </c>
      <c r="T1680" s="8" t="inlineStr">
        <is>
          <t>76 ↑ +0.14%</t>
        </is>
      </c>
      <c r="U1680" s="8" t="inlineStr">
        <is>
          <t>50 ↑ +0.30%</t>
        </is>
      </c>
      <c r="V1680" s="8" t="inlineStr">
        <is>
          <t>22 ↓ -0.06%</t>
        </is>
      </c>
      <c r="W1680" s="8" t="inlineStr">
        <is>
          <t>13 ↑ +0.46%</t>
        </is>
      </c>
    </row>
    <row r="1681" ht="28" customHeight="1" s="386">
      <c r="A1681" s="308" t="n">
        <v>43746</v>
      </c>
      <c r="B1681" s="472" t="n">
        <v>1171.14</v>
      </c>
      <c r="C1681" s="8" t="n">
        <v>-0.033</v>
      </c>
      <c r="D1681" s="268" t="n">
        <v>0</v>
      </c>
      <c r="E1681" s="8" t="n">
        <v>71.48999999999999</v>
      </c>
      <c r="F1681" s="8" t="n">
        <v>112.557</v>
      </c>
      <c r="G1681" s="8" t="n">
        <v>109.036</v>
      </c>
      <c r="H1681" s="8" t="n">
        <v>93.61</v>
      </c>
      <c r="I1681" s="8" t="n">
        <v>138.17</v>
      </c>
      <c r="J1681" s="8" t="n">
        <v>77.59999999999999</v>
      </c>
      <c r="K1681" s="268" t="n">
        <v>0.2562</v>
      </c>
      <c r="L1681" s="268" t="n">
        <v>0.1708</v>
      </c>
      <c r="M1681" s="268" t="n">
        <v>0.0026</v>
      </c>
      <c r="N1681" s="8" t="n">
        <v>22.98</v>
      </c>
      <c r="O1681" s="8" t="n">
        <v>2813.68</v>
      </c>
      <c r="P1681" s="268" t="n">
        <v>0.008200000000000001</v>
      </c>
      <c r="Q1681" s="8" t="n">
        <v>178</v>
      </c>
      <c r="R1681" s="8" t="n">
        <v>0</v>
      </c>
      <c r="S1681" s="8" t="inlineStr">
        <is>
          <t>17 ↑ +0.03%</t>
        </is>
      </c>
      <c r="T1681" s="8" t="inlineStr">
        <is>
          <t>79 ↓ -0.07%</t>
        </is>
      </c>
      <c r="U1681" s="8" t="inlineStr">
        <is>
          <t>48 ↑ +0.10%</t>
        </is>
      </c>
      <c r="V1681" s="8" t="inlineStr">
        <is>
          <t>23 ↓ -0.37%</t>
        </is>
      </c>
      <c r="W1681" s="8" t="inlineStr">
        <is>
          <t>11 ↑ +0.72%</t>
        </is>
      </c>
    </row>
    <row r="1682" ht="28" customHeight="1" s="386">
      <c r="A1682" s="308" t="n">
        <v>43738</v>
      </c>
      <c r="B1682" s="472" t="n">
        <v>1171.173</v>
      </c>
      <c r="C1682" s="8" t="n">
        <v>-1.907</v>
      </c>
      <c r="D1682" s="268" t="n">
        <v>-0.0016</v>
      </c>
      <c r="E1682" s="8" t="n">
        <v>72.28</v>
      </c>
      <c r="F1682" s="8" t="n">
        <v>112.552</v>
      </c>
      <c r="G1682" s="8" t="n">
        <v>108.844</v>
      </c>
      <c r="H1682" s="8" t="n">
        <v>93.23</v>
      </c>
      <c r="I1682" s="8" t="n">
        <v>138.56</v>
      </c>
      <c r="J1682" s="8" t="n">
        <v>77.68000000000001</v>
      </c>
      <c r="K1682" s="268" t="n">
        <v>0.2601</v>
      </c>
      <c r="L1682" s="268" t="n">
        <v>0.1775</v>
      </c>
      <c r="M1682" s="268" t="n">
        <v>0.0025</v>
      </c>
      <c r="N1682" s="8" t="n">
        <v>17.89</v>
      </c>
      <c r="O1682" s="8" t="n">
        <v>2814.28</v>
      </c>
      <c r="P1682" s="268" t="n">
        <v>0.0064</v>
      </c>
      <c r="Q1682" s="8" t="n">
        <v>178</v>
      </c>
      <c r="R1682" s="8" t="n">
        <v>0</v>
      </c>
      <c r="S1682" s="8" t="inlineStr">
        <is>
          <t>17 ↑ +0.11%</t>
        </is>
      </c>
      <c r="T1682" s="8" t="inlineStr">
        <is>
          <t>80 ↓ -0.12%</t>
        </is>
      </c>
      <c r="U1682" s="8" t="inlineStr">
        <is>
          <t>49 ↓ -0.13%</t>
        </is>
      </c>
      <c r="V1682" s="8" t="inlineStr">
        <is>
          <t>21 ↓ -0.60%</t>
        </is>
      </c>
      <c r="W1682" s="8" t="inlineStr">
        <is>
          <t>11 ↓ -0.23%</t>
        </is>
      </c>
    </row>
    <row r="1683" ht="28" customHeight="1" s="386">
      <c r="A1683" s="308" t="n">
        <v>43735</v>
      </c>
      <c r="B1683" s="472" t="n">
        <v>1173.08</v>
      </c>
      <c r="C1683" s="8" t="n">
        <v>2.775</v>
      </c>
      <c r="D1683" s="268" t="n">
        <v>0.0024</v>
      </c>
      <c r="E1683" s="8" t="n">
        <v>70.34999999999999</v>
      </c>
      <c r="F1683" s="8" t="n">
        <v>112.759</v>
      </c>
      <c r="G1683" s="8" t="n">
        <v>109.231</v>
      </c>
      <c r="H1683" s="8" t="n">
        <v>94.20999999999999</v>
      </c>
      <c r="I1683" s="8" t="n">
        <v>137.56</v>
      </c>
      <c r="J1683" s="8" t="n">
        <v>71.56999999999999</v>
      </c>
      <c r="K1683" s="268" t="n">
        <v>0.248</v>
      </c>
      <c r="L1683" s="268" t="n">
        <v>0.1634</v>
      </c>
      <c r="M1683" s="268" t="n">
        <v>0.0027</v>
      </c>
      <c r="N1683" s="8" t="n">
        <v>37.31</v>
      </c>
      <c r="O1683" s="8" t="n">
        <v>2815.79</v>
      </c>
      <c r="P1683" s="268" t="n">
        <v>0.0132</v>
      </c>
      <c r="Q1683" s="8" t="n">
        <v>178</v>
      </c>
      <c r="R1683" s="8" t="n">
        <v>0</v>
      </c>
      <c r="S1683" s="8" t="inlineStr">
        <is>
          <t>17 ↓ -0.10%</t>
        </is>
      </c>
      <c r="T1683" s="8" t="inlineStr">
        <is>
          <t>79 ↑ +0.10%</t>
        </is>
      </c>
      <c r="U1683" s="8" t="inlineStr">
        <is>
          <t>50 ↑ +0.43%</t>
        </is>
      </c>
      <c r="V1683" s="8" t="inlineStr">
        <is>
          <t>21 ↑ +0.44%</t>
        </is>
      </c>
      <c r="W1683" s="8" t="inlineStr">
        <is>
          <t>11 ↑ +0.47%</t>
        </is>
      </c>
    </row>
    <row r="1684" ht="28" customHeight="1" s="386">
      <c r="A1684" s="308" t="n">
        <v>43734</v>
      </c>
      <c r="B1684" s="472" t="n">
        <v>1170.305</v>
      </c>
      <c r="C1684" s="8" t="n">
        <v>-10.131</v>
      </c>
      <c r="D1684" s="268" t="n">
        <v>-0.0086</v>
      </c>
      <c r="E1684" s="8" t="n">
        <v>71.05</v>
      </c>
      <c r="F1684" s="8" t="n">
        <v>112.497</v>
      </c>
      <c r="G1684" s="8" t="n">
        <v>108.55</v>
      </c>
      <c r="H1684" s="8" t="n">
        <v>93.64</v>
      </c>
      <c r="I1684" s="8" t="n">
        <v>138.05</v>
      </c>
      <c r="J1684" s="8" t="n">
        <v>75.05</v>
      </c>
      <c r="K1684" s="268" t="n">
        <v>0.2555</v>
      </c>
      <c r="L1684" s="268" t="n">
        <v>0.1771</v>
      </c>
      <c r="M1684" s="268" t="n">
        <v>0.0032</v>
      </c>
      <c r="N1684" s="8" t="n">
        <v>36.84</v>
      </c>
      <c r="O1684" s="8" t="n">
        <v>2815.06</v>
      </c>
      <c r="P1684" s="268" t="n">
        <v>0.0131</v>
      </c>
      <c r="Q1684" s="8" t="n">
        <v>177</v>
      </c>
      <c r="R1684" s="8" t="n">
        <v>0</v>
      </c>
      <c r="S1684" s="8" t="inlineStr">
        <is>
          <t>16 ↓ -0.28%</t>
        </is>
      </c>
      <c r="T1684" s="8" t="inlineStr">
        <is>
          <t>86 ↓ -0.49%</t>
        </is>
      </c>
      <c r="U1684" s="8" t="inlineStr">
        <is>
          <t>43 ↓ -0.61%</t>
        </is>
      </c>
      <c r="V1684" s="8" t="inlineStr">
        <is>
          <t>22 ↓ -1.55%</t>
        </is>
      </c>
      <c r="W1684" s="8" t="inlineStr">
        <is>
          <t>10 ↓ -3.38%</t>
        </is>
      </c>
    </row>
    <row r="1685" ht="28" customHeight="1" s="386">
      <c r="A1685" s="308" t="n">
        <v>43733</v>
      </c>
      <c r="B1685" s="472" t="n">
        <v>1180.436</v>
      </c>
      <c r="C1685" s="8" t="n">
        <v>-7.499</v>
      </c>
      <c r="D1685" s="268" t="n">
        <v>-0.0063</v>
      </c>
      <c r="E1685" s="8" t="n">
        <v>75.61</v>
      </c>
      <c r="F1685" s="8" t="n">
        <v>113.622</v>
      </c>
      <c r="G1685" s="8" t="n">
        <v>109.568</v>
      </c>
      <c r="H1685" s="8" t="n">
        <v>94.69</v>
      </c>
      <c r="I1685" s="8" t="n">
        <v>137.48</v>
      </c>
      <c r="J1685" s="8" t="n">
        <v>70.59</v>
      </c>
      <c r="K1685" s="268" t="n">
        <v>0.2386</v>
      </c>
      <c r="L1685" s="268" t="n">
        <v>0.1599</v>
      </c>
      <c r="M1685" s="268" t="n">
        <v>0.0014</v>
      </c>
      <c r="N1685" s="8" t="n">
        <v>40.8</v>
      </c>
      <c r="O1685" s="8" t="n">
        <v>2816.07</v>
      </c>
      <c r="P1685" s="268" t="n">
        <v>0.0145</v>
      </c>
      <c r="Q1685" s="8" t="n">
        <v>177</v>
      </c>
      <c r="R1685" s="8" t="n">
        <v>0</v>
      </c>
      <c r="S1685" s="8" t="inlineStr">
        <is>
          <t>14 ↓ -0.10%</t>
        </is>
      </c>
      <c r="T1685" s="8" t="inlineStr">
        <is>
          <t>79 ↓ -0.32%</t>
        </is>
      </c>
      <c r="U1685" s="8" t="inlineStr">
        <is>
          <t>48 ↓ -0.90%</t>
        </is>
      </c>
      <c r="V1685" s="8" t="inlineStr">
        <is>
          <t>22 ↓ -0.94%</t>
        </is>
      </c>
      <c r="W1685" s="8" t="inlineStr">
        <is>
          <t>14 ↓ -1.54%</t>
        </is>
      </c>
    </row>
    <row r="1686" ht="28" customHeight="1" s="386">
      <c r="A1686" s="308" t="n">
        <v>43732</v>
      </c>
      <c r="B1686" s="472" t="n">
        <v>1187.935</v>
      </c>
      <c r="C1686" s="8" t="n">
        <v>1.961</v>
      </c>
      <c r="D1686" s="268" t="n">
        <v>0.0017</v>
      </c>
      <c r="E1686" s="8" t="n">
        <v>77.48</v>
      </c>
      <c r="F1686" s="8" t="n">
        <v>114.428</v>
      </c>
      <c r="G1686" s="8" t="n">
        <v>109.73</v>
      </c>
      <c r="H1686" s="8" t="n">
        <v>96.81</v>
      </c>
      <c r="I1686" s="8" t="n">
        <v>136.81</v>
      </c>
      <c r="J1686" s="8" t="n">
        <v>62.99</v>
      </c>
      <c r="K1686" s="268" t="n">
        <v>0.2238</v>
      </c>
      <c r="L1686" s="268" t="n">
        <v>0.1501</v>
      </c>
      <c r="M1686" s="268" t="n">
        <v>0.0001</v>
      </c>
      <c r="N1686" s="8" t="n">
        <v>46.39</v>
      </c>
      <c r="O1686" s="8" t="n">
        <v>2817.96</v>
      </c>
      <c r="P1686" s="268" t="n">
        <v>0.0165</v>
      </c>
      <c r="Q1686" s="8" t="n">
        <v>177</v>
      </c>
      <c r="R1686" s="8" t="n">
        <v>0</v>
      </c>
      <c r="S1686" s="8" t="inlineStr">
        <is>
          <t>14 ↑ +0.24%</t>
        </is>
      </c>
      <c r="T1686" s="8" t="inlineStr">
        <is>
          <t>76 ↑ +0.09%</t>
        </is>
      </c>
      <c r="U1686" s="8" t="inlineStr">
        <is>
          <t>47 ↓ -0.26%</t>
        </is>
      </c>
      <c r="V1686" s="8" t="inlineStr">
        <is>
          <t>22 ↑ +0.52%</t>
        </is>
      </c>
      <c r="W1686" s="8" t="inlineStr">
        <is>
          <t>18 ↑ +1.13%</t>
        </is>
      </c>
    </row>
    <row r="1687" ht="28" customHeight="1" s="386">
      <c r="A1687" s="308" t="n">
        <v>43731</v>
      </c>
      <c r="B1687" s="472" t="n">
        <v>1185.974</v>
      </c>
      <c r="C1687" s="8" t="n">
        <v>-5.531</v>
      </c>
      <c r="D1687" s="268" t="n">
        <v>-0.0046</v>
      </c>
      <c r="E1687" s="8" t="n">
        <v>79.09999999999999</v>
      </c>
      <c r="F1687" s="8" t="n">
        <v>114.228</v>
      </c>
      <c r="G1687" s="8" t="n">
        <v>109.35</v>
      </c>
      <c r="H1687" s="8" t="n">
        <v>95.3</v>
      </c>
      <c r="I1687" s="8" t="n">
        <v>137.07</v>
      </c>
      <c r="J1687" s="8" t="n">
        <v>65.68000000000001</v>
      </c>
      <c r="K1687" s="268" t="n">
        <v>0.2284</v>
      </c>
      <c r="L1687" s="268" t="n">
        <v>0.1556</v>
      </c>
      <c r="M1687" s="268" t="n">
        <v>0.0005</v>
      </c>
      <c r="N1687" s="8" t="n">
        <v>36.52</v>
      </c>
      <c r="O1687" s="8" t="n">
        <v>2819.17</v>
      </c>
      <c r="P1687" s="268" t="n">
        <v>0.013</v>
      </c>
      <c r="Q1687" s="8" t="n">
        <v>177</v>
      </c>
      <c r="R1687" s="8" t="n">
        <v>0</v>
      </c>
      <c r="S1687" s="8" t="inlineStr">
        <is>
          <t>15 ↓ -0.22%</t>
        </is>
      </c>
      <c r="T1687" s="8" t="inlineStr">
        <is>
          <t>77 ↓ -0.28%</t>
        </is>
      </c>
      <c r="U1687" s="8" t="inlineStr">
        <is>
          <t>47 ↓ -0.44%</t>
        </is>
      </c>
      <c r="V1687" s="8" t="inlineStr">
        <is>
          <t>22 ↓ -1.19%</t>
        </is>
      </c>
      <c r="W1687" s="8" t="inlineStr">
        <is>
          <t>16 ↓ -0.67%</t>
        </is>
      </c>
    </row>
    <row r="1688" ht="28" customHeight="1" s="386">
      <c r="A1688" s="308" t="n">
        <v>43728</v>
      </c>
      <c r="B1688" s="472" t="n">
        <v>1191.505</v>
      </c>
      <c r="C1688" s="8" t="n">
        <v>4.857</v>
      </c>
      <c r="D1688" s="268" t="n">
        <v>0.0041</v>
      </c>
      <c r="E1688" s="8" t="n">
        <v>81.36</v>
      </c>
      <c r="F1688" s="8" t="n">
        <v>114.799</v>
      </c>
      <c r="G1688" s="8" t="n">
        <v>109.8</v>
      </c>
      <c r="H1688" s="8" t="n">
        <v>96.23999999999999</v>
      </c>
      <c r="I1688" s="8" t="n">
        <v>137.2</v>
      </c>
      <c r="J1688" s="8" t="n">
        <v>60.66</v>
      </c>
      <c r="K1688" s="268" t="n">
        <v>0.224</v>
      </c>
      <c r="L1688" s="268" t="n">
        <v>0.1543</v>
      </c>
      <c r="M1688" s="268" t="n">
        <v>-0.0005999999999999999</v>
      </c>
      <c r="N1688" s="8" t="n">
        <v>37.97</v>
      </c>
      <c r="O1688" s="8" t="n">
        <v>2819.74</v>
      </c>
      <c r="P1688" s="268" t="n">
        <v>0.0135</v>
      </c>
      <c r="Q1688" s="8" t="n">
        <v>177</v>
      </c>
      <c r="R1688" s="8" t="n">
        <v>0</v>
      </c>
      <c r="S1688" s="8" t="inlineStr">
        <is>
          <t>15 ↑ +0.19%</t>
        </is>
      </c>
      <c r="T1688" s="8" t="inlineStr">
        <is>
          <t>76 ↑ +0.18%</t>
        </is>
      </c>
      <c r="U1688" s="8" t="inlineStr">
        <is>
          <t>40 ↑ +0.33%</t>
        </is>
      </c>
      <c r="V1688" s="8" t="inlineStr">
        <is>
          <t>29 ↑ +0.80%</t>
        </is>
      </c>
      <c r="W1688" s="8" t="inlineStr">
        <is>
          <t>17 ↑ +1.11%</t>
        </is>
      </c>
    </row>
    <row r="1689" ht="28" customHeight="1" s="386">
      <c r="A1689" s="308" t="n">
        <v>43727</v>
      </c>
      <c r="B1689" s="472" t="n">
        <v>1186.648</v>
      </c>
      <c r="C1689" s="8" t="n">
        <v>5.025</v>
      </c>
      <c r="D1689" s="268" t="n">
        <v>0.0042</v>
      </c>
      <c r="E1689" s="8" t="n">
        <v>80.48999999999999</v>
      </c>
      <c r="F1689" s="8" t="n">
        <v>114.359</v>
      </c>
      <c r="G1689" s="8" t="n">
        <v>109.501</v>
      </c>
      <c r="H1689" s="8" t="n">
        <v>96.11</v>
      </c>
      <c r="I1689" s="8" t="n">
        <v>136.7</v>
      </c>
      <c r="J1689" s="8" t="n">
        <v>61.46</v>
      </c>
      <c r="K1689" s="268" t="n">
        <v>0.2234</v>
      </c>
      <c r="L1689" s="268" t="n">
        <v>0.1541</v>
      </c>
      <c r="M1689" s="268" t="n">
        <v>0.0003</v>
      </c>
      <c r="N1689" s="8" t="n">
        <v>41.79</v>
      </c>
      <c r="O1689" s="8" t="n">
        <v>2820.72</v>
      </c>
      <c r="P1689" s="268" t="n">
        <v>0.0148</v>
      </c>
      <c r="Q1689" s="8" t="n">
        <v>177</v>
      </c>
      <c r="R1689" s="8" t="n">
        <v>0</v>
      </c>
      <c r="S1689" s="8" t="inlineStr">
        <is>
          <t>17 ↑ +0.14%</t>
        </is>
      </c>
      <c r="T1689" s="8" t="inlineStr">
        <is>
          <t>75 ↑ +0.37%</t>
        </is>
      </c>
      <c r="U1689" s="8" t="inlineStr">
        <is>
          <t>42 ↑ +0.41%</t>
        </is>
      </c>
      <c r="V1689" s="8" t="inlineStr">
        <is>
          <t>28 ↑ +0.43%</t>
        </is>
      </c>
      <c r="W1689" s="8" t="inlineStr">
        <is>
          <t>15 ↑ +1.05%</t>
        </is>
      </c>
    </row>
    <row r="1690" ht="28" customHeight="1" s="386">
      <c r="A1690" s="308" t="n">
        <v>43726</v>
      </c>
      <c r="B1690" s="472" t="n">
        <v>1181.623</v>
      </c>
      <c r="C1690" s="8" t="n">
        <v>0.131</v>
      </c>
      <c r="D1690" s="268" t="n">
        <v>0.0001</v>
      </c>
      <c r="E1690" s="8" t="n">
        <v>78.97</v>
      </c>
      <c r="F1690" s="8" t="n">
        <v>113.892</v>
      </c>
      <c r="G1690" s="8" t="n">
        <v>109.23</v>
      </c>
      <c r="H1690" s="8" t="n">
        <v>94.78</v>
      </c>
      <c r="I1690" s="8" t="n">
        <v>136.97</v>
      </c>
      <c r="J1690" s="8" t="n">
        <v>65.51000000000001</v>
      </c>
      <c r="K1690" s="268" t="n">
        <v>0.2308</v>
      </c>
      <c r="L1690" s="268" t="n">
        <v>0.1601</v>
      </c>
      <c r="M1690" s="268" t="n">
        <v>0.0012</v>
      </c>
      <c r="N1690" s="8" t="n">
        <v>49.62</v>
      </c>
      <c r="O1690" s="8" t="n">
        <v>2823.13</v>
      </c>
      <c r="P1690" s="268" t="n">
        <v>0.0176</v>
      </c>
      <c r="Q1690" s="8" t="n">
        <v>178</v>
      </c>
      <c r="R1690" s="8" t="n">
        <v>0</v>
      </c>
      <c r="S1690" s="8" t="inlineStr">
        <is>
          <t>17 ↑ +0.20%</t>
        </is>
      </c>
      <c r="T1690" s="8" t="inlineStr">
        <is>
          <t>77 ↑ +0.04%</t>
        </is>
      </c>
      <c r="U1690" s="8" t="inlineStr">
        <is>
          <t>43 ↓ -0.16%</t>
        </is>
      </c>
      <c r="V1690" s="8" t="inlineStr">
        <is>
          <t>25 ↑ +0.10%</t>
        </is>
      </c>
      <c r="W1690" s="8" t="inlineStr">
        <is>
          <t>16 ↑ +0.01%</t>
        </is>
      </c>
    </row>
    <row r="1691" ht="28" customHeight="1" s="386">
      <c r="A1691" s="308" t="n">
        <v>43725</v>
      </c>
      <c r="B1691" s="472" t="n">
        <v>1181.492</v>
      </c>
      <c r="C1691" s="8" t="n">
        <v>-14.284</v>
      </c>
      <c r="D1691" s="268" t="n">
        <v>-0.012</v>
      </c>
      <c r="E1691" s="8" t="n">
        <v>78.5</v>
      </c>
      <c r="F1691" s="8" t="n">
        <v>113.917</v>
      </c>
      <c r="G1691" s="8" t="n">
        <v>109.065</v>
      </c>
      <c r="H1691" s="8" t="n">
        <v>94.78</v>
      </c>
      <c r="I1691" s="8" t="n">
        <v>137.07</v>
      </c>
      <c r="J1691" s="8" t="n">
        <v>65.72</v>
      </c>
      <c r="K1691" s="268" t="n">
        <v>0.2315</v>
      </c>
      <c r="L1691" s="268" t="n">
        <v>0.1626</v>
      </c>
      <c r="M1691" s="268" t="n">
        <v>0.0012</v>
      </c>
      <c r="N1691" s="8" t="n">
        <v>53.93</v>
      </c>
      <c r="O1691" s="8" t="n">
        <v>2858.36</v>
      </c>
      <c r="P1691" s="268" t="n">
        <v>0.0189</v>
      </c>
      <c r="Q1691" s="8" t="n">
        <v>178</v>
      </c>
      <c r="R1691" s="8" t="n">
        <v>0</v>
      </c>
      <c r="S1691" s="8" t="inlineStr">
        <is>
          <t>18 ↓ -0.72%</t>
        </is>
      </c>
      <c r="T1691" s="8" t="inlineStr">
        <is>
          <t>76 ↓ -1.04%</t>
        </is>
      </c>
      <c r="U1691" s="8" t="inlineStr">
        <is>
          <t>45 ↓ -1.56%</t>
        </is>
      </c>
      <c r="V1691" s="8" t="inlineStr">
        <is>
          <t>24 ↓ -0.77%</t>
        </is>
      </c>
      <c r="W1691" s="8" t="inlineStr">
        <is>
          <t>15 ↓ -2.13%</t>
        </is>
      </c>
    </row>
    <row r="1692" ht="28" customHeight="1" s="386">
      <c r="A1692" s="308" t="n">
        <v>43724</v>
      </c>
      <c r="B1692" s="472" t="n">
        <v>1195.776</v>
      </c>
      <c r="C1692" s="8" t="n">
        <v>-0.606</v>
      </c>
      <c r="D1692" s="268" t="n">
        <v>-0.0005</v>
      </c>
      <c r="E1692" s="8" t="n">
        <v>85.59999999999999</v>
      </c>
      <c r="F1692" s="8" t="n">
        <v>115.44</v>
      </c>
      <c r="G1692" s="8" t="n">
        <v>110.41</v>
      </c>
      <c r="H1692" s="8" t="n">
        <v>96.39</v>
      </c>
      <c r="I1692" s="8" t="n">
        <v>137.41</v>
      </c>
      <c r="J1692" s="8" t="n">
        <v>56.16</v>
      </c>
      <c r="K1692" s="268" t="n">
        <v>0.2196</v>
      </c>
      <c r="L1692" s="268" t="n">
        <v>0.1469</v>
      </c>
      <c r="M1692" s="268" t="n">
        <v>-0.0015</v>
      </c>
      <c r="N1692" s="8" t="n">
        <v>43.98</v>
      </c>
      <c r="O1692" s="8" t="n">
        <v>2874.84</v>
      </c>
      <c r="P1692" s="268" t="n">
        <v>0.0153</v>
      </c>
      <c r="Q1692" s="8" t="n">
        <v>176</v>
      </c>
      <c r="R1692" s="8" t="n">
        <v>0</v>
      </c>
      <c r="S1692" s="8" t="inlineStr">
        <is>
          <t>16 ↑ +0.02%</t>
        </is>
      </c>
      <c r="T1692" s="8" t="inlineStr">
        <is>
          <t>69 ↓ -0.01%</t>
        </is>
      </c>
      <c r="U1692" s="8" t="inlineStr">
        <is>
          <t>35 ↑ +0.18%</t>
        </is>
      </c>
      <c r="V1692" s="8" t="inlineStr">
        <is>
          <t>40 ↓ -0.19%</t>
        </is>
      </c>
      <c r="W1692" s="8" t="inlineStr">
        <is>
          <t>16 ↑ +0.76%</t>
        </is>
      </c>
    </row>
    <row r="1693" ht="28" customHeight="1" s="386">
      <c r="A1693" s="308" t="n">
        <v>43720</v>
      </c>
      <c r="B1693" s="472" t="n">
        <v>1196.382</v>
      </c>
      <c r="C1693" s="8" t="n">
        <v>1.188</v>
      </c>
      <c r="D1693" s="268" t="n">
        <v>0.001</v>
      </c>
      <c r="E1693" s="8" t="n">
        <v>86.20999999999999</v>
      </c>
      <c r="F1693" s="8" t="n">
        <v>115.523</v>
      </c>
      <c r="G1693" s="8" t="n">
        <v>110.66</v>
      </c>
      <c r="H1693" s="8" t="n">
        <v>96.55</v>
      </c>
      <c r="I1693" s="8" t="n">
        <v>138.04</v>
      </c>
      <c r="J1693" s="8" t="n">
        <v>58.82</v>
      </c>
      <c r="K1693" s="268" t="n">
        <v>0.2252</v>
      </c>
      <c r="L1693" s="268" t="n">
        <v>0.146</v>
      </c>
      <c r="M1693" s="268" t="n">
        <v>-0.0018</v>
      </c>
      <c r="N1693" s="8" t="n">
        <v>53.78</v>
      </c>
      <c r="O1693" s="8" t="n">
        <v>2994.3</v>
      </c>
      <c r="P1693" s="268" t="n">
        <v>0.018</v>
      </c>
      <c r="Q1693" s="8" t="n">
        <v>175</v>
      </c>
      <c r="R1693" s="8" t="n">
        <v>0</v>
      </c>
      <c r="S1693" s="8" t="inlineStr">
        <is>
          <t>16 ↑ +0.26%</t>
        </is>
      </c>
      <c r="T1693" s="8" t="inlineStr">
        <is>
          <t>65 ↑ +0.10%</t>
        </is>
      </c>
      <c r="U1693" s="8" t="inlineStr">
        <is>
          <t>39 ↓ -0.13%</t>
        </is>
      </c>
      <c r="V1693" s="8" t="inlineStr">
        <is>
          <t>37 ↑ +0.07%</t>
        </is>
      </c>
      <c r="W1693" s="8" t="inlineStr">
        <is>
          <t>18 ↑ +1.02%</t>
        </is>
      </c>
    </row>
    <row r="1694" ht="28" customHeight="1" s="386">
      <c r="A1694" s="308" t="n">
        <v>43719</v>
      </c>
      <c r="B1694" s="472" t="n">
        <v>1195.194</v>
      </c>
      <c r="C1694" s="8" t="n">
        <v>-4.943</v>
      </c>
      <c r="D1694" s="268" t="n">
        <v>-0.0041</v>
      </c>
      <c r="E1694" s="8" t="n">
        <v>86.59</v>
      </c>
      <c r="F1694" s="8" t="n">
        <v>115.404</v>
      </c>
      <c r="G1694" s="8" t="n">
        <v>110.96</v>
      </c>
      <c r="H1694" s="8" t="n">
        <v>95.62</v>
      </c>
      <c r="I1694" s="8" t="n">
        <v>138.57</v>
      </c>
      <c r="J1694" s="8" t="n">
        <v>62.82</v>
      </c>
      <c r="K1694" s="268" t="n">
        <v>0.2317</v>
      </c>
      <c r="L1694" s="268" t="n">
        <v>0.1557</v>
      </c>
      <c r="M1694" s="268" t="n">
        <v>-0.0009</v>
      </c>
      <c r="N1694" s="8" t="n">
        <v>54.45</v>
      </c>
      <c r="O1694" s="8" t="n">
        <v>2995.86</v>
      </c>
      <c r="P1694" s="268" t="n">
        <v>0.0182</v>
      </c>
      <c r="Q1694" s="8" t="n">
        <v>174</v>
      </c>
      <c r="R1694" s="8" t="n">
        <v>0</v>
      </c>
      <c r="S1694" s="8" t="inlineStr">
        <is>
          <t>16 ↓ -0.07%</t>
        </is>
      </c>
      <c r="T1694" s="8" t="inlineStr">
        <is>
          <t>64 ↓ -0.04%</t>
        </is>
      </c>
      <c r="U1694" s="8" t="inlineStr">
        <is>
          <t>37 ↓ -0.10%</t>
        </is>
      </c>
      <c r="V1694" s="8" t="inlineStr">
        <is>
          <t>42 ↓ -0.80%</t>
        </is>
      </c>
      <c r="W1694" s="8" t="inlineStr">
        <is>
          <t>15 ↓ -1.28%</t>
        </is>
      </c>
    </row>
    <row r="1695" ht="28" customHeight="1" s="386">
      <c r="A1695" s="308" t="n">
        <v>43718</v>
      </c>
      <c r="B1695" s="472" t="n">
        <v>1200.137</v>
      </c>
      <c r="C1695" s="8" t="n">
        <v>1.925</v>
      </c>
      <c r="D1695" s="268" t="n">
        <v>0.0016</v>
      </c>
      <c r="E1695" s="8" t="n">
        <v>88.59</v>
      </c>
      <c r="F1695" s="8" t="n">
        <v>115.933</v>
      </c>
      <c r="G1695" s="8" t="n">
        <v>111.226</v>
      </c>
      <c r="H1695" s="8" t="n">
        <v>96.15000000000001</v>
      </c>
      <c r="I1695" s="8" t="n">
        <v>138.81</v>
      </c>
      <c r="J1695" s="8" t="n">
        <v>59.24</v>
      </c>
      <c r="K1695" s="268" t="n">
        <v>0.2288</v>
      </c>
      <c r="L1695" s="268" t="n">
        <v>0.1555</v>
      </c>
      <c r="M1695" s="268" t="n">
        <v>-0.0018</v>
      </c>
      <c r="N1695" s="8" t="n">
        <v>58.7</v>
      </c>
      <c r="O1695" s="8" t="n">
        <v>2994.08</v>
      </c>
      <c r="P1695" s="268" t="n">
        <v>0.0196</v>
      </c>
      <c r="Q1695" s="8" t="n">
        <v>173</v>
      </c>
      <c r="R1695" s="8" t="n">
        <v>0</v>
      </c>
      <c r="S1695" s="8" t="inlineStr">
        <is>
          <t>15 ↑ +0.24%</t>
        </is>
      </c>
      <c r="T1695" s="8" t="inlineStr">
        <is>
          <t>63 ↑ +0.25%</t>
        </is>
      </c>
      <c r="U1695" s="8" t="inlineStr">
        <is>
          <t>38 ↑ +0.49%</t>
        </is>
      </c>
      <c r="V1695" s="8" t="inlineStr">
        <is>
          <t>37 ↑ +0.20%</t>
        </is>
      </c>
      <c r="W1695" s="8" t="inlineStr">
        <is>
          <t>20 ↓ -0.03%</t>
        </is>
      </c>
    </row>
    <row r="1696" ht="28" customHeight="1" s="386">
      <c r="A1696" s="308" t="n">
        <v>43717</v>
      </c>
      <c r="B1696" s="472" t="n">
        <v>1198.212</v>
      </c>
      <c r="C1696" s="8" t="n">
        <v>12.385</v>
      </c>
      <c r="D1696" s="268" t="n">
        <v>0.0104</v>
      </c>
      <c r="E1696" s="8" t="n">
        <v>88.55</v>
      </c>
      <c r="F1696" s="8" t="n">
        <v>115.793</v>
      </c>
      <c r="G1696" s="8" t="n">
        <v>110.96</v>
      </c>
      <c r="H1696" s="8" t="n">
        <v>95.19</v>
      </c>
      <c r="I1696" s="8" t="n">
        <v>138.67</v>
      </c>
      <c r="J1696" s="8" t="n">
        <v>57.91</v>
      </c>
      <c r="K1696" s="268" t="n">
        <v>0.2288</v>
      </c>
      <c r="L1696" s="268" t="n">
        <v>0.1587</v>
      </c>
      <c r="M1696" s="268" t="n">
        <v>-0.0015</v>
      </c>
      <c r="N1696" s="8" t="n">
        <v>79</v>
      </c>
      <c r="O1696" s="8" t="n">
        <v>2998.98</v>
      </c>
      <c r="P1696" s="268" t="n">
        <v>0.0263</v>
      </c>
      <c r="Q1696" s="8" t="n">
        <v>173</v>
      </c>
      <c r="R1696" s="8" t="n">
        <v>0</v>
      </c>
      <c r="S1696" s="8" t="inlineStr">
        <is>
          <t>16 ↑ +0.88%</t>
        </is>
      </c>
      <c r="T1696" s="8" t="inlineStr">
        <is>
          <t>62 ↑ +0.87%</t>
        </is>
      </c>
      <c r="U1696" s="8" t="inlineStr">
        <is>
          <t>37 ↑ +0.92%</t>
        </is>
      </c>
      <c r="V1696" s="8" t="inlineStr">
        <is>
          <t>36 ↑ +0.53%</t>
        </is>
      </c>
      <c r="W1696" s="8" t="inlineStr">
        <is>
          <t>22 ↑ +2.70%</t>
        </is>
      </c>
    </row>
    <row r="1697" ht="28" customHeight="1" s="386">
      <c r="A1697" s="308" t="n">
        <v>43714</v>
      </c>
      <c r="B1697" s="472" t="n">
        <v>1185.827</v>
      </c>
      <c r="C1697" s="8" t="n">
        <v>5.78</v>
      </c>
      <c r="D1697" s="268" t="n">
        <v>0.0049</v>
      </c>
      <c r="E1697" s="8" t="n">
        <v>87.39</v>
      </c>
      <c r="F1697" s="8" t="n">
        <v>114.533</v>
      </c>
      <c r="G1697" s="8" t="n">
        <v>110.01</v>
      </c>
      <c r="H1697" s="8" t="n">
        <v>94.23</v>
      </c>
      <c r="I1697" s="8" t="n">
        <v>138.65</v>
      </c>
      <c r="J1697" s="8" t="n">
        <v>67.2</v>
      </c>
      <c r="K1697" s="268" t="n">
        <v>0.2412</v>
      </c>
      <c r="L1697" s="268" t="n">
        <v>0.1662</v>
      </c>
      <c r="M1697" s="268" t="n">
        <v>0.0008</v>
      </c>
      <c r="N1697" s="8" t="n">
        <v>60.4</v>
      </c>
      <c r="O1697" s="8" t="n">
        <v>3001.92</v>
      </c>
      <c r="P1697" s="268" t="n">
        <v>0.0201</v>
      </c>
      <c r="Q1697" s="8" t="n">
        <v>173</v>
      </c>
      <c r="R1697" s="8" t="n">
        <v>0</v>
      </c>
      <c r="S1697" s="8" t="inlineStr">
        <is>
          <t>21 ↑ +0.15%</t>
        </is>
      </c>
      <c r="T1697" s="8" t="inlineStr">
        <is>
          <t>66 ↑ +0.44%</t>
        </is>
      </c>
      <c r="U1697" s="8" t="inlineStr">
        <is>
          <t>31 ↑ +0.61%</t>
        </is>
      </c>
      <c r="V1697" s="8" t="inlineStr">
        <is>
          <t>39 ↑ +0.42%</t>
        </is>
      </c>
      <c r="W1697" s="8" t="inlineStr">
        <is>
          <t>16 ↑ +1.06%</t>
        </is>
      </c>
    </row>
    <row r="1698" ht="28" customHeight="1" s="386">
      <c r="A1698" s="308" t="n">
        <v>43713</v>
      </c>
      <c r="B1698" s="472" t="n">
        <v>1180.047</v>
      </c>
      <c r="C1698" s="8" t="n">
        <v>9.462</v>
      </c>
      <c r="D1698" s="268" t="n">
        <v>0.0081</v>
      </c>
      <c r="E1698" s="8" t="n">
        <v>84.87</v>
      </c>
      <c r="F1698" s="8" t="n">
        <v>113.937</v>
      </c>
      <c r="G1698" s="8" t="n">
        <v>109.8</v>
      </c>
      <c r="H1698" s="8" t="n">
        <v>93.70999999999999</v>
      </c>
      <c r="I1698" s="8" t="n">
        <v>138.37</v>
      </c>
      <c r="J1698" s="8" t="n">
        <v>66.39</v>
      </c>
      <c r="K1698" s="268" t="n">
        <v>0.2443</v>
      </c>
      <c r="L1698" s="268" t="n">
        <v>0.1679</v>
      </c>
      <c r="M1698" s="268" t="n">
        <v>0.0018</v>
      </c>
      <c r="N1698" s="8" t="n">
        <v>93.34</v>
      </c>
      <c r="O1698" s="8" t="n">
        <v>3008.92</v>
      </c>
      <c r="P1698" s="268" t="n">
        <v>0.031</v>
      </c>
      <c r="Q1698" s="8" t="n">
        <v>173</v>
      </c>
      <c r="R1698" s="8" t="n">
        <v>0</v>
      </c>
      <c r="S1698" s="8" t="inlineStr">
        <is>
          <t>22 ↑ +0.19%</t>
        </is>
      </c>
      <c r="T1698" s="8" t="inlineStr">
        <is>
          <t>67 ↑ +0.74%</t>
        </is>
      </c>
      <c r="U1698" s="8" t="inlineStr">
        <is>
          <t>31 ↑ +0.97%</t>
        </is>
      </c>
      <c r="V1698" s="8" t="inlineStr">
        <is>
          <t>35 ↑ +0.95%</t>
        </is>
      </c>
      <c r="W1698" s="8" t="inlineStr">
        <is>
          <t>18 ↑ +1.27%</t>
        </is>
      </c>
    </row>
    <row r="1699" ht="28" customHeight="1" s="386">
      <c r="A1699" s="308" t="n">
        <v>43712</v>
      </c>
      <c r="B1699" s="472" t="n">
        <v>1170.585</v>
      </c>
      <c r="C1699" s="8" t="n">
        <v>2.22</v>
      </c>
      <c r="D1699" s="268" t="n">
        <v>0.0019</v>
      </c>
      <c r="E1699" s="8" t="n">
        <v>79.95999999999999</v>
      </c>
      <c r="F1699" s="8" t="n">
        <v>112.918</v>
      </c>
      <c r="G1699" s="8" t="n">
        <v>108.52</v>
      </c>
      <c r="H1699" s="8" t="n">
        <v>92.37</v>
      </c>
      <c r="I1699" s="8" t="n">
        <v>137.64</v>
      </c>
      <c r="J1699" s="8" t="n">
        <v>68.65000000000001</v>
      </c>
      <c r="K1699" s="268" t="n">
        <v>0.2473</v>
      </c>
      <c r="L1699" s="268" t="n">
        <v>0.1694</v>
      </c>
      <c r="M1699" s="268" t="n">
        <v>0.0036</v>
      </c>
      <c r="N1699" s="8" t="n">
        <v>52.95</v>
      </c>
      <c r="O1699" s="8" t="n">
        <v>2997.03</v>
      </c>
      <c r="P1699" s="268" t="n">
        <v>0.0177</v>
      </c>
      <c r="Q1699" s="8" t="n">
        <v>172</v>
      </c>
      <c r="R1699" s="8" t="n">
        <v>0</v>
      </c>
      <c r="S1699" s="8" t="inlineStr">
        <is>
          <t>22 ↓ -0.04%</t>
        </is>
      </c>
      <c r="T1699" s="8" t="inlineStr">
        <is>
          <t>74 ↑ +0.14%</t>
        </is>
      </c>
      <c r="U1699" s="8" t="inlineStr">
        <is>
          <t>34 ↑ +0.22%</t>
        </is>
      </c>
      <c r="V1699" s="8" t="inlineStr">
        <is>
          <t>28 ↑ +1.03%</t>
        </is>
      </c>
      <c r="W1699" s="8" t="inlineStr">
        <is>
          <t>14 ↑ +0.88%</t>
        </is>
      </c>
    </row>
    <row r="1700" ht="28" customHeight="1" s="386">
      <c r="A1700" s="308" t="n">
        <v>43711</v>
      </c>
      <c r="B1700" s="472" t="n">
        <v>1168.365</v>
      </c>
      <c r="C1700" s="8" t="n">
        <v>3.583</v>
      </c>
      <c r="D1700" s="268" t="n">
        <v>0.0031</v>
      </c>
      <c r="E1700" s="8" t="n">
        <v>78.87</v>
      </c>
      <c r="F1700" s="8" t="n">
        <v>112.933</v>
      </c>
      <c r="G1700" s="8" t="n">
        <v>108.35</v>
      </c>
      <c r="H1700" s="8" t="n">
        <v>91.39</v>
      </c>
      <c r="I1700" s="8" t="n">
        <v>138.28</v>
      </c>
      <c r="J1700" s="8" t="n">
        <v>74.23999999999999</v>
      </c>
      <c r="K1700" s="268" t="n">
        <v>0.2534</v>
      </c>
      <c r="L1700" s="268" t="n">
        <v>0.1747</v>
      </c>
      <c r="M1700" s="268" t="n">
        <v>0.0035</v>
      </c>
      <c r="N1700" s="8" t="n">
        <v>53.35</v>
      </c>
      <c r="O1700" s="8" t="n">
        <v>2999.76</v>
      </c>
      <c r="P1700" s="268" t="n">
        <v>0.0178</v>
      </c>
      <c r="Q1700" s="8" t="n">
        <v>173</v>
      </c>
      <c r="R1700" s="8" t="n">
        <v>0</v>
      </c>
      <c r="S1700" s="8" t="inlineStr">
        <is>
          <t>21 ↑ +0.02%</t>
        </is>
      </c>
      <c r="T1700" s="8" t="inlineStr">
        <is>
          <t>75 ↑ +0.10%</t>
        </is>
      </c>
      <c r="U1700" s="8" t="inlineStr">
        <is>
          <t>36 ↑ +0.46%</t>
        </is>
      </c>
      <c r="V1700" s="8" t="inlineStr">
        <is>
          <t>26 ↑ +0.13%</t>
        </is>
      </c>
      <c r="W1700" s="8" t="inlineStr">
        <is>
          <t>15 ↑ +1.69%</t>
        </is>
      </c>
    </row>
    <row r="1701" ht="28" customHeight="1" s="386">
      <c r="A1701" s="308" t="n">
        <v>43710</v>
      </c>
      <c r="B1701" s="472" t="n">
        <v>1164.782</v>
      </c>
      <c r="C1701" s="8" t="n">
        <v>7.946</v>
      </c>
      <c r="D1701" s="268" t="n">
        <v>0.0069</v>
      </c>
      <c r="E1701" s="8" t="n">
        <v>79.69</v>
      </c>
      <c r="F1701" s="8" t="n">
        <v>112.517</v>
      </c>
      <c r="G1701" s="8" t="n">
        <v>108.3</v>
      </c>
      <c r="H1701" s="8" t="n">
        <v>91.13</v>
      </c>
      <c r="I1701" s="8" t="n">
        <v>138.16</v>
      </c>
      <c r="J1701" s="8" t="n">
        <v>76.27</v>
      </c>
      <c r="K1701" s="268" t="n">
        <v>0.2564</v>
      </c>
      <c r="L1701" s="268" t="n">
        <v>0.1896</v>
      </c>
      <c r="M1701" s="268" t="n">
        <v>0.004</v>
      </c>
      <c r="N1701" s="8" t="n">
        <v>55.11</v>
      </c>
      <c r="O1701" s="8" t="n">
        <v>3008.9</v>
      </c>
      <c r="P1701" s="268" t="n">
        <v>0.0183</v>
      </c>
      <c r="Q1701" s="8" t="n">
        <v>173</v>
      </c>
      <c r="R1701" s="8" t="n">
        <v>0</v>
      </c>
      <c r="S1701" s="8" t="inlineStr">
        <is>
          <t>23 ↑ +0.27%</t>
        </is>
      </c>
      <c r="T1701" s="8" t="inlineStr">
        <is>
          <t>73 ↑ +0.37%</t>
        </is>
      </c>
      <c r="U1701" s="8" t="inlineStr">
        <is>
          <t>39 ↑ +0.94%</t>
        </is>
      </c>
      <c r="V1701" s="8" t="inlineStr">
        <is>
          <t>22 ↑ +0.87%</t>
        </is>
      </c>
      <c r="W1701" s="8" t="inlineStr">
        <is>
          <t>16 ↑ +1.89%</t>
        </is>
      </c>
    </row>
    <row r="1702" ht="28" customHeight="1" s="386">
      <c r="A1702" s="308" t="n">
        <v>43707</v>
      </c>
      <c r="B1702" s="472" t="n">
        <v>1156.836</v>
      </c>
      <c r="C1702" s="8" t="n">
        <v>-2.975</v>
      </c>
      <c r="D1702" s="268" t="n">
        <v>-0.0026</v>
      </c>
      <c r="E1702" s="8" t="n">
        <v>74.31999999999999</v>
      </c>
      <c r="F1702" s="8" t="n">
        <v>111.692</v>
      </c>
      <c r="G1702" s="8" t="n">
        <v>108</v>
      </c>
      <c r="H1702" s="8" t="n">
        <v>89.53</v>
      </c>
      <c r="I1702" s="8" t="n">
        <v>139.27</v>
      </c>
      <c r="J1702" s="8" t="n">
        <v>82.67</v>
      </c>
      <c r="K1702" s="268" t="n">
        <v>0.2758</v>
      </c>
      <c r="L1702" s="268" t="n">
        <v>0.2115</v>
      </c>
      <c r="M1702" s="268" t="n">
        <v>0.0055</v>
      </c>
      <c r="N1702" s="8" t="n">
        <v>47.22</v>
      </c>
      <c r="O1702" s="8" t="n">
        <v>3010.97</v>
      </c>
      <c r="P1702" s="268" t="n">
        <v>0.0157</v>
      </c>
      <c r="Q1702" s="8" t="n">
        <v>173</v>
      </c>
      <c r="R1702" s="8" t="n">
        <v>0</v>
      </c>
      <c r="S1702" s="8" t="inlineStr">
        <is>
          <t>25 ↑ +0.07%</t>
        </is>
      </c>
      <c r="T1702" s="8" t="inlineStr">
        <is>
          <t>75 ↓ -0.09%</t>
        </is>
      </c>
      <c r="U1702" s="8" t="inlineStr">
        <is>
          <t>37 ↓ -0.28%</t>
        </is>
      </c>
      <c r="V1702" s="8" t="inlineStr">
        <is>
          <t>22 ↓ -0.60%</t>
        </is>
      </c>
      <c r="W1702" s="8" t="inlineStr">
        <is>
          <t>14 ↓ -1.15%</t>
        </is>
      </c>
    </row>
    <row r="1703" ht="28" customHeight="1" s="386">
      <c r="A1703" s="308" t="n">
        <v>43706</v>
      </c>
      <c r="B1703" s="472" t="n">
        <v>1159.811</v>
      </c>
      <c r="C1703" s="8" t="n">
        <v>-0.257</v>
      </c>
      <c r="D1703" s="268" t="n">
        <v>-0.0002</v>
      </c>
      <c r="E1703" s="8" t="n">
        <v>76.59999999999999</v>
      </c>
      <c r="F1703" s="8" t="n">
        <v>112.055</v>
      </c>
      <c r="G1703" s="8" t="n">
        <v>108.5</v>
      </c>
      <c r="H1703" s="8" t="n">
        <v>90.86</v>
      </c>
      <c r="I1703" s="8" t="n">
        <v>138.18</v>
      </c>
      <c r="J1703" s="8" t="n">
        <v>75.56999999999999</v>
      </c>
      <c r="K1703" s="268" t="n">
        <v>0.2612</v>
      </c>
      <c r="L1703" s="268" t="n">
        <v>0.1952</v>
      </c>
      <c r="M1703" s="268" t="n">
        <v>0.0049</v>
      </c>
      <c r="N1703" s="8" t="n">
        <v>49.5</v>
      </c>
      <c r="O1703" s="8" t="n">
        <v>3014.76</v>
      </c>
      <c r="P1703" s="268" t="n">
        <v>0.0164</v>
      </c>
      <c r="Q1703" s="8" t="n">
        <v>173</v>
      </c>
      <c r="R1703" s="8" t="n">
        <v>0</v>
      </c>
      <c r="S1703" s="8" t="inlineStr">
        <is>
          <t>26 ↑ +0.03%</t>
        </is>
      </c>
      <c r="T1703" s="8" t="inlineStr">
        <is>
          <t>72 ↓ -0.14%</t>
        </is>
      </c>
      <c r="U1703" s="8" t="inlineStr">
        <is>
          <t>40 ↓ -0.05%</t>
        </is>
      </c>
      <c r="V1703" s="8" t="inlineStr">
        <is>
          <t>18 ↑ +0.60%</t>
        </is>
      </c>
      <c r="W1703" s="8" t="inlineStr">
        <is>
          <t>17 ↓ -0.19%</t>
        </is>
      </c>
    </row>
    <row r="1704" ht="28" customHeight="1" s="386">
      <c r="A1704" s="308" t="n">
        <v>43705</v>
      </c>
      <c r="B1704" s="472" t="n">
        <v>1160.068</v>
      </c>
      <c r="C1704" s="8" t="n">
        <v>1.819</v>
      </c>
      <c r="D1704" s="268" t="n">
        <v>0.0016</v>
      </c>
      <c r="E1704" s="8" t="n">
        <v>78.23</v>
      </c>
      <c r="F1704" s="8" t="n">
        <v>112.084</v>
      </c>
      <c r="G1704" s="8" t="n">
        <v>108.62</v>
      </c>
      <c r="H1704" s="8" t="n">
        <v>91.31999999999999</v>
      </c>
      <c r="I1704" s="8" t="n">
        <v>138.05</v>
      </c>
      <c r="J1704" s="8" t="n">
        <v>73.73</v>
      </c>
      <c r="K1704" s="268" t="n">
        <v>0.2597</v>
      </c>
      <c r="L1704" s="268" t="n">
        <v>0.1985</v>
      </c>
      <c r="M1704" s="268" t="n">
        <v>0.0048</v>
      </c>
      <c r="N1704" s="8" t="n">
        <v>59.63</v>
      </c>
      <c r="O1704" s="8" t="n">
        <v>3020.05</v>
      </c>
      <c r="P1704" s="268" t="n">
        <v>0.0197</v>
      </c>
      <c r="Q1704" s="8" t="n">
        <v>173</v>
      </c>
      <c r="R1704" s="8" t="n">
        <v>0</v>
      </c>
      <c r="S1704" s="8" t="inlineStr">
        <is>
          <t>26 ↑ +0.05%</t>
        </is>
      </c>
      <c r="T1704" s="8" t="inlineStr">
        <is>
          <t>72 ↑ +0.09%</t>
        </is>
      </c>
      <c r="U1704" s="8" t="inlineStr">
        <is>
          <t>40 ↑ +0.08%</t>
        </is>
      </c>
      <c r="V1704" s="8" t="inlineStr">
        <is>
          <t>18 ↑ +0.07%</t>
        </is>
      </c>
      <c r="W1704" s="8" t="inlineStr">
        <is>
          <t>17 ↑ +0.86%</t>
        </is>
      </c>
    </row>
    <row r="1705" ht="28" customHeight="1" s="386">
      <c r="A1705" s="308" t="n">
        <v>43704</v>
      </c>
      <c r="B1705" s="472" t="n">
        <v>1158.249</v>
      </c>
      <c r="C1705" s="8" t="n">
        <v>8.401</v>
      </c>
      <c r="D1705" s="268" t="n">
        <v>0.0073</v>
      </c>
      <c r="E1705" s="8" t="n">
        <v>76.31999999999999</v>
      </c>
      <c r="F1705" s="8" t="n">
        <v>111.883</v>
      </c>
      <c r="G1705" s="8" t="n">
        <v>108.17</v>
      </c>
      <c r="H1705" s="8" t="n">
        <v>90.81</v>
      </c>
      <c r="I1705" s="8" t="n">
        <v>137.77</v>
      </c>
      <c r="J1705" s="8" t="n">
        <v>75.06999999999999</v>
      </c>
      <c r="K1705" s="268" t="n">
        <v>0.2588</v>
      </c>
      <c r="L1705" s="268" t="n">
        <v>0.1928</v>
      </c>
      <c r="M1705" s="268" t="n">
        <v>0.0052</v>
      </c>
      <c r="N1705" s="8" t="n">
        <v>73.87</v>
      </c>
      <c r="O1705" s="8" t="n">
        <v>3026.89</v>
      </c>
      <c r="P1705" s="268" t="n">
        <v>0.0244</v>
      </c>
      <c r="Q1705" s="8" t="n">
        <v>173</v>
      </c>
      <c r="R1705" s="8" t="n">
        <v>0</v>
      </c>
      <c r="S1705" s="8" t="inlineStr">
        <is>
          <t>25 ↑ +0.34%</t>
        </is>
      </c>
      <c r="T1705" s="8" t="inlineStr">
        <is>
          <t>74 ↑ +0.51%</t>
        </is>
      </c>
      <c r="U1705" s="8" t="inlineStr">
        <is>
          <t>38 ↑ +0.74%</t>
        </is>
      </c>
      <c r="V1705" s="8" t="inlineStr">
        <is>
          <t>21 ↑ +1.43%</t>
        </is>
      </c>
      <c r="W1705" s="8" t="inlineStr">
        <is>
          <t>15 ↑ +1.46%</t>
        </is>
      </c>
    </row>
    <row r="1706" ht="28" customHeight="1" s="386">
      <c r="A1706" s="308" t="n">
        <v>43703</v>
      </c>
      <c r="B1706" s="472" t="n">
        <v>1149.848</v>
      </c>
      <c r="C1706" s="8" t="n">
        <v>-2.105</v>
      </c>
      <c r="D1706" s="268" t="n">
        <v>-0.0018</v>
      </c>
      <c r="E1706" s="8" t="n">
        <v>71.41</v>
      </c>
      <c r="F1706" s="8" t="n">
        <v>111.029</v>
      </c>
      <c r="G1706" s="8" t="n">
        <v>107.87</v>
      </c>
      <c r="H1706" s="8" t="n">
        <v>89.20999999999999</v>
      </c>
      <c r="I1706" s="8" t="n">
        <v>138.54</v>
      </c>
      <c r="J1706" s="8" t="n">
        <v>83.14</v>
      </c>
      <c r="K1706" s="268" t="n">
        <v>0.2752</v>
      </c>
      <c r="L1706" s="268" t="n">
        <v>0.2102</v>
      </c>
      <c r="M1706" s="268" t="n">
        <v>0.0067</v>
      </c>
      <c r="N1706" s="8" t="n">
        <v>63.95</v>
      </c>
      <c r="O1706" s="8" t="n">
        <v>3035.76</v>
      </c>
      <c r="P1706" s="268" t="n">
        <v>0.0211</v>
      </c>
      <c r="Q1706" s="8" t="n">
        <v>173</v>
      </c>
      <c r="R1706" s="8" t="n">
        <v>0</v>
      </c>
      <c r="S1706" s="8" t="inlineStr">
        <is>
          <t>30 ↓ -0.14%</t>
        </is>
      </c>
      <c r="T1706" s="8" t="inlineStr">
        <is>
          <t>71 ↓ -0.24%</t>
        </is>
      </c>
      <c r="U1706" s="8" t="inlineStr">
        <is>
          <t>40 ↓ -0.59%</t>
        </is>
      </c>
      <c r="V1706" s="8" t="inlineStr">
        <is>
          <t>20 ↓ -0.44%</t>
        </is>
      </c>
      <c r="W1706" s="8" t="inlineStr">
        <is>
          <t>12 ↑ +1.86%</t>
        </is>
      </c>
    </row>
    <row r="1707" ht="28" customHeight="1" s="386">
      <c r="A1707" s="308" t="n">
        <v>43700</v>
      </c>
      <c r="B1707" s="472" t="n">
        <v>1151.953</v>
      </c>
      <c r="C1707" s="8" t="n">
        <v>2.521</v>
      </c>
      <c r="D1707" s="268" t="n">
        <v>0.0022</v>
      </c>
      <c r="E1707" s="8" t="n">
        <v>74.77</v>
      </c>
      <c r="F1707" s="8" t="n">
        <v>111.204</v>
      </c>
      <c r="G1707" s="8" t="n">
        <v>107.793</v>
      </c>
      <c r="H1707" s="8" t="n">
        <v>89.90000000000001</v>
      </c>
      <c r="I1707" s="8" t="n">
        <v>138.07</v>
      </c>
      <c r="J1707" s="8" t="n">
        <v>81.47</v>
      </c>
      <c r="K1707" s="268" t="n">
        <v>0.2686</v>
      </c>
      <c r="L1707" s="268" t="n">
        <v>0.2066</v>
      </c>
      <c r="M1707" s="268" t="n">
        <v>0.0061</v>
      </c>
      <c r="N1707" s="8" t="n">
        <v>64.59999999999999</v>
      </c>
      <c r="O1707" s="8" t="n">
        <v>3038.44</v>
      </c>
      <c r="P1707" s="268" t="n">
        <v>0.0213</v>
      </c>
      <c r="Q1707" s="8" t="n">
        <v>172</v>
      </c>
      <c r="R1707" s="8" t="n">
        <v>0</v>
      </c>
      <c r="S1707" s="8" t="inlineStr">
        <is>
          <t>30 ↑ +0.00%</t>
        </is>
      </c>
      <c r="T1707" s="8" t="inlineStr">
        <is>
          <t>69 ↑ +0.31%</t>
        </is>
      </c>
      <c r="U1707" s="8" t="inlineStr">
        <is>
          <t>38 ↑ +0.11%</t>
        </is>
      </c>
      <c r="V1707" s="8" t="inlineStr">
        <is>
          <t>22 ↑ +0.47%</t>
        </is>
      </c>
      <c r="W1707" s="8" t="inlineStr">
        <is>
          <t>13 ↑ +0.76%</t>
        </is>
      </c>
    </row>
    <row r="1708" ht="28" customHeight="1" s="386">
      <c r="A1708" s="308" t="n">
        <v>43699</v>
      </c>
      <c r="B1708" s="472" t="n">
        <v>1149.432</v>
      </c>
      <c r="C1708" s="8" t="n">
        <v>-0.277</v>
      </c>
      <c r="D1708" s="268" t="n">
        <v>-0.0002</v>
      </c>
      <c r="E1708" s="8" t="n">
        <v>73.53</v>
      </c>
      <c r="F1708" s="8" t="n">
        <v>110.971</v>
      </c>
      <c r="G1708" s="8" t="n">
        <v>107.49</v>
      </c>
      <c r="H1708" s="8" t="n">
        <v>90.08</v>
      </c>
      <c r="I1708" s="8" t="n">
        <v>137.42</v>
      </c>
      <c r="J1708" s="8" t="n">
        <v>77.41</v>
      </c>
      <c r="K1708" s="268" t="n">
        <v>0.2645</v>
      </c>
      <c r="L1708" s="268" t="n">
        <v>0.1938</v>
      </c>
      <c r="M1708" s="268" t="n">
        <v>0.0066</v>
      </c>
      <c r="N1708" s="8" t="n">
        <v>52.59</v>
      </c>
      <c r="O1708" s="8" t="n">
        <v>3043.79</v>
      </c>
      <c r="P1708" s="268" t="n">
        <v>0.0173</v>
      </c>
      <c r="Q1708" s="8" t="n">
        <v>172</v>
      </c>
      <c r="R1708" s="8" t="n">
        <v>0</v>
      </c>
      <c r="S1708" s="8" t="inlineStr">
        <is>
          <t>30 ↓ -0.02%</t>
        </is>
      </c>
      <c r="T1708" s="8" t="inlineStr">
        <is>
          <t>70 ↓ -0.04%</t>
        </is>
      </c>
      <c r="U1708" s="8" t="inlineStr">
        <is>
          <t>40 ↑ +0.01%</t>
        </is>
      </c>
      <c r="V1708" s="8" t="inlineStr">
        <is>
          <t>19 ↓ -0.24%</t>
        </is>
      </c>
      <c r="W1708" s="8" t="inlineStr">
        <is>
          <t>13 ↑ +0.23%</t>
        </is>
      </c>
    </row>
    <row r="1709" ht="28" customHeight="1" s="386">
      <c r="A1709" s="308" t="n">
        <v>43698</v>
      </c>
      <c r="B1709" s="472" t="n">
        <v>1149.709</v>
      </c>
      <c r="C1709" s="8" t="n">
        <v>0.555</v>
      </c>
      <c r="D1709" s="268" t="n">
        <v>0.0005</v>
      </c>
      <c r="E1709" s="8" t="n">
        <v>75</v>
      </c>
      <c r="F1709" s="8" t="n">
        <v>111.068</v>
      </c>
      <c r="G1709" s="8" t="n">
        <v>107.7</v>
      </c>
      <c r="H1709" s="8" t="n">
        <v>90.91</v>
      </c>
      <c r="I1709" s="8" t="n">
        <v>137.65</v>
      </c>
      <c r="J1709" s="8" t="n">
        <v>78.34</v>
      </c>
      <c r="K1709" s="268" t="n">
        <v>0.2658</v>
      </c>
      <c r="L1709" s="268" t="n">
        <v>0.1942</v>
      </c>
      <c r="M1709" s="268" t="n">
        <v>0.0064</v>
      </c>
      <c r="N1709" s="8" t="n">
        <v>67.22</v>
      </c>
      <c r="O1709" s="8" t="n">
        <v>2742.26</v>
      </c>
      <c r="P1709" s="268" t="n">
        <v>0.0245</v>
      </c>
      <c r="Q1709" s="8" t="n">
        <v>173</v>
      </c>
      <c r="R1709" s="8" t="n">
        <v>0</v>
      </c>
      <c r="S1709" s="8" t="inlineStr">
        <is>
          <t>28 ↑ +0.07%</t>
        </is>
      </c>
      <c r="T1709" s="8" t="inlineStr">
        <is>
          <t>72 ↑ +0.07%</t>
        </is>
      </c>
      <c r="U1709" s="8" t="inlineStr">
        <is>
          <t>39 ↓ -0.20%</t>
        </is>
      </c>
      <c r="V1709" s="8" t="inlineStr">
        <is>
          <t>19 ↓ -0.48%</t>
        </is>
      </c>
      <c r="W1709" s="8" t="inlineStr">
        <is>
          <t>15 ↑ +1.23%</t>
        </is>
      </c>
    </row>
    <row r="1710" ht="28" customHeight="1" s="386">
      <c r="A1710" s="308" t="n">
        <v>43697</v>
      </c>
      <c r="B1710" s="472" t="n">
        <v>1149.154</v>
      </c>
      <c r="C1710" s="8" t="n">
        <v>0.703</v>
      </c>
      <c r="D1710" s="268" t="n">
        <v>0.0005999999999999999</v>
      </c>
      <c r="E1710" s="8" t="n">
        <v>75.3</v>
      </c>
      <c r="F1710" s="8" t="n">
        <v>111.094</v>
      </c>
      <c r="G1710" s="8" t="n">
        <v>107.774</v>
      </c>
      <c r="H1710" s="8" t="n">
        <v>90.65000000000001</v>
      </c>
      <c r="I1710" s="8" t="n">
        <v>137.74</v>
      </c>
      <c r="J1710" s="8" t="n">
        <v>80.92</v>
      </c>
      <c r="K1710" s="268" t="n">
        <v>0.2665</v>
      </c>
      <c r="L1710" s="268" t="n">
        <v>0.1876</v>
      </c>
      <c r="M1710" s="268" t="n">
        <v>0.0065</v>
      </c>
      <c r="N1710" s="8" t="n">
        <v>66.78</v>
      </c>
      <c r="O1710" s="8" t="n">
        <v>2742.26</v>
      </c>
      <c r="P1710" s="268" t="n">
        <v>0.0244</v>
      </c>
      <c r="Q1710" s="8" t="n">
        <v>173</v>
      </c>
      <c r="R1710" s="8" t="n">
        <v>0</v>
      </c>
      <c r="S1710" s="8" t="inlineStr">
        <is>
          <t>29 ↑ +0.14%</t>
        </is>
      </c>
      <c r="T1710" s="8" t="inlineStr">
        <is>
          <t>71 ↑ +0.18%</t>
        </is>
      </c>
      <c r="U1710" s="8" t="inlineStr">
        <is>
          <t>37 ↓ -0.06%</t>
        </is>
      </c>
      <c r="V1710" s="8" t="inlineStr">
        <is>
          <t>22 ↓ -0.58%</t>
        </is>
      </c>
      <c r="W1710" s="8" t="inlineStr">
        <is>
          <t>14 ↑ +0.58%</t>
        </is>
      </c>
    </row>
    <row r="1711" ht="28" customHeight="1" s="386">
      <c r="A1711" s="308" t="n">
        <v>43696</v>
      </c>
      <c r="B1711" s="472" t="n">
        <v>1148.451</v>
      </c>
      <c r="C1711" s="8" t="n">
        <v>14.6</v>
      </c>
      <c r="D1711" s="268" t="n">
        <v>0.0129</v>
      </c>
      <c r="E1711" s="8" t="n">
        <v>73.17</v>
      </c>
      <c r="F1711" s="8" t="n">
        <v>111.009</v>
      </c>
      <c r="G1711" s="8" t="n">
        <v>107.596</v>
      </c>
      <c r="H1711" s="8" t="n">
        <v>90.52</v>
      </c>
      <c r="I1711" s="8" t="n">
        <v>137.53</v>
      </c>
      <c r="J1711" s="8" t="n">
        <v>79.84999999999999</v>
      </c>
      <c r="K1711" s="268" t="n">
        <v>0.2652</v>
      </c>
      <c r="L1711" s="268" t="n">
        <v>0.1893</v>
      </c>
      <c r="M1711" s="268" t="n">
        <v>0.0066</v>
      </c>
      <c r="N1711" s="8" t="n">
        <v>70.7</v>
      </c>
      <c r="O1711" s="8" t="n">
        <v>2742.26</v>
      </c>
      <c r="P1711" s="268" t="n">
        <v>0.0258</v>
      </c>
      <c r="Q1711" s="8" t="n">
        <v>173</v>
      </c>
      <c r="R1711" s="8" t="n">
        <v>0</v>
      </c>
      <c r="S1711" s="8" t="inlineStr">
        <is>
          <t>31 ↑ +0.35%</t>
        </is>
      </c>
      <c r="T1711" s="8" t="inlineStr">
        <is>
          <t>70 ↑ +1.04%</t>
        </is>
      </c>
      <c r="U1711" s="8" t="inlineStr">
        <is>
          <t>37 ↑ +1.32%</t>
        </is>
      </c>
      <c r="V1711" s="8" t="inlineStr">
        <is>
          <t>19 ↑ +1.60%</t>
        </is>
      </c>
      <c r="W1711" s="8" t="inlineStr">
        <is>
          <t>16 ↑ +3.73%</t>
        </is>
      </c>
    </row>
    <row r="1712" ht="28" customHeight="1" s="386">
      <c r="A1712" s="308" t="n">
        <v>43693</v>
      </c>
      <c r="B1712" s="472" t="n">
        <v>1133.851</v>
      </c>
      <c r="C1712" s="8" t="n">
        <v>5.063</v>
      </c>
      <c r="D1712" s="268" t="n">
        <v>0.0045</v>
      </c>
      <c r="E1712" s="8" t="n">
        <v>64.65000000000001</v>
      </c>
      <c r="F1712" s="8" t="n">
        <v>109.466</v>
      </c>
      <c r="G1712" s="8" t="n">
        <v>106.15</v>
      </c>
      <c r="H1712" s="8" t="n">
        <v>88.08</v>
      </c>
      <c r="I1712" s="8" t="n">
        <v>138.41</v>
      </c>
      <c r="J1712" s="8" t="n">
        <v>88.97</v>
      </c>
      <c r="K1712" s="268" t="n">
        <v>0.2894</v>
      </c>
      <c r="L1712" s="268" t="n">
        <v>0.2081</v>
      </c>
      <c r="M1712" s="268" t="n">
        <v>0.0092</v>
      </c>
      <c r="N1712" s="8" t="n">
        <v>48.65</v>
      </c>
      <c r="O1712" s="8" t="n">
        <v>2742.26</v>
      </c>
      <c r="P1712" s="268" t="n">
        <v>0.0177</v>
      </c>
      <c r="Q1712" s="8" t="n">
        <v>173</v>
      </c>
      <c r="R1712" s="8" t="n">
        <v>0</v>
      </c>
      <c r="S1712" s="8" t="inlineStr">
        <is>
          <t>40 ↑ +0.07%</t>
        </is>
      </c>
      <c r="T1712" s="8" t="inlineStr">
        <is>
          <t>66 ↑ +0.30%</t>
        </is>
      </c>
      <c r="U1712" s="8" t="inlineStr">
        <is>
          <t>42 ↑ +1.02%</t>
        </is>
      </c>
      <c r="V1712" s="8" t="inlineStr">
        <is>
          <t>13 ↑ +0.67%</t>
        </is>
      </c>
      <c r="W1712" s="8" t="inlineStr">
        <is>
          <t>12 ↑ +0.31%</t>
        </is>
      </c>
    </row>
    <row r="1713" ht="28" customHeight="1" s="386">
      <c r="A1713" s="308" t="n">
        <v>43692</v>
      </c>
      <c r="B1713" s="472" t="n">
        <v>1128.788</v>
      </c>
      <c r="C1713" s="8" t="n">
        <v>1.731</v>
      </c>
      <c r="D1713" s="268" t="n">
        <v>0.0015</v>
      </c>
      <c r="E1713" s="8" t="n">
        <v>61.45</v>
      </c>
      <c r="F1713" s="8" t="n">
        <v>108.962</v>
      </c>
      <c r="G1713" s="8" t="n">
        <v>106.07</v>
      </c>
      <c r="H1713" s="8" t="n">
        <v>88.16</v>
      </c>
      <c r="I1713" s="8" t="n">
        <v>137.98</v>
      </c>
      <c r="J1713" s="8" t="n">
        <v>87.59</v>
      </c>
      <c r="K1713" s="268" t="n">
        <v>0.2902</v>
      </c>
      <c r="L1713" s="268" t="n">
        <v>0.2138</v>
      </c>
      <c r="M1713" s="268" t="n">
        <v>0.0102</v>
      </c>
      <c r="N1713" s="8" t="n">
        <v>45.03</v>
      </c>
      <c r="O1713" s="8" t="n">
        <v>2742.26</v>
      </c>
      <c r="P1713" s="268" t="n">
        <v>0.0164</v>
      </c>
      <c r="Q1713" s="8" t="n">
        <v>173</v>
      </c>
      <c r="R1713" s="8" t="n">
        <v>0</v>
      </c>
      <c r="S1713" s="8" t="inlineStr">
        <is>
          <t>43 ↓ -0.11%</t>
        </is>
      </c>
      <c r="T1713" s="8" t="inlineStr">
        <is>
          <t>66 ↑ +0.04%</t>
        </is>
      </c>
      <c r="U1713" s="8" t="inlineStr">
        <is>
          <t>40 ↑ +0.27%</t>
        </is>
      </c>
      <c r="V1713" s="8" t="inlineStr">
        <is>
          <t>13 ↑ +0.38%</t>
        </is>
      </c>
      <c r="W1713" s="8" t="inlineStr">
        <is>
          <t>11 ↑ +1.20%</t>
        </is>
      </c>
    </row>
    <row r="1714" ht="28" customHeight="1" s="386">
      <c r="A1714" s="308" t="n">
        <v>43691</v>
      </c>
      <c r="B1714" s="472" t="n">
        <v>1127.057</v>
      </c>
      <c r="C1714" s="8" t="n">
        <v>1.887</v>
      </c>
      <c r="D1714" s="268" t="n">
        <v>0.0017</v>
      </c>
      <c r="E1714" s="8" t="n">
        <v>59.46</v>
      </c>
      <c r="F1714" s="8" t="n">
        <v>108.775</v>
      </c>
      <c r="G1714" s="8" t="n">
        <v>106.02</v>
      </c>
      <c r="H1714" s="8" t="n">
        <v>87.58</v>
      </c>
      <c r="I1714" s="8" t="n">
        <v>138.08</v>
      </c>
      <c r="J1714" s="8" t="n">
        <v>88.31</v>
      </c>
      <c r="K1714" s="268" t="n">
        <v>0.2931</v>
      </c>
      <c r="L1714" s="268" t="n">
        <v>0.2164</v>
      </c>
      <c r="M1714" s="268" t="n">
        <v>0.0105</v>
      </c>
      <c r="N1714" s="8" t="n">
        <v>48.13</v>
      </c>
      <c r="O1714" s="8" t="n">
        <v>2742.26</v>
      </c>
      <c r="P1714" s="268" t="n">
        <v>0.0176</v>
      </c>
      <c r="Q1714" s="8" t="n">
        <v>173</v>
      </c>
      <c r="R1714" s="8" t="n">
        <v>0</v>
      </c>
      <c r="S1714" s="8" t="inlineStr">
        <is>
          <t>44 ↓ -0.04%</t>
        </is>
      </c>
      <c r="T1714" s="8" t="inlineStr">
        <is>
          <t>68 ↑ +0.26%</t>
        </is>
      </c>
      <c r="U1714" s="8" t="inlineStr">
        <is>
          <t>37 ↑ +0.27%</t>
        </is>
      </c>
      <c r="V1714" s="8" t="inlineStr">
        <is>
          <t>15 ↑ +0.09%</t>
        </is>
      </c>
      <c r="W1714" s="8" t="inlineStr">
        <is>
          <t>9 ↑ +0.26%</t>
        </is>
      </c>
    </row>
    <row r="1715" ht="28" customHeight="1" s="386">
      <c r="A1715" s="308" t="n">
        <v>43690</v>
      </c>
      <c r="B1715" s="472" t="n">
        <v>1125.17</v>
      </c>
      <c r="C1715" s="8" t="n">
        <v>-0.404</v>
      </c>
      <c r="D1715" s="268" t="n">
        <v>-0.0004</v>
      </c>
      <c r="E1715" s="8" t="n">
        <v>58.34</v>
      </c>
      <c r="F1715" s="8" t="n">
        <v>108.638</v>
      </c>
      <c r="G1715" s="8" t="n">
        <v>106.085</v>
      </c>
      <c r="H1715" s="8" t="n">
        <v>86.90000000000001</v>
      </c>
      <c r="I1715" s="8" t="n">
        <v>138.53</v>
      </c>
      <c r="J1715" s="8" t="n">
        <v>91.73999999999999</v>
      </c>
      <c r="K1715" s="268" t="n">
        <v>0.2989</v>
      </c>
      <c r="L1715" s="268" t="n">
        <v>0.2138</v>
      </c>
      <c r="M1715" s="268" t="n">
        <v>0.0108</v>
      </c>
      <c r="N1715" s="8" t="n">
        <v>44.43</v>
      </c>
      <c r="O1715" s="8" t="n">
        <v>2738.96</v>
      </c>
      <c r="P1715" s="268" t="n">
        <v>0.0162</v>
      </c>
      <c r="Q1715" s="8" t="n">
        <v>172</v>
      </c>
      <c r="R1715" s="8" t="n">
        <v>0</v>
      </c>
      <c r="S1715" s="8" t="inlineStr">
        <is>
          <t>44 ↓ -0.07%</t>
        </is>
      </c>
      <c r="T1715" s="8" t="inlineStr">
        <is>
          <t>68 ↓ -0.04%</t>
        </is>
      </c>
      <c r="U1715" s="8" t="inlineStr">
        <is>
          <t>35 ↓ -0.11%</t>
        </is>
      </c>
      <c r="V1715" s="8" t="inlineStr">
        <is>
          <t>15 ↑ +0.04%</t>
        </is>
      </c>
      <c r="W1715" s="8" t="inlineStr">
        <is>
          <t>10 ↑ +0.32%</t>
        </is>
      </c>
    </row>
    <row r="1716" ht="28" customHeight="1" s="386">
      <c r="A1716" s="308" t="n">
        <v>43689</v>
      </c>
      <c r="B1716" s="472" t="n">
        <v>1125.574</v>
      </c>
      <c r="C1716" s="8" t="n">
        <v>5.057</v>
      </c>
      <c r="D1716" s="268" t="n">
        <v>0.0045</v>
      </c>
      <c r="E1716" s="8" t="n">
        <v>58.55</v>
      </c>
      <c r="F1716" s="8" t="n">
        <v>108.692</v>
      </c>
      <c r="G1716" s="8" t="n">
        <v>106.206</v>
      </c>
      <c r="H1716" s="8" t="n">
        <v>87</v>
      </c>
      <c r="I1716" s="8" t="n">
        <v>137.97</v>
      </c>
      <c r="J1716" s="8" t="n">
        <v>89.67</v>
      </c>
      <c r="K1716" s="268" t="n">
        <v>0.2928</v>
      </c>
      <c r="L1716" s="268" t="n">
        <v>0.2055</v>
      </c>
      <c r="M1716" s="268" t="n">
        <v>0.0107</v>
      </c>
      <c r="N1716" s="8" t="n">
        <v>53.35</v>
      </c>
      <c r="O1716" s="8" t="n">
        <v>2738.96</v>
      </c>
      <c r="P1716" s="268" t="n">
        <v>0.0195</v>
      </c>
      <c r="Q1716" s="8" t="n">
        <v>172</v>
      </c>
      <c r="R1716" s="8" t="n">
        <v>0</v>
      </c>
      <c r="S1716" s="8" t="inlineStr">
        <is>
          <t>43 ↑ +0.11%</t>
        </is>
      </c>
      <c r="T1716" s="8" t="inlineStr">
        <is>
          <t>68 ↑ +0.20%</t>
        </is>
      </c>
      <c r="U1716" s="8" t="inlineStr">
        <is>
          <t>38 ↑ +0.51%</t>
        </is>
      </c>
      <c r="V1716" s="8" t="inlineStr">
        <is>
          <t>14 ↑ +1.43%</t>
        </is>
      </c>
      <c r="W1716" s="8" t="inlineStr">
        <is>
          <t>9 ↑ +2.19%</t>
        </is>
      </c>
    </row>
    <row r="1717" ht="28" customHeight="1" s="386">
      <c r="A1717" s="308" t="n">
        <v>43686</v>
      </c>
      <c r="B1717" s="472" t="n">
        <v>1120.517</v>
      </c>
      <c r="C1717" s="8" t="n">
        <v>-1.178</v>
      </c>
      <c r="D1717" s="268" t="n">
        <v>-0.001</v>
      </c>
      <c r="E1717" s="8" t="n">
        <v>56.72</v>
      </c>
      <c r="F1717" s="8" t="n">
        <v>108.165</v>
      </c>
      <c r="G1717" s="8" t="n">
        <v>105.83</v>
      </c>
      <c r="H1717" s="8" t="n">
        <v>84.95999999999999</v>
      </c>
      <c r="I1717" s="8" t="n">
        <v>138.99</v>
      </c>
      <c r="J1717" s="8" t="n">
        <v>95.52</v>
      </c>
      <c r="K1717" s="268" t="n">
        <v>0.3083</v>
      </c>
      <c r="L1717" s="268" t="n">
        <v>0.2211</v>
      </c>
      <c r="M1717" s="268" t="n">
        <v>0.0117</v>
      </c>
      <c r="N1717" s="8" t="n">
        <v>45.4</v>
      </c>
      <c r="O1717" s="8" t="n">
        <v>2738.96</v>
      </c>
      <c r="P1717" s="268" t="n">
        <v>0.0166</v>
      </c>
      <c r="Q1717" s="8" t="n">
        <v>172</v>
      </c>
      <c r="R1717" s="8" t="n">
        <v>0</v>
      </c>
      <c r="S1717" s="8" t="inlineStr">
        <is>
          <t>42 ↓ -0.04%</t>
        </is>
      </c>
      <c r="T1717" s="8" t="inlineStr">
        <is>
          <t>72 ↓ -0.06%</t>
        </is>
      </c>
      <c r="U1717" s="8" t="inlineStr">
        <is>
          <t>37 ↓ -0.18%</t>
        </is>
      </c>
      <c r="V1717" s="8" t="inlineStr">
        <is>
          <t>14 ↑ +0.08%</t>
        </is>
      </c>
      <c r="W1717" s="8" t="inlineStr">
        <is>
          <t>7 ↓ -0.97%</t>
        </is>
      </c>
    </row>
    <row r="1718" ht="28" customHeight="1" s="386">
      <c r="A1718" s="308" t="n">
        <v>43685</v>
      </c>
      <c r="B1718" s="472" t="n">
        <v>1121.695</v>
      </c>
      <c r="C1718" s="8" t="n">
        <v>2.911</v>
      </c>
      <c r="D1718" s="268" t="n">
        <v>0.0026</v>
      </c>
      <c r="E1718" s="8" t="n">
        <v>56.92</v>
      </c>
      <c r="F1718" s="8" t="n">
        <v>108.305</v>
      </c>
      <c r="G1718" s="8" t="n">
        <v>105.765</v>
      </c>
      <c r="H1718" s="8" t="n">
        <v>86.45</v>
      </c>
      <c r="I1718" s="8" t="n">
        <v>137.98</v>
      </c>
      <c r="J1718" s="8" t="n">
        <v>91.89</v>
      </c>
      <c r="K1718" s="268" t="n">
        <v>0.2968</v>
      </c>
      <c r="L1718" s="268" t="n">
        <v>0.2065</v>
      </c>
      <c r="M1718" s="268" t="n">
        <v>0.0115</v>
      </c>
      <c r="N1718" s="8" t="n">
        <v>54.87</v>
      </c>
      <c r="O1718" s="8" t="n">
        <v>2738.96</v>
      </c>
      <c r="P1718" s="268" t="n">
        <v>0.02</v>
      </c>
      <c r="Q1718" s="8" t="n">
        <v>172</v>
      </c>
      <c r="R1718" s="8" t="n">
        <v>0</v>
      </c>
      <c r="S1718" s="8" t="inlineStr">
        <is>
          <t>42 ↑ +0.06%</t>
        </is>
      </c>
      <c r="T1718" s="8" t="inlineStr">
        <is>
          <t>69 ↑ +0.15%</t>
        </is>
      </c>
      <c r="U1718" s="8" t="inlineStr">
        <is>
          <t>39 ↑ +0.23%</t>
        </is>
      </c>
      <c r="V1718" s="8" t="inlineStr">
        <is>
          <t>14 ↑ +0.79%</t>
        </is>
      </c>
      <c r="W1718" s="8" t="inlineStr">
        <is>
          <t>8 ↑ +1.47%</t>
        </is>
      </c>
    </row>
    <row r="1719" ht="28" customHeight="1" s="386">
      <c r="A1719" s="308" t="n">
        <v>43684</v>
      </c>
      <c r="B1719" s="472" t="n">
        <v>1118.784</v>
      </c>
      <c r="C1719" s="8" t="n">
        <v>4.73</v>
      </c>
      <c r="D1719" s="268" t="n">
        <v>0.0042</v>
      </c>
      <c r="E1719" s="8" t="n">
        <v>54.92</v>
      </c>
      <c r="F1719" s="8" t="n">
        <v>107.991</v>
      </c>
      <c r="G1719" s="8" t="n">
        <v>105.785</v>
      </c>
      <c r="H1719" s="8" t="n">
        <v>86.28</v>
      </c>
      <c r="I1719" s="8" t="n">
        <v>138.02</v>
      </c>
      <c r="J1719" s="8" t="n">
        <v>94.48999999999999</v>
      </c>
      <c r="K1719" s="268" t="n">
        <v>0.3003</v>
      </c>
      <c r="L1719" s="268" t="n">
        <v>0.2144</v>
      </c>
      <c r="M1719" s="268" t="n">
        <v>0.012</v>
      </c>
      <c r="N1719" s="8" t="n">
        <v>42.92</v>
      </c>
      <c r="O1719" s="8" t="n">
        <v>2738.96</v>
      </c>
      <c r="P1719" s="268" t="n">
        <v>0.0157</v>
      </c>
      <c r="Q1719" s="8" t="n">
        <v>172</v>
      </c>
      <c r="R1719" s="8" t="n">
        <v>0</v>
      </c>
      <c r="S1719" s="8" t="inlineStr">
        <is>
          <t>45 ↑ +0.35%</t>
        </is>
      </c>
      <c r="T1719" s="8" t="inlineStr">
        <is>
          <t>67 ↑ +0.29%</t>
        </is>
      </c>
      <c r="U1719" s="8" t="inlineStr">
        <is>
          <t>39 ↑ +0.38%</t>
        </is>
      </c>
      <c r="V1719" s="8" t="inlineStr">
        <is>
          <t>15 ↑ +1.09%</t>
        </is>
      </c>
      <c r="W1719" s="8" t="inlineStr">
        <is>
          <t>6 ↑ +1.13%</t>
        </is>
      </c>
    </row>
    <row r="1720" ht="28" customHeight="1" s="386">
      <c r="A1720" s="308" t="n">
        <v>43683</v>
      </c>
      <c r="B1720" s="472" t="n">
        <v>1114.054</v>
      </c>
      <c r="C1720" s="8" t="n">
        <v>-8.646000000000001</v>
      </c>
      <c r="D1720" s="268" t="n">
        <v>-0.0077</v>
      </c>
      <c r="E1720" s="8" t="n">
        <v>51.49</v>
      </c>
      <c r="F1720" s="8" t="n">
        <v>107.531</v>
      </c>
      <c r="G1720" s="8" t="n">
        <v>105.55</v>
      </c>
      <c r="H1720" s="8" t="n">
        <v>86.90000000000001</v>
      </c>
      <c r="I1720" s="8" t="n">
        <v>137.11</v>
      </c>
      <c r="J1720" s="8" t="n">
        <v>94.09999999999999</v>
      </c>
      <c r="K1720" s="268" t="n">
        <v>0.2958</v>
      </c>
      <c r="L1720" s="268" t="n">
        <v>0.2048</v>
      </c>
      <c r="M1720" s="268" t="n">
        <v>0.0129</v>
      </c>
      <c r="N1720" s="8" t="n">
        <v>52.12</v>
      </c>
      <c r="O1720" s="8" t="n">
        <v>2738.96</v>
      </c>
      <c r="P1720" s="268" t="n">
        <v>0.019</v>
      </c>
      <c r="Q1720" s="8" t="n">
        <v>172</v>
      </c>
      <c r="R1720" s="8" t="n">
        <v>0</v>
      </c>
      <c r="S1720" s="8" t="inlineStr">
        <is>
          <t>51 ↓ -0.53%</t>
        </is>
      </c>
      <c r="T1720" s="8" t="inlineStr">
        <is>
          <t>63 ↓ -0.70%</t>
        </is>
      </c>
      <c r="U1720" s="8" t="inlineStr">
        <is>
          <t>40 ↓ -0.69%</t>
        </is>
      </c>
      <c r="V1720" s="8" t="inlineStr">
        <is>
          <t>12 ↓ -1.91%</t>
        </is>
      </c>
      <c r="W1720" s="8" t="inlineStr">
        <is>
          <t>6 ↓ -1.86%</t>
        </is>
      </c>
    </row>
    <row r="1721" ht="28" customHeight="1" s="386">
      <c r="A1721" s="308" t="n">
        <v>43682</v>
      </c>
      <c r="B1721" s="472" t="n">
        <v>1122.7</v>
      </c>
      <c r="C1721" s="8" t="n">
        <v>-6.415</v>
      </c>
      <c r="D1721" s="268" t="n">
        <v>-0.0057</v>
      </c>
      <c r="E1721" s="8" t="n">
        <v>60</v>
      </c>
      <c r="F1721" s="8" t="n">
        <v>108.476</v>
      </c>
      <c r="G1721" s="8" t="n">
        <v>106.01</v>
      </c>
      <c r="H1721" s="8" t="n">
        <v>89.78</v>
      </c>
      <c r="I1721" s="8" t="n">
        <v>134.92</v>
      </c>
      <c r="J1721" s="8" t="n">
        <v>87.81</v>
      </c>
      <c r="K1721" s="268" t="n">
        <v>0.2645</v>
      </c>
      <c r="L1721" s="268" t="n">
        <v>0.1832</v>
      </c>
      <c r="M1721" s="268" t="n">
        <v>0.0112</v>
      </c>
      <c r="N1721" s="8" t="n">
        <v>51.16</v>
      </c>
      <c r="O1721" s="8" t="n">
        <v>2732.36</v>
      </c>
      <c r="P1721" s="268" t="n">
        <v>0.0187</v>
      </c>
      <c r="Q1721" s="8" t="n">
        <v>171</v>
      </c>
      <c r="R1721" s="8" t="n">
        <v>0</v>
      </c>
      <c r="S1721" s="8" t="inlineStr">
        <is>
          <t>39 ↓ -0.40%</t>
        </is>
      </c>
      <c r="T1721" s="8" t="inlineStr">
        <is>
          <t>71 ↓ -0.47%</t>
        </is>
      </c>
      <c r="U1721" s="8" t="inlineStr">
        <is>
          <t>43 ↓ -0.81%</t>
        </is>
      </c>
      <c r="V1721" s="8" t="inlineStr">
        <is>
          <t>9 ↓ -0.28%</t>
        </is>
      </c>
      <c r="W1721" s="8" t="inlineStr">
        <is>
          <t>9 ↓ -1.04%</t>
        </is>
      </c>
    </row>
    <row r="1722" ht="28" customHeight="1" s="386">
      <c r="A1722" s="308" t="n">
        <v>43679</v>
      </c>
      <c r="B1722" s="472" t="n">
        <v>1129.115</v>
      </c>
      <c r="C1722" s="8" t="n">
        <v>-4.517</v>
      </c>
      <c r="D1722" s="268" t="n">
        <v>-0.004</v>
      </c>
      <c r="E1722" s="8" t="n">
        <v>62.61</v>
      </c>
      <c r="F1722" s="8" t="n">
        <v>109.123</v>
      </c>
      <c r="G1722" s="8" t="n">
        <v>106.66</v>
      </c>
      <c r="H1722" s="8" t="n">
        <v>90.47</v>
      </c>
      <c r="I1722" s="8" t="n">
        <v>134.45</v>
      </c>
      <c r="J1722" s="8" t="n">
        <v>82.78</v>
      </c>
      <c r="K1722" s="268" t="n">
        <v>0.2532</v>
      </c>
      <c r="L1722" s="268" t="n">
        <v>0.1778</v>
      </c>
      <c r="M1722" s="268" t="n">
        <v>0.009900000000000001</v>
      </c>
      <c r="N1722" s="8" t="n">
        <v>58.94</v>
      </c>
      <c r="O1722" s="8" t="n">
        <v>2732.36</v>
      </c>
      <c r="P1722" s="268" t="n">
        <v>0.0216</v>
      </c>
      <c r="Q1722" s="8" t="n">
        <v>171</v>
      </c>
      <c r="R1722" s="8" t="n">
        <v>0</v>
      </c>
      <c r="S1722" s="8" t="inlineStr">
        <is>
          <t>37 ↓ -0.25%</t>
        </is>
      </c>
      <c r="T1722" s="8" t="inlineStr">
        <is>
          <t>74 ↓ -0.37%</t>
        </is>
      </c>
      <c r="U1722" s="8" t="inlineStr">
        <is>
          <t>37 ↓ -0.27%</t>
        </is>
      </c>
      <c r="V1722" s="8" t="inlineStr">
        <is>
          <t>14 ↓ -0.76%</t>
        </is>
      </c>
      <c r="W1722" s="8" t="inlineStr">
        <is>
          <t>9 ↓ -1.21%</t>
        </is>
      </c>
    </row>
    <row r="1723" ht="28" customHeight="1" s="386">
      <c r="A1723" s="308" t="n">
        <v>43678</v>
      </c>
      <c r="B1723" s="472" t="n">
        <v>1133.632</v>
      </c>
      <c r="C1723" s="8" t="n">
        <v>-2.417</v>
      </c>
      <c r="D1723" s="268" t="n">
        <v>-0.0021</v>
      </c>
      <c r="E1723" s="8" t="n">
        <v>66.75</v>
      </c>
      <c r="F1723" s="8" t="n">
        <v>109.602</v>
      </c>
      <c r="G1723" s="8" t="n">
        <v>107.1</v>
      </c>
      <c r="H1723" s="8" t="n">
        <v>91.65000000000001</v>
      </c>
      <c r="I1723" s="8" t="n">
        <v>133.29</v>
      </c>
      <c r="J1723" s="8" t="n">
        <v>74.63</v>
      </c>
      <c r="K1723" s="268" t="n">
        <v>0.2369</v>
      </c>
      <c r="L1723" s="268" t="n">
        <v>0.1618</v>
      </c>
      <c r="M1723" s="268" t="n">
        <v>0.008999999999999999</v>
      </c>
      <c r="N1723" s="8" t="n">
        <v>52.72</v>
      </c>
      <c r="O1723" s="8" t="n">
        <v>2704.06</v>
      </c>
      <c r="P1723" s="268" t="n">
        <v>0.0195</v>
      </c>
      <c r="Q1723" s="8" t="n">
        <v>170</v>
      </c>
      <c r="R1723" s="8" t="n">
        <v>0</v>
      </c>
      <c r="S1723" s="8" t="inlineStr">
        <is>
          <t>33 ↓ -0.17%</t>
        </is>
      </c>
      <c r="T1723" s="8" t="inlineStr">
        <is>
          <t>75 ↓ -0.14%</t>
        </is>
      </c>
      <c r="U1723" s="8" t="inlineStr">
        <is>
          <t>38 ↓ -0.21%</t>
        </is>
      </c>
      <c r="V1723" s="8" t="inlineStr">
        <is>
          <t>14 ↑ +0.00%</t>
        </is>
      </c>
      <c r="W1723" s="8" t="inlineStr">
        <is>
          <t>10 ↓ -1.24%</t>
        </is>
      </c>
    </row>
    <row r="1724" ht="28" customHeight="1" s="386">
      <c r="A1724" s="308" t="n">
        <v>43677</v>
      </c>
      <c r="B1724" s="472" t="n">
        <v>1136.049</v>
      </c>
      <c r="C1724" s="8" t="n">
        <v>1.11</v>
      </c>
      <c r="D1724" s="268" t="n">
        <v>0.001</v>
      </c>
      <c r="E1724" s="8" t="n">
        <v>70.06</v>
      </c>
      <c r="F1724" s="8" t="n">
        <v>110.207</v>
      </c>
      <c r="G1724" s="8" t="n">
        <v>107.51</v>
      </c>
      <c r="H1724" s="8" t="n">
        <v>92.19</v>
      </c>
      <c r="I1724" s="8" t="n">
        <v>133.56</v>
      </c>
      <c r="J1724" s="8" t="n">
        <v>74.86</v>
      </c>
      <c r="K1724" s="268" t="n">
        <v>0.2335</v>
      </c>
      <c r="L1724" s="268" t="n">
        <v>0.1566</v>
      </c>
      <c r="M1724" s="268" t="n">
        <v>0.008</v>
      </c>
      <c r="N1724" s="8" t="n">
        <v>45.09</v>
      </c>
      <c r="O1724" s="8" t="n">
        <v>2704.16</v>
      </c>
      <c r="P1724" s="268" t="n">
        <v>0.0167</v>
      </c>
      <c r="Q1724" s="8" t="n">
        <v>171</v>
      </c>
      <c r="R1724" s="8" t="n">
        <v>0</v>
      </c>
      <c r="S1724" s="8" t="inlineStr">
        <is>
          <t>33 ↑ +0.14%</t>
        </is>
      </c>
      <c r="T1724" s="8" t="inlineStr">
        <is>
          <t>75 ↑ +0.02%</t>
        </is>
      </c>
      <c r="U1724" s="8" t="inlineStr">
        <is>
          <t>37 ↑ +0.13%</t>
        </is>
      </c>
      <c r="V1724" s="8" t="inlineStr">
        <is>
          <t>15 ↑ +0.39%</t>
        </is>
      </c>
      <c r="W1724" s="8" t="inlineStr">
        <is>
          <t>11 ↓ -0.01%</t>
        </is>
      </c>
    </row>
    <row r="1725" ht="28" customHeight="1" s="386">
      <c r="A1725" s="308" t="n">
        <v>43676</v>
      </c>
      <c r="B1725" s="472" t="n">
        <v>1134.939</v>
      </c>
      <c r="C1725" s="8" t="n">
        <v>5.366</v>
      </c>
      <c r="D1725" s="268" t="n">
        <v>0.0047</v>
      </c>
      <c r="E1725" s="8" t="n">
        <v>70.20999999999999</v>
      </c>
      <c r="F1725" s="8" t="n">
        <v>110.153</v>
      </c>
      <c r="G1725" s="8" t="n">
        <v>107.435</v>
      </c>
      <c r="H1725" s="8" t="n">
        <v>92.73</v>
      </c>
      <c r="I1725" s="8" t="n">
        <v>132.68</v>
      </c>
      <c r="J1725" s="8" t="n">
        <v>67.31999999999999</v>
      </c>
      <c r="K1725" s="268" t="n">
        <v>0.2253</v>
      </c>
      <c r="L1725" s="268" t="n">
        <v>0.1464</v>
      </c>
      <c r="M1725" s="268" t="n">
        <v>0.0081</v>
      </c>
      <c r="N1725" s="8" t="n">
        <v>63.31</v>
      </c>
      <c r="O1725" s="8" t="n">
        <v>2702.22</v>
      </c>
      <c r="P1725" s="268" t="n">
        <v>0.0234</v>
      </c>
      <c r="Q1725" s="8" t="n">
        <v>170</v>
      </c>
      <c r="R1725" s="8" t="n">
        <v>0</v>
      </c>
      <c r="S1725" s="8" t="inlineStr">
        <is>
          <t>33 ↑ +0.24%</t>
        </is>
      </c>
      <c r="T1725" s="8" t="inlineStr">
        <is>
          <t>73 ↑ +0.49%</t>
        </is>
      </c>
      <c r="U1725" s="8" t="inlineStr">
        <is>
          <t>37 ↑ +0.63%</t>
        </is>
      </c>
      <c r="V1725" s="8" t="inlineStr">
        <is>
          <t>16 ↑ +0.48%</t>
        </is>
      </c>
      <c r="W1725" s="8" t="inlineStr">
        <is>
          <t>11 ↑ +0.51%</t>
        </is>
      </c>
    </row>
    <row r="1726" ht="28" customHeight="1" s="386">
      <c r="A1726" s="308" t="n">
        <v>43675</v>
      </c>
      <c r="B1726" s="472" t="n">
        <v>1129.573</v>
      </c>
      <c r="C1726" s="8" t="n">
        <v>2.367</v>
      </c>
      <c r="D1726" s="268" t="n">
        <v>0.0021</v>
      </c>
      <c r="E1726" s="8" t="n">
        <v>64.02</v>
      </c>
      <c r="F1726" s="8" t="n">
        <v>109.635</v>
      </c>
      <c r="G1726" s="8" t="n">
        <v>107.17</v>
      </c>
      <c r="H1726" s="8" t="n">
        <v>92.15000000000001</v>
      </c>
      <c r="I1726" s="8" t="n">
        <v>132.05</v>
      </c>
      <c r="J1726" s="8" t="n">
        <v>68.40000000000001</v>
      </c>
      <c r="K1726" s="268" t="n">
        <v>0.2241</v>
      </c>
      <c r="L1726" s="268" t="n">
        <v>0.1434</v>
      </c>
      <c r="M1726" s="268" t="n">
        <v>0.0091</v>
      </c>
      <c r="N1726" s="8" t="n">
        <v>54.38</v>
      </c>
      <c r="O1726" s="8" t="n">
        <v>2702.22</v>
      </c>
      <c r="P1726" s="268" t="n">
        <v>0.0201</v>
      </c>
      <c r="Q1726" s="8" t="n">
        <v>170</v>
      </c>
      <c r="R1726" s="8" t="n">
        <v>0</v>
      </c>
      <c r="S1726" s="8" t="inlineStr">
        <is>
          <t>37 ↑ +0.07%</t>
        </is>
      </c>
      <c r="T1726" s="8" t="inlineStr">
        <is>
          <t>73 ↑ +0.18%</t>
        </is>
      </c>
      <c r="U1726" s="8" t="inlineStr">
        <is>
          <t>35 ↑ +0.21%</t>
        </is>
      </c>
      <c r="V1726" s="8" t="inlineStr">
        <is>
          <t>13 ↑ +0.36%</t>
        </is>
      </c>
      <c r="W1726" s="8" t="inlineStr">
        <is>
          <t>12 ↑ +0.70%</t>
        </is>
      </c>
    </row>
    <row r="1727" ht="28" customHeight="1" s="386">
      <c r="A1727" s="308" t="n">
        <v>43672</v>
      </c>
      <c r="B1727" s="472" t="n">
        <v>1127.206</v>
      </c>
      <c r="C1727" s="8" t="n">
        <v>5.233</v>
      </c>
      <c r="D1727" s="268" t="n">
        <v>0.0047</v>
      </c>
      <c r="E1727" s="8" t="n">
        <v>63.43</v>
      </c>
      <c r="F1727" s="8" t="n">
        <v>109.4</v>
      </c>
      <c r="G1727" s="8" t="n">
        <v>106.88</v>
      </c>
      <c r="H1727" s="8" t="n">
        <v>92.43000000000001</v>
      </c>
      <c r="I1727" s="8" t="n">
        <v>131.89</v>
      </c>
      <c r="J1727" s="8" t="n">
        <v>71.12</v>
      </c>
      <c r="K1727" s="268" t="n">
        <v>0.2249</v>
      </c>
      <c r="L1727" s="268" t="n">
        <v>0.1465</v>
      </c>
      <c r="M1727" s="268" t="n">
        <v>0.0094</v>
      </c>
      <c r="N1727" s="8" t="n">
        <v>50.65</v>
      </c>
      <c r="O1727" s="8" t="n">
        <v>2699.23</v>
      </c>
      <c r="P1727" s="268" t="n">
        <v>0.0188</v>
      </c>
      <c r="Q1727" s="8" t="n">
        <v>169</v>
      </c>
      <c r="R1727" s="8" t="n">
        <v>0</v>
      </c>
      <c r="S1727" s="8" t="inlineStr">
        <is>
          <t>37 ↑ +0.21%</t>
        </is>
      </c>
      <c r="T1727" s="8" t="inlineStr">
        <is>
          <t>74 ↑ +0.52%</t>
        </is>
      </c>
      <c r="U1727" s="8" t="inlineStr">
        <is>
          <t>34 ↑ +0.54%</t>
        </is>
      </c>
      <c r="V1727" s="8" t="inlineStr">
        <is>
          <t>12 ↑ +1.04%</t>
        </is>
      </c>
      <c r="W1727" s="8" t="inlineStr">
        <is>
          <t>12 ↑ +0.83%</t>
        </is>
      </c>
    </row>
    <row r="1728" ht="28" customHeight="1" s="386">
      <c r="A1728" s="308" t="n">
        <v>43671</v>
      </c>
      <c r="B1728" s="472" t="n">
        <v>1121.973</v>
      </c>
      <c r="C1728" s="8" t="n">
        <v>5.106</v>
      </c>
      <c r="D1728" s="268" t="n">
        <v>0.0046</v>
      </c>
      <c r="E1728" s="8" t="n">
        <v>60.49</v>
      </c>
      <c r="F1728" s="8" t="n">
        <v>108.882</v>
      </c>
      <c r="G1728" s="8" t="n">
        <v>105.94</v>
      </c>
      <c r="H1728" s="8" t="n">
        <v>92.26000000000001</v>
      </c>
      <c r="I1728" s="8" t="n">
        <v>131.36</v>
      </c>
      <c r="J1728" s="8" t="n">
        <v>66.67</v>
      </c>
      <c r="K1728" s="268" t="n">
        <v>0.2247</v>
      </c>
      <c r="L1728" s="268" t="n">
        <v>0.1389</v>
      </c>
      <c r="M1728" s="268" t="n">
        <v>0.0104</v>
      </c>
      <c r="N1728" s="8" t="n">
        <v>50.44</v>
      </c>
      <c r="O1728" s="8" t="n">
        <v>2699.23</v>
      </c>
      <c r="P1728" s="268" t="n">
        <v>0.0187</v>
      </c>
      <c r="Q1728" s="8" t="n">
        <v>169</v>
      </c>
      <c r="R1728" s="8" t="n">
        <v>0</v>
      </c>
      <c r="S1728" s="8" t="inlineStr">
        <is>
          <t>41 ↑ +0.13%</t>
        </is>
      </c>
      <c r="T1728" s="8" t="inlineStr">
        <is>
          <t>73 ↑ +0.31%</t>
        </is>
      </c>
      <c r="U1728" s="8" t="inlineStr">
        <is>
          <t>31 ↑ +0.56%</t>
        </is>
      </c>
      <c r="V1728" s="8" t="inlineStr">
        <is>
          <t>14 ↑ +0.82%</t>
        </is>
      </c>
      <c r="W1728" s="8" t="inlineStr">
        <is>
          <t>10 ↑ +2.02%</t>
        </is>
      </c>
    </row>
    <row r="1729" ht="28" customHeight="1" s="386">
      <c r="A1729" s="308" t="n">
        <v>43670</v>
      </c>
      <c r="B1729" s="472" t="n">
        <v>1116.867</v>
      </c>
      <c r="C1729" s="8" t="n">
        <v>3.514</v>
      </c>
      <c r="D1729" s="268" t="n">
        <v>0.0032</v>
      </c>
      <c r="E1729" s="8" t="n">
        <v>57.14</v>
      </c>
      <c r="F1729" s="8" t="n">
        <v>108.353</v>
      </c>
      <c r="G1729" s="8" t="n">
        <v>105.55</v>
      </c>
      <c r="H1729" s="8" t="n">
        <v>91.77</v>
      </c>
      <c r="I1729" s="8" t="n">
        <v>130.69</v>
      </c>
      <c r="J1729" s="8" t="n">
        <v>66.78</v>
      </c>
      <c r="K1729" s="268" t="n">
        <v>0.2233</v>
      </c>
      <c r="L1729" s="268" t="n">
        <v>0.1413</v>
      </c>
      <c r="M1729" s="268" t="n">
        <v>0.0113</v>
      </c>
      <c r="N1729" s="8" t="n">
        <v>48.87</v>
      </c>
      <c r="O1729" s="8" t="n">
        <v>2699.23</v>
      </c>
      <c r="P1729" s="268" t="n">
        <v>0.0181</v>
      </c>
      <c r="Q1729" s="8" t="n">
        <v>169</v>
      </c>
      <c r="R1729" s="8" t="n">
        <v>0</v>
      </c>
      <c r="S1729" s="8" t="inlineStr">
        <is>
          <t>43 ↑ +0.16%</t>
        </is>
      </c>
      <c r="T1729" s="8" t="inlineStr">
        <is>
          <t>72 ↑ +0.24%</t>
        </is>
      </c>
      <c r="U1729" s="8" t="inlineStr">
        <is>
          <t>33 ↑ +0.34%</t>
        </is>
      </c>
      <c r="V1729" s="8" t="inlineStr">
        <is>
          <t>12 ↑ +0.55%</t>
        </is>
      </c>
      <c r="W1729" s="8" t="inlineStr">
        <is>
          <t>9 ↑ +1.26%</t>
        </is>
      </c>
    </row>
    <row r="1730" ht="28" customHeight="1" s="386">
      <c r="A1730" s="308" t="n">
        <v>43669</v>
      </c>
      <c r="B1730" s="472" t="n">
        <v>1113.353</v>
      </c>
      <c r="C1730" s="8" t="n">
        <v>2.549</v>
      </c>
      <c r="D1730" s="268" t="n">
        <v>0.0023</v>
      </c>
      <c r="E1730" s="8" t="n">
        <v>54.57</v>
      </c>
      <c r="F1730" s="8" t="n">
        <v>108.044</v>
      </c>
      <c r="G1730" s="8" t="n">
        <v>105.255</v>
      </c>
      <c r="H1730" s="8" t="n">
        <v>91.09999999999999</v>
      </c>
      <c r="I1730" s="8" t="n">
        <v>131.47</v>
      </c>
      <c r="J1730" s="8" t="n">
        <v>76.38</v>
      </c>
      <c r="K1730" s="268" t="n">
        <v>0.2343</v>
      </c>
      <c r="L1730" s="268" t="n">
        <v>0.1435</v>
      </c>
      <c r="M1730" s="268" t="n">
        <v>0.0119</v>
      </c>
      <c r="N1730" s="8" t="n">
        <v>39.28</v>
      </c>
      <c r="O1730" s="8" t="n">
        <v>2696.93</v>
      </c>
      <c r="P1730" s="268" t="n">
        <v>0.0146</v>
      </c>
      <c r="Q1730" s="8" t="n">
        <v>168</v>
      </c>
      <c r="R1730" s="8" t="n">
        <v>0</v>
      </c>
      <c r="S1730" s="8" t="inlineStr">
        <is>
          <t>45 ↓ -0.03%</t>
        </is>
      </c>
      <c r="T1730" s="8" t="inlineStr">
        <is>
          <t>68 ↑ +0.27%</t>
        </is>
      </c>
      <c r="U1730" s="8" t="inlineStr">
        <is>
          <t>36 ↑ +0.18%</t>
        </is>
      </c>
      <c r="V1730" s="8" t="inlineStr">
        <is>
          <t>12 ↑ +0.76%</t>
        </is>
      </c>
      <c r="W1730" s="8" t="inlineStr">
        <is>
          <t>7 ↑ +0.59%</t>
        </is>
      </c>
    </row>
    <row r="1731" ht="28" customHeight="1" s="386">
      <c r="A1731" s="308" t="n">
        <v>43668</v>
      </c>
      <c r="B1731" s="472" t="n">
        <v>1110.804</v>
      </c>
      <c r="C1731" s="8" t="n">
        <v>-8.917999999999999</v>
      </c>
      <c r="D1731" s="268" t="n">
        <v>-0.008</v>
      </c>
      <c r="E1731" s="8" t="n">
        <v>52.16</v>
      </c>
      <c r="F1731" s="8" t="n">
        <v>107.768</v>
      </c>
      <c r="G1731" s="8" t="n">
        <v>105.23</v>
      </c>
      <c r="H1731" s="8" t="n">
        <v>90.18000000000001</v>
      </c>
      <c r="I1731" s="8" t="n">
        <v>132.46</v>
      </c>
      <c r="J1731" s="8" t="n">
        <v>83.34999999999999</v>
      </c>
      <c r="K1731" s="268" t="n">
        <v>0.247</v>
      </c>
      <c r="L1731" s="268" t="n">
        <v>0.1693</v>
      </c>
      <c r="M1731" s="268" t="n">
        <v>0.0124</v>
      </c>
      <c r="N1731" s="8" t="n">
        <v>32.22</v>
      </c>
      <c r="O1731" s="8" t="n">
        <v>2718.4</v>
      </c>
      <c r="P1731" s="268" t="n">
        <v>0.0119</v>
      </c>
      <c r="Q1731" s="8" t="n">
        <v>168</v>
      </c>
      <c r="R1731" s="8" t="n">
        <v>0</v>
      </c>
      <c r="S1731" s="8" t="inlineStr">
        <is>
          <t>46 ↓ -0.56%</t>
        </is>
      </c>
      <c r="T1731" s="8" t="inlineStr">
        <is>
          <t>69 ↓ -0.80%</t>
        </is>
      </c>
      <c r="U1731" s="8" t="inlineStr">
        <is>
          <t>37 ↓ -0.14%</t>
        </is>
      </c>
      <c r="V1731" s="8" t="inlineStr">
        <is>
          <t>8 ↓ -0.73%</t>
        </is>
      </c>
      <c r="W1731" s="8" t="inlineStr">
        <is>
          <t>8 ↓ -3.41%</t>
        </is>
      </c>
    </row>
    <row r="1732" ht="28" customHeight="1" s="386">
      <c r="A1732" s="308" t="n">
        <v>43665</v>
      </c>
      <c r="B1732" s="472" t="n">
        <v>1119.722</v>
      </c>
      <c r="C1732" s="8" t="n">
        <v>1.991</v>
      </c>
      <c r="D1732" s="268" t="n">
        <v>0.0018</v>
      </c>
      <c r="E1732" s="8" t="n">
        <v>58.82</v>
      </c>
      <c r="F1732" s="8" t="n">
        <v>108.718</v>
      </c>
      <c r="G1732" s="8" t="n">
        <v>106.126</v>
      </c>
      <c r="H1732" s="8" t="n">
        <v>92.78</v>
      </c>
      <c r="I1732" s="8" t="n">
        <v>130.94</v>
      </c>
      <c r="J1732" s="8" t="n">
        <v>70.92</v>
      </c>
      <c r="K1732" s="268" t="n">
        <v>0.2222</v>
      </c>
      <c r="L1732" s="268" t="n">
        <v>0.1452</v>
      </c>
      <c r="M1732" s="268" t="n">
        <v>0.0106</v>
      </c>
      <c r="N1732" s="8" t="n">
        <v>38.61</v>
      </c>
      <c r="O1732" s="8" t="n">
        <v>2718.4</v>
      </c>
      <c r="P1732" s="268" t="n">
        <v>0.0142</v>
      </c>
      <c r="Q1732" s="8" t="n">
        <v>168</v>
      </c>
      <c r="R1732" s="8" t="n">
        <v>0</v>
      </c>
      <c r="S1732" s="8" t="inlineStr">
        <is>
          <t>36 ↓ -0.02%</t>
        </is>
      </c>
      <c r="T1732" s="8" t="inlineStr">
        <is>
          <t>77 ↑ +0.10%</t>
        </is>
      </c>
      <c r="U1732" s="8" t="inlineStr">
        <is>
          <t>36 ↑ +0.40%</t>
        </is>
      </c>
      <c r="V1732" s="8" t="inlineStr">
        <is>
          <t>10 ↑ +0.51%</t>
        </is>
      </c>
      <c r="W1732" s="8" t="inlineStr">
        <is>
          <t>9 ↑ +0.41%</t>
        </is>
      </c>
    </row>
    <row r="1733" ht="28" customHeight="1" s="386">
      <c r="A1733" s="308" t="n">
        <v>43664</v>
      </c>
      <c r="B1733" s="472" t="n">
        <v>1117.731</v>
      </c>
      <c r="C1733" s="8" t="n">
        <v>-6.507</v>
      </c>
      <c r="D1733" s="268" t="n">
        <v>-0.0058</v>
      </c>
      <c r="E1733" s="8" t="n">
        <v>57.32</v>
      </c>
      <c r="F1733" s="8" t="n">
        <v>108.512</v>
      </c>
      <c r="G1733" s="8" t="n">
        <v>106.051</v>
      </c>
      <c r="H1733" s="8" t="n">
        <v>92.56999999999999</v>
      </c>
      <c r="I1733" s="8" t="n">
        <v>130.99</v>
      </c>
      <c r="J1733" s="8" t="n">
        <v>73.65000000000001</v>
      </c>
      <c r="K1733" s="268" t="n">
        <v>0.2248</v>
      </c>
      <c r="L1733" s="268" t="n">
        <v>0.1495</v>
      </c>
      <c r="M1733" s="268" t="n">
        <v>0.0111</v>
      </c>
      <c r="N1733" s="8" t="n">
        <v>32.78</v>
      </c>
      <c r="O1733" s="8" t="n">
        <v>2718.4</v>
      </c>
      <c r="P1733" s="268" t="n">
        <v>0.0121</v>
      </c>
      <c r="Q1733" s="8" t="n">
        <v>168</v>
      </c>
      <c r="R1733" s="8" t="n">
        <v>0</v>
      </c>
      <c r="S1733" s="8" t="inlineStr">
        <is>
          <t>34 ↓ -0.38%</t>
        </is>
      </c>
      <c r="T1733" s="8" t="inlineStr">
        <is>
          <t>79 ↓ -0.47%</t>
        </is>
      </c>
      <c r="U1733" s="8" t="inlineStr">
        <is>
          <t>37 ↓ -0.60%</t>
        </is>
      </c>
      <c r="V1733" s="8" t="inlineStr">
        <is>
          <t>10 ↓ -1.18%</t>
        </is>
      </c>
      <c r="W1733" s="8" t="inlineStr">
        <is>
          <t>8 ↓ -1.66%</t>
        </is>
      </c>
    </row>
    <row r="1734" ht="28" customHeight="1" s="386">
      <c r="A1734" s="308" t="n">
        <v>43663</v>
      </c>
      <c r="B1734" s="472" t="n">
        <v>1124.238</v>
      </c>
      <c r="C1734" s="8" t="n">
        <v>2.746</v>
      </c>
      <c r="D1734" s="268" t="n">
        <v>0.0024</v>
      </c>
      <c r="E1734" s="8" t="n">
        <v>61.41</v>
      </c>
      <c r="F1734" s="8" t="n">
        <v>109.204</v>
      </c>
      <c r="G1734" s="8" t="n">
        <v>106.429</v>
      </c>
      <c r="H1734" s="8" t="n">
        <v>94.08</v>
      </c>
      <c r="I1734" s="8" t="n">
        <v>130.09</v>
      </c>
      <c r="J1734" s="8" t="n">
        <v>62.54</v>
      </c>
      <c r="K1734" s="268" t="n">
        <v>0.2089</v>
      </c>
      <c r="L1734" s="268" t="n">
        <v>0.1349</v>
      </c>
      <c r="M1734" s="268" t="n">
        <v>0.009900000000000001</v>
      </c>
      <c r="N1734" s="8" t="n">
        <v>37.48</v>
      </c>
      <c r="O1734" s="8" t="n">
        <v>2718.4</v>
      </c>
      <c r="P1734" s="268" t="n">
        <v>0.0138</v>
      </c>
      <c r="Q1734" s="8" t="n">
        <v>168</v>
      </c>
      <c r="R1734" s="8" t="n">
        <v>0</v>
      </c>
      <c r="S1734" s="8" t="inlineStr">
        <is>
          <t>31 ↑ +0.13%</t>
        </is>
      </c>
      <c r="T1734" s="8" t="inlineStr">
        <is>
          <t>80 ↑ +0.29%</t>
        </is>
      </c>
      <c r="U1734" s="8" t="inlineStr">
        <is>
          <t>37 ↑ +0.31%</t>
        </is>
      </c>
      <c r="V1734" s="8" t="inlineStr">
        <is>
          <t>11 ↑ +0.32%</t>
        </is>
      </c>
      <c r="W1734" s="8" t="inlineStr">
        <is>
          <t>9 ↓ -0.06%</t>
        </is>
      </c>
    </row>
    <row r="1735" ht="28" customHeight="1" s="386">
      <c r="A1735" s="308" t="n">
        <v>43662</v>
      </c>
      <c r="B1735" s="472" t="n">
        <v>1121.492</v>
      </c>
      <c r="C1735" s="8" t="n">
        <v>1.124</v>
      </c>
      <c r="D1735" s="268" t="n">
        <v>0.001</v>
      </c>
      <c r="E1735" s="8" t="n">
        <v>58.94</v>
      </c>
      <c r="F1735" s="8" t="n">
        <v>108.907</v>
      </c>
      <c r="G1735" s="8" t="n">
        <v>106.283</v>
      </c>
      <c r="H1735" s="8" t="n">
        <v>94.98</v>
      </c>
      <c r="I1735" s="8" t="n">
        <v>129.9</v>
      </c>
      <c r="J1735" s="8" t="n">
        <v>61.77</v>
      </c>
      <c r="K1735" s="268" t="n">
        <v>0.2099</v>
      </c>
      <c r="L1735" s="268" t="n">
        <v>0.1345</v>
      </c>
      <c r="M1735" s="268" t="n">
        <v>0.0105</v>
      </c>
      <c r="N1735" s="8" t="n">
        <v>38.41</v>
      </c>
      <c r="O1735" s="8" t="n">
        <v>2720.34</v>
      </c>
      <c r="P1735" s="268" t="n">
        <v>0.0141</v>
      </c>
      <c r="Q1735" s="8" t="n">
        <v>169</v>
      </c>
      <c r="R1735" s="8" t="n">
        <v>0</v>
      </c>
      <c r="S1735" s="8" t="inlineStr">
        <is>
          <t>35 ↓ -0.01%</t>
        </is>
      </c>
      <c r="T1735" s="8" t="inlineStr">
        <is>
          <t>79 ↑ +0.15%</t>
        </is>
      </c>
      <c r="U1735" s="8" t="inlineStr">
        <is>
          <t>34 ↑ +0.12%</t>
        </is>
      </c>
      <c r="V1735" s="8" t="inlineStr">
        <is>
          <t>13 ↓ -0.49%</t>
        </is>
      </c>
      <c r="W1735" s="8" t="inlineStr">
        <is>
          <t>8 ↑ +0.94%</t>
        </is>
      </c>
    </row>
    <row r="1736" ht="28" customHeight="1" s="386">
      <c r="A1736" s="308" t="n">
        <v>43661</v>
      </c>
      <c r="B1736" s="472" t="n">
        <v>1120.368</v>
      </c>
      <c r="C1736" s="8" t="n">
        <v>2.152</v>
      </c>
      <c r="D1736" s="268" t="n">
        <v>0.0019</v>
      </c>
      <c r="E1736" s="8" t="n">
        <v>58.58</v>
      </c>
      <c r="F1736" s="8" t="n">
        <v>108.811</v>
      </c>
      <c r="G1736" s="8" t="n">
        <v>105.875</v>
      </c>
      <c r="H1736" s="8" t="n">
        <v>92.77</v>
      </c>
      <c r="I1736" s="8" t="n">
        <v>130.13</v>
      </c>
      <c r="J1736" s="8" t="n">
        <v>63.43</v>
      </c>
      <c r="K1736" s="268" t="n">
        <v>0.2132</v>
      </c>
      <c r="L1736" s="268" t="n">
        <v>0.1344</v>
      </c>
      <c r="M1736" s="268" t="n">
        <v>0.0106</v>
      </c>
      <c r="N1736" s="8" t="n">
        <v>39.27</v>
      </c>
      <c r="O1736" s="8" t="n">
        <v>2715.44</v>
      </c>
      <c r="P1736" s="268" t="n">
        <v>0.0145</v>
      </c>
      <c r="Q1736" s="8" t="n">
        <v>168</v>
      </c>
      <c r="R1736" s="8" t="n">
        <v>0</v>
      </c>
      <c r="S1736" s="8" t="inlineStr">
        <is>
          <t>37 ↓ -0.07%</t>
        </is>
      </c>
      <c r="T1736" s="8" t="inlineStr">
        <is>
          <t>77 ↑ +0.13%</t>
        </is>
      </c>
      <c r="U1736" s="8" t="inlineStr">
        <is>
          <t>34 ↑ +0.41%</t>
        </is>
      </c>
      <c r="V1736" s="8" t="inlineStr">
        <is>
          <t>11 ↑ +0.58%</t>
        </is>
      </c>
      <c r="W1736" s="8" t="inlineStr">
        <is>
          <t>9 ↑ +0.91%</t>
        </is>
      </c>
    </row>
    <row r="1737" ht="28" customHeight="1" s="386">
      <c r="A1737" s="308" t="n">
        <v>43658</v>
      </c>
      <c r="B1737" s="472" t="n">
        <v>1118.216</v>
      </c>
      <c r="C1737" s="8" t="n">
        <v>2.158</v>
      </c>
      <c r="D1737" s="268" t="n">
        <v>0.0019</v>
      </c>
      <c r="E1737" s="8" t="n">
        <v>59.43</v>
      </c>
      <c r="F1737" s="8" t="n">
        <v>108.574</v>
      </c>
      <c r="G1737" s="8" t="n">
        <v>105.855</v>
      </c>
      <c r="H1737" s="8" t="n">
        <v>91.73</v>
      </c>
      <c r="I1737" s="8" t="n">
        <v>130.24</v>
      </c>
      <c r="J1737" s="8" t="n">
        <v>67.23</v>
      </c>
      <c r="K1737" s="268" t="n">
        <v>0.2166</v>
      </c>
      <c r="L1737" s="268" t="n">
        <v>0.1428</v>
      </c>
      <c r="M1737" s="268" t="n">
        <v>0.0109</v>
      </c>
      <c r="N1737" s="8" t="n">
        <v>36.59</v>
      </c>
      <c r="O1737" s="8" t="n">
        <v>2715.44</v>
      </c>
      <c r="P1737" s="268" t="n">
        <v>0.0135</v>
      </c>
      <c r="Q1737" s="8" t="n">
        <v>168</v>
      </c>
      <c r="R1737" s="8" t="n">
        <v>0</v>
      </c>
      <c r="S1737" s="8" t="inlineStr">
        <is>
          <t>32 ↑ +0.00%</t>
        </is>
      </c>
      <c r="T1737" s="8" t="inlineStr">
        <is>
          <t>83 ↑ +0.14%</t>
        </is>
      </c>
      <c r="U1737" s="8" t="inlineStr">
        <is>
          <t>33 ↑ +0.25%</t>
        </is>
      </c>
      <c r="V1737" s="8" t="inlineStr">
        <is>
          <t>12 ↑ +1.19%</t>
        </is>
      </c>
      <c r="W1737" s="8" t="inlineStr">
        <is>
          <t>8 ↓ -0.18%</t>
        </is>
      </c>
    </row>
    <row r="1738" ht="28" customHeight="1" s="386">
      <c r="A1738" s="308" t="n">
        <v>43657</v>
      </c>
      <c r="B1738" s="472" t="n">
        <v>1116.058</v>
      </c>
      <c r="C1738" s="8" t="n">
        <v>-0.164</v>
      </c>
      <c r="D1738" s="268" t="n">
        <v>-0.0001</v>
      </c>
      <c r="E1738" s="8" t="n">
        <v>55.36</v>
      </c>
      <c r="F1738" s="8" t="n">
        <v>108.41</v>
      </c>
      <c r="G1738" s="8" t="n">
        <v>105.66</v>
      </c>
      <c r="H1738" s="8" t="n">
        <v>91.93000000000001</v>
      </c>
      <c r="I1738" s="8" t="n">
        <v>130.34</v>
      </c>
      <c r="J1738" s="8" t="n">
        <v>71.43000000000001</v>
      </c>
      <c r="K1738" s="268" t="n">
        <v>0.2193</v>
      </c>
      <c r="L1738" s="268" t="n">
        <v>0.1518</v>
      </c>
      <c r="M1738" s="268" t="n">
        <v>0.0112</v>
      </c>
      <c r="N1738" s="8" t="n">
        <v>41.76</v>
      </c>
      <c r="O1738" s="8" t="n">
        <v>2712.44</v>
      </c>
      <c r="P1738" s="268" t="n">
        <v>0.0154</v>
      </c>
      <c r="Q1738" s="8" t="n">
        <v>167</v>
      </c>
      <c r="R1738" s="8" t="n">
        <v>0</v>
      </c>
      <c r="S1738" s="8" t="inlineStr">
        <is>
          <t>33 ↓ -0.13%</t>
        </is>
      </c>
      <c r="T1738" s="8" t="inlineStr">
        <is>
          <t>82 ↑ +0.04%</t>
        </is>
      </c>
      <c r="U1738" s="8" t="inlineStr">
        <is>
          <t>34 ↑ +0.12%</t>
        </is>
      </c>
      <c r="V1738" s="8" t="inlineStr">
        <is>
          <t>10 ↓ -0.29%</t>
        </is>
      </c>
      <c r="W1738" s="8" t="inlineStr">
        <is>
          <t>8 ↓ -0.25%</t>
        </is>
      </c>
    </row>
    <row r="1739" ht="28" customHeight="1" s="386">
      <c r="A1739" s="308" t="n">
        <v>43656</v>
      </c>
      <c r="B1739" s="472" t="n">
        <v>1116.222</v>
      </c>
      <c r="C1739" s="8" t="n">
        <v>-2.866</v>
      </c>
      <c r="D1739" s="268" t="n">
        <v>-0.0026</v>
      </c>
      <c r="E1739" s="8" t="n">
        <v>57.19</v>
      </c>
      <c r="F1739" s="8" t="n">
        <v>108.479</v>
      </c>
      <c r="G1739" s="8" t="n">
        <v>105.801</v>
      </c>
      <c r="H1739" s="8" t="n">
        <v>90.95999999999999</v>
      </c>
      <c r="I1739" s="8" t="n">
        <v>130.54</v>
      </c>
      <c r="J1739" s="8" t="n">
        <v>69.97</v>
      </c>
      <c r="K1739" s="268" t="n">
        <v>0.2206</v>
      </c>
      <c r="L1739" s="268" t="n">
        <v>0.1541</v>
      </c>
      <c r="M1739" s="268" t="n">
        <v>0.0111</v>
      </c>
      <c r="N1739" s="8" t="n">
        <v>40.16</v>
      </c>
      <c r="O1739" s="8" t="n">
        <v>2706.04</v>
      </c>
      <c r="P1739" s="268" t="n">
        <v>0.0148</v>
      </c>
      <c r="Q1739" s="8" t="n">
        <v>166</v>
      </c>
      <c r="R1739" s="8" t="n">
        <v>0</v>
      </c>
      <c r="S1739" s="8" t="inlineStr">
        <is>
          <t>32 ↓ -0.21%</t>
        </is>
      </c>
      <c r="T1739" s="8" t="inlineStr">
        <is>
          <t>81 ↓ -0.09%</t>
        </is>
      </c>
      <c r="U1739" s="8" t="inlineStr">
        <is>
          <t>35 ↓ -0.30%</t>
        </is>
      </c>
      <c r="V1739" s="8" t="inlineStr">
        <is>
          <t>10 ↓ -0.13%</t>
        </is>
      </c>
      <c r="W1739" s="8" t="inlineStr">
        <is>
          <t>8 ↓ -1.89%</t>
        </is>
      </c>
    </row>
    <row r="1740" ht="28" customHeight="1" s="386">
      <c r="A1740" s="308" t="n">
        <v>43655</v>
      </c>
      <c r="B1740" s="472" t="n">
        <v>1119.088</v>
      </c>
      <c r="C1740" s="8" t="n">
        <v>-0.643</v>
      </c>
      <c r="D1740" s="268" t="n">
        <v>-0.0005999999999999999</v>
      </c>
      <c r="E1740" s="8" t="n">
        <v>57.53</v>
      </c>
      <c r="F1740" s="8" t="n">
        <v>108.81</v>
      </c>
      <c r="G1740" s="8" t="n">
        <v>105.975</v>
      </c>
      <c r="H1740" s="8" t="n">
        <v>91.25</v>
      </c>
      <c r="I1740" s="8" t="n">
        <v>130.37</v>
      </c>
      <c r="J1740" s="8" t="n">
        <v>66.67</v>
      </c>
      <c r="K1740" s="268" t="n">
        <v>0.2156</v>
      </c>
      <c r="L1740" s="268" t="n">
        <v>0.1464</v>
      </c>
      <c r="M1740" s="268" t="n">
        <v>0.0106</v>
      </c>
      <c r="N1740" s="8" t="n">
        <v>46.95</v>
      </c>
      <c r="O1740" s="8" t="n">
        <v>2706.04</v>
      </c>
      <c r="P1740" s="268" t="n">
        <v>0.0173</v>
      </c>
      <c r="Q1740" s="8" t="n">
        <v>166</v>
      </c>
      <c r="R1740" s="8" t="n">
        <v>0</v>
      </c>
      <c r="S1740" s="8" t="inlineStr">
        <is>
          <t>31 ↓ -0.02%</t>
        </is>
      </c>
      <c r="T1740" s="8" t="inlineStr">
        <is>
          <t>82 ↑ +0.16%</t>
        </is>
      </c>
      <c r="U1740" s="8" t="inlineStr">
        <is>
          <t>32 ↓ -0.41%</t>
        </is>
      </c>
      <c r="V1740" s="8" t="inlineStr">
        <is>
          <t>12 ↓ -0.38%</t>
        </is>
      </c>
      <c r="W1740" s="8" t="inlineStr">
        <is>
          <t>9 ↓ -0.50%</t>
        </is>
      </c>
    </row>
    <row r="1741" ht="28" customHeight="1" s="386">
      <c r="A1741" s="308" t="n">
        <v>43654</v>
      </c>
      <c r="B1741" s="472" t="n">
        <v>1119.731</v>
      </c>
      <c r="C1741" s="8" t="n">
        <v>-13.137</v>
      </c>
      <c r="D1741" s="268" t="n">
        <v>-0.0116</v>
      </c>
      <c r="E1741" s="8" t="n">
        <v>55.35</v>
      </c>
      <c r="F1741" s="8" t="n">
        <v>108.856</v>
      </c>
      <c r="G1741" s="8" t="n">
        <v>105.88</v>
      </c>
      <c r="H1741" s="8" t="n">
        <v>90.84</v>
      </c>
      <c r="I1741" s="8" t="n">
        <v>130.84</v>
      </c>
      <c r="J1741" s="8" t="n">
        <v>69.84</v>
      </c>
      <c r="K1741" s="268" t="n">
        <v>0.2199</v>
      </c>
      <c r="L1741" s="268" t="n">
        <v>0.1549</v>
      </c>
      <c r="M1741" s="268" t="n">
        <v>0.0105</v>
      </c>
      <c r="N1741" s="8" t="n">
        <v>49.26</v>
      </c>
      <c r="O1741" s="8" t="n">
        <v>2684.34</v>
      </c>
      <c r="P1741" s="268" t="n">
        <v>0.0184</v>
      </c>
      <c r="Q1741" s="8" t="n">
        <v>165</v>
      </c>
      <c r="R1741" s="8" t="n">
        <v>0</v>
      </c>
      <c r="S1741" s="8" t="inlineStr">
        <is>
          <t>34 ↓ -0.75%</t>
        </is>
      </c>
      <c r="T1741" s="8" t="inlineStr">
        <is>
          <t>81 ↓ -1.16%</t>
        </is>
      </c>
      <c r="U1741" s="8" t="inlineStr">
        <is>
          <t>27 ↓ -0.90%</t>
        </is>
      </c>
      <c r="V1741" s="8" t="inlineStr">
        <is>
          <t>14 ↓ -0.29%</t>
        </is>
      </c>
      <c r="W1741" s="8" t="inlineStr">
        <is>
          <t>9 ↓ -2.86%</t>
        </is>
      </c>
    </row>
    <row r="1742" ht="28" customHeight="1" s="386">
      <c r="A1742" s="308" t="n">
        <v>43651</v>
      </c>
      <c r="B1742" s="472" t="n">
        <v>1132.868</v>
      </c>
      <c r="C1742" s="8" t="n">
        <v>-0.441</v>
      </c>
      <c r="D1742" s="268" t="n">
        <v>-0.0004</v>
      </c>
      <c r="E1742" s="8" t="n">
        <v>65</v>
      </c>
      <c r="F1742" s="8" t="n">
        <v>110.292</v>
      </c>
      <c r="G1742" s="8" t="n">
        <v>107.137</v>
      </c>
      <c r="H1742" s="8" t="n">
        <v>93.94</v>
      </c>
      <c r="I1742" s="8" t="n">
        <v>129.8</v>
      </c>
      <c r="J1742" s="8" t="n">
        <v>55.38</v>
      </c>
      <c r="K1742" s="268" t="n">
        <v>0.195</v>
      </c>
      <c r="L1742" s="268" t="n">
        <v>0.1285</v>
      </c>
      <c r="M1742" s="268" t="n">
        <v>0.007900000000000001</v>
      </c>
      <c r="N1742" s="8" t="n">
        <v>64.79000000000001</v>
      </c>
      <c r="O1742" s="8" t="n">
        <v>2676.34</v>
      </c>
      <c r="P1742" s="268" t="n">
        <v>0.0242</v>
      </c>
      <c r="Q1742" s="8" t="n">
        <v>164</v>
      </c>
      <c r="R1742" s="8" t="n">
        <v>0</v>
      </c>
      <c r="S1742" s="8" t="inlineStr">
        <is>
          <t>26 ↑ +0.00%</t>
        </is>
      </c>
      <c r="T1742" s="8" t="inlineStr">
        <is>
          <t>81 ↓ -0.17%</t>
        </is>
      </c>
      <c r="U1742" s="8" t="inlineStr">
        <is>
          <t>33 ↑ +0.04%</t>
        </is>
      </c>
      <c r="V1742" s="8" t="inlineStr">
        <is>
          <t>14 ↑ +0.51%</t>
        </is>
      </c>
      <c r="W1742" s="8" t="inlineStr">
        <is>
          <t>10 ↑ +0.09%</t>
        </is>
      </c>
    </row>
    <row r="1743" ht="28" customHeight="1" s="386">
      <c r="A1743" s="308" t="n">
        <v>43650</v>
      </c>
      <c r="B1743" s="472" t="n">
        <v>1133.309</v>
      </c>
      <c r="C1743" s="8" t="n">
        <v>-0.261</v>
      </c>
      <c r="D1743" s="268" t="n">
        <v>-0.0002</v>
      </c>
      <c r="E1743" s="8" t="n">
        <v>65.63</v>
      </c>
      <c r="F1743" s="8" t="n">
        <v>110.565</v>
      </c>
      <c r="G1743" s="8" t="n">
        <v>107.13</v>
      </c>
      <c r="H1743" s="8" t="n">
        <v>94.09999999999999</v>
      </c>
      <c r="I1743" s="8" t="n">
        <v>130.28</v>
      </c>
      <c r="J1743" s="8" t="n">
        <v>53.83</v>
      </c>
      <c r="K1743" s="268" t="n">
        <v>0.1971</v>
      </c>
      <c r="L1743" s="268" t="n">
        <v>0.1345</v>
      </c>
      <c r="M1743" s="268" t="n">
        <v>0.0074</v>
      </c>
      <c r="N1743" s="8" t="n">
        <v>82.67</v>
      </c>
      <c r="O1743" s="8" t="n">
        <v>2672.98</v>
      </c>
      <c r="P1743" s="268" t="n">
        <v>0.0309</v>
      </c>
      <c r="Q1743" s="8" t="n">
        <v>164</v>
      </c>
      <c r="R1743" s="8" t="n">
        <v>0</v>
      </c>
      <c r="S1743" s="8" t="inlineStr">
        <is>
          <t>28 ↑ +0.14%</t>
        </is>
      </c>
      <c r="T1743" s="8" t="inlineStr">
        <is>
          <t>75 ↑ +0.20%</t>
        </is>
      </c>
      <c r="U1743" s="8" t="inlineStr">
        <is>
          <t>36 ↓ -0.24%</t>
        </is>
      </c>
      <c r="V1743" s="8" t="inlineStr">
        <is>
          <t>14 ↑ +0.47%</t>
        </is>
      </c>
      <c r="W1743" s="8" t="inlineStr">
        <is>
          <t>11 ↓ -1.14%</t>
        </is>
      </c>
    </row>
    <row r="1744" ht="28" customHeight="1" s="386">
      <c r="A1744" s="308" t="n">
        <v>43649</v>
      </c>
      <c r="B1744" s="472" t="n">
        <v>1133.57</v>
      </c>
      <c r="C1744" s="8" t="n">
        <v>-4.52</v>
      </c>
      <c r="D1744" s="268" t="n">
        <v>-0.004</v>
      </c>
      <c r="E1744" s="8" t="n">
        <v>66.18000000000001</v>
      </c>
      <c r="F1744" s="8" t="n">
        <v>110.645</v>
      </c>
      <c r="G1744" s="8" t="n">
        <v>107.085</v>
      </c>
      <c r="H1744" s="8" t="n">
        <v>93.53</v>
      </c>
      <c r="I1744" s="8" t="n">
        <v>130.38</v>
      </c>
      <c r="J1744" s="8" t="n">
        <v>55.35</v>
      </c>
      <c r="K1744" s="268" t="n">
        <v>0.1974</v>
      </c>
      <c r="L1744" s="268" t="n">
        <v>0.1349</v>
      </c>
      <c r="M1744" s="268" t="n">
        <v>0.0074</v>
      </c>
      <c r="N1744" s="8" t="n">
        <v>74.09</v>
      </c>
      <c r="O1744" s="8" t="n">
        <v>2672.98</v>
      </c>
      <c r="P1744" s="268" t="n">
        <v>0.0277</v>
      </c>
      <c r="Q1744" s="8" t="n">
        <v>164</v>
      </c>
      <c r="R1744" s="8" t="n">
        <v>0</v>
      </c>
      <c r="S1744" s="8" t="inlineStr">
        <is>
          <t>29 ↓ -0.21%</t>
        </is>
      </c>
      <c r="T1744" s="8" t="inlineStr">
        <is>
          <t>76 ↓ -0.14%</t>
        </is>
      </c>
      <c r="U1744" s="8" t="inlineStr">
        <is>
          <t>35 ↓ -0.05%</t>
        </is>
      </c>
      <c r="V1744" s="8" t="inlineStr">
        <is>
          <t>12 ↓ -1.61%</t>
        </is>
      </c>
      <c r="W1744" s="8" t="inlineStr">
        <is>
          <t>12 ↓ -2.28%</t>
        </is>
      </c>
    </row>
    <row r="1745" ht="28" customHeight="1" s="386">
      <c r="A1745" s="308" t="n">
        <v>43648</v>
      </c>
      <c r="B1745" s="472" t="n">
        <v>1138.09</v>
      </c>
      <c r="C1745" s="8" t="n">
        <v>-0.508</v>
      </c>
      <c r="D1745" s="268" t="n">
        <v>-0.0004</v>
      </c>
      <c r="E1745" s="8" t="n">
        <v>68.75</v>
      </c>
      <c r="F1745" s="8" t="n">
        <v>111.212</v>
      </c>
      <c r="G1745" s="8" t="n">
        <v>107.29</v>
      </c>
      <c r="H1745" s="8" t="n">
        <v>94.34999999999999</v>
      </c>
      <c r="I1745" s="8" t="n">
        <v>130.2</v>
      </c>
      <c r="J1745" s="8" t="n">
        <v>49.57</v>
      </c>
      <c r="K1745" s="268" t="n">
        <v>0.1899</v>
      </c>
      <c r="L1745" s="268" t="n">
        <v>0.129</v>
      </c>
      <c r="M1745" s="268" t="n">
        <v>0.0066</v>
      </c>
      <c r="N1745" s="8" t="n">
        <v>86.95999999999999</v>
      </c>
      <c r="O1745" s="8" t="n">
        <v>2672.98</v>
      </c>
      <c r="P1745" s="268" t="n">
        <v>0.0325</v>
      </c>
      <c r="Q1745" s="8" t="n">
        <v>164</v>
      </c>
      <c r="R1745" s="8" t="n">
        <v>0</v>
      </c>
      <c r="S1745" s="8" t="inlineStr">
        <is>
          <t>27 ↑ +0.31%</t>
        </is>
      </c>
      <c r="T1745" s="8" t="inlineStr">
        <is>
          <t>77 ↑ +0.36%</t>
        </is>
      </c>
      <c r="U1745" s="8" t="inlineStr">
        <is>
          <t>33 ↑ +0.20%</t>
        </is>
      </c>
      <c r="V1745" s="8" t="inlineStr">
        <is>
          <t>13 ↓ -0.24%</t>
        </is>
      </c>
      <c r="W1745" s="8" t="inlineStr">
        <is>
          <t>14 ↓ -3.36%</t>
        </is>
      </c>
    </row>
    <row r="1746" ht="28" customHeight="1" s="386">
      <c r="A1746" s="308" t="n">
        <v>43647</v>
      </c>
      <c r="B1746" s="472" t="n">
        <v>1138.598</v>
      </c>
      <c r="C1746" s="8" t="n">
        <v>17.517</v>
      </c>
      <c r="D1746" s="268" t="n">
        <v>0.0156</v>
      </c>
      <c r="E1746" s="8" t="n">
        <v>68.31999999999999</v>
      </c>
      <c r="F1746" s="8" t="n">
        <v>111.503</v>
      </c>
      <c r="G1746" s="8" t="n">
        <v>106.794</v>
      </c>
      <c r="H1746" s="8" t="n">
        <v>94.86</v>
      </c>
      <c r="I1746" s="8" t="n">
        <v>130.89</v>
      </c>
      <c r="J1746" s="8" t="n">
        <v>48.58</v>
      </c>
      <c r="K1746" s="268" t="n">
        <v>0.1939</v>
      </c>
      <c r="L1746" s="268" t="n">
        <v>0.1337</v>
      </c>
      <c r="M1746" s="268" t="n">
        <v>0.0066</v>
      </c>
      <c r="N1746" s="8" t="n">
        <v>89.7</v>
      </c>
      <c r="O1746" s="8" t="n">
        <v>2664.61</v>
      </c>
      <c r="P1746" s="268" t="n">
        <v>0.0337</v>
      </c>
      <c r="Q1746" s="8" t="n">
        <v>162</v>
      </c>
      <c r="R1746" s="8" t="n">
        <v>0</v>
      </c>
      <c r="S1746" s="8" t="inlineStr">
        <is>
          <t>30 ↑ +0.71%</t>
        </is>
      </c>
      <c r="T1746" s="8" t="inlineStr">
        <is>
          <t>77 ↑ +1.01%</t>
        </is>
      </c>
      <c r="U1746" s="8" t="inlineStr">
        <is>
          <t>28 ↑ +2.17%</t>
        </is>
      </c>
      <c r="V1746" s="8" t="inlineStr">
        <is>
          <t>13 ↑ +2.13%</t>
        </is>
      </c>
      <c r="W1746" s="8" t="inlineStr">
        <is>
          <t>14 ↑ +5.92%</t>
        </is>
      </c>
    </row>
    <row r="1747" ht="28" customHeight="1" s="386">
      <c r="A1747" s="308" t="n">
        <v>43644</v>
      </c>
      <c r="B1747" s="472" t="n">
        <v>1121.081</v>
      </c>
      <c r="C1747" s="8" t="n">
        <v>-0.119</v>
      </c>
      <c r="D1747" s="268" t="n">
        <v>-0.0001</v>
      </c>
      <c r="E1747" s="8" t="n">
        <v>58.45</v>
      </c>
      <c r="F1747" s="8" t="n">
        <v>109.609</v>
      </c>
      <c r="G1747" s="8" t="n">
        <v>105.525</v>
      </c>
      <c r="H1747" s="8" t="n">
        <v>92.48999999999999</v>
      </c>
      <c r="I1747" s="8" t="n">
        <v>130.84</v>
      </c>
      <c r="J1747" s="8" t="n">
        <v>60.44</v>
      </c>
      <c r="K1747" s="268" t="n">
        <v>0.2123</v>
      </c>
      <c r="L1747" s="268" t="n">
        <v>0.1367</v>
      </c>
      <c r="M1747" s="268" t="n">
        <v>0.009599999999999999</v>
      </c>
      <c r="N1747" s="8" t="n">
        <v>46.62</v>
      </c>
      <c r="O1747" s="8" t="n">
        <v>2664.61</v>
      </c>
      <c r="P1747" s="268" t="n">
        <v>0.0175</v>
      </c>
      <c r="Q1747" s="8" t="n">
        <v>162</v>
      </c>
      <c r="R1747" s="8" t="n">
        <v>0</v>
      </c>
      <c r="S1747" s="8" t="inlineStr">
        <is>
          <t>41 ↑ +0.01%</t>
        </is>
      </c>
      <c r="T1747" s="8" t="inlineStr">
        <is>
          <t>71 ↓ -0.25%</t>
        </is>
      </c>
      <c r="U1747" s="8" t="inlineStr">
        <is>
          <t>29 ↓ -0.28%</t>
        </is>
      </c>
      <c r="V1747" s="8" t="inlineStr">
        <is>
          <t>9 ↑ +0.26%</t>
        </is>
      </c>
      <c r="W1747" s="8" t="inlineStr">
        <is>
          <t>12 ↑ +1.76%</t>
        </is>
      </c>
    </row>
    <row r="1748" ht="28" customHeight="1" s="386">
      <c r="A1748" s="308" t="n">
        <v>43643</v>
      </c>
      <c r="B1748" s="472" t="n">
        <v>1121.2</v>
      </c>
      <c r="C1748" s="8" t="n">
        <v>6.649</v>
      </c>
      <c r="D1748" s="268" t="n">
        <v>0.006</v>
      </c>
      <c r="E1748" s="8" t="n">
        <v>60.77</v>
      </c>
      <c r="F1748" s="8" t="n">
        <v>109.64</v>
      </c>
      <c r="G1748" s="8" t="n">
        <v>106.115</v>
      </c>
      <c r="H1748" s="8" t="n">
        <v>93.52</v>
      </c>
      <c r="I1748" s="8" t="n">
        <v>129.46</v>
      </c>
      <c r="J1748" s="8" t="n">
        <v>50.37</v>
      </c>
      <c r="K1748" s="268" t="n">
        <v>0.1982</v>
      </c>
      <c r="L1748" s="268" t="n">
        <v>0.1355</v>
      </c>
      <c r="M1748" s="268" t="n">
        <v>0.0095</v>
      </c>
      <c r="N1748" s="8" t="n">
        <v>74.97</v>
      </c>
      <c r="O1748" s="8" t="n">
        <v>2664.61</v>
      </c>
      <c r="P1748" s="268" t="n">
        <v>0.0281</v>
      </c>
      <c r="Q1748" s="8" t="n">
        <v>162</v>
      </c>
      <c r="R1748" s="8" t="n">
        <v>0</v>
      </c>
      <c r="S1748" s="8" t="inlineStr">
        <is>
          <t>39 ↑ +0.34%</t>
        </is>
      </c>
      <c r="T1748" s="8" t="inlineStr">
        <is>
          <t>71 ↑ +0.21%</t>
        </is>
      </c>
      <c r="U1748" s="8" t="inlineStr">
        <is>
          <t>27 ↑ +1.00%</t>
        </is>
      </c>
      <c r="V1748" s="8" t="inlineStr">
        <is>
          <t>15 ↑ +1.79%</t>
        </is>
      </c>
      <c r="W1748" s="8" t="inlineStr">
        <is>
          <t>10 ↑ +1.50%</t>
        </is>
      </c>
    </row>
    <row r="1749" ht="28" customHeight="1" s="386">
      <c r="A1749" s="308" t="n">
        <v>43642</v>
      </c>
      <c r="B1749" s="472" t="n">
        <v>1114.551</v>
      </c>
      <c r="C1749" s="8" t="n">
        <v>3.529</v>
      </c>
      <c r="D1749" s="268" t="n">
        <v>0.0032</v>
      </c>
      <c r="E1749" s="8" t="n">
        <v>54.55</v>
      </c>
      <c r="F1749" s="8" t="n">
        <v>108.892</v>
      </c>
      <c r="G1749" s="8" t="n">
        <v>105.58</v>
      </c>
      <c r="H1749" s="8" t="n">
        <v>92.04000000000001</v>
      </c>
      <c r="I1749" s="8" t="n">
        <v>129.11</v>
      </c>
      <c r="J1749" s="8" t="n">
        <v>53.71</v>
      </c>
      <c r="K1749" s="268" t="n">
        <v>0.2022</v>
      </c>
      <c r="L1749" s="268" t="n">
        <v>0.1418</v>
      </c>
      <c r="M1749" s="268" t="n">
        <v>0.0109</v>
      </c>
      <c r="N1749" s="8" t="n">
        <v>40.45</v>
      </c>
      <c r="O1749" s="8" t="n">
        <v>2653.44</v>
      </c>
      <c r="P1749" s="268" t="n">
        <v>0.0152</v>
      </c>
      <c r="Q1749" s="8" t="n">
        <v>161</v>
      </c>
      <c r="R1749" s="8" t="n">
        <v>0</v>
      </c>
      <c r="S1749" s="8" t="inlineStr">
        <is>
          <t>41 ↑ +0.14%</t>
        </is>
      </c>
      <c r="T1749" s="8" t="inlineStr">
        <is>
          <t>70 ↑ +0.16%</t>
        </is>
      </c>
      <c r="U1749" s="8" t="inlineStr">
        <is>
          <t>30 ↑ +0.43%</t>
        </is>
      </c>
      <c r="V1749" s="8" t="inlineStr">
        <is>
          <t>11 ↑ +1.95%</t>
        </is>
      </c>
      <c r="W1749" s="8" t="inlineStr">
        <is>
          <t>9 ↓ -0.02%</t>
        </is>
      </c>
    </row>
    <row r="1750" ht="28" customHeight="1" s="386">
      <c r="A1750" s="308" t="n">
        <v>43641</v>
      </c>
      <c r="B1750" s="472" t="n">
        <v>1111.022</v>
      </c>
      <c r="C1750" s="8" t="n">
        <v>-5.25</v>
      </c>
      <c r="D1750" s="268" t="n">
        <v>-0.0047</v>
      </c>
      <c r="E1750" s="8" t="n">
        <v>51.28</v>
      </c>
      <c r="F1750" s="8" t="n">
        <v>108.543</v>
      </c>
      <c r="G1750" s="8" t="n">
        <v>105.5</v>
      </c>
      <c r="H1750" s="8" t="n">
        <v>92.58</v>
      </c>
      <c r="I1750" s="8" t="n">
        <v>128.22</v>
      </c>
      <c r="J1750" s="8" t="n">
        <v>51.22</v>
      </c>
      <c r="K1750" s="268" t="n">
        <v>0.1968</v>
      </c>
      <c r="L1750" s="268" t="n">
        <v>0.1337</v>
      </c>
      <c r="M1750" s="268" t="n">
        <v>0.0115</v>
      </c>
      <c r="N1750" s="8" t="n">
        <v>51.23</v>
      </c>
      <c r="O1750" s="8" t="n">
        <v>2653.44</v>
      </c>
      <c r="P1750" s="268" t="n">
        <v>0.0193</v>
      </c>
      <c r="Q1750" s="8" t="n">
        <v>161</v>
      </c>
      <c r="R1750" s="8" t="n">
        <v>0</v>
      </c>
      <c r="S1750" s="8" t="inlineStr">
        <is>
          <t>43 ↓ -0.42%</t>
        </is>
      </c>
      <c r="T1750" s="8" t="inlineStr">
        <is>
          <t>71 ↓ -0.42%</t>
        </is>
      </c>
      <c r="U1750" s="8" t="inlineStr">
        <is>
          <t>31 ↓ -0.49%</t>
        </is>
      </c>
      <c r="V1750" s="8" t="inlineStr">
        <is>
          <t>7 ↓ -0.70%</t>
        </is>
      </c>
      <c r="W1750" s="8" t="inlineStr">
        <is>
          <t>9 ↓ -0.86%</t>
        </is>
      </c>
    </row>
    <row r="1751" ht="28" customHeight="1" s="386">
      <c r="A1751" s="308" t="n">
        <v>43640</v>
      </c>
      <c r="B1751" s="472" t="n">
        <v>1116.272</v>
      </c>
      <c r="C1751" s="8" t="n">
        <v>-0.649</v>
      </c>
      <c r="D1751" s="268" t="n">
        <v>-0.0005999999999999999</v>
      </c>
      <c r="E1751" s="8" t="n">
        <v>57.32</v>
      </c>
      <c r="F1751" s="8" t="n">
        <v>109.135</v>
      </c>
      <c r="G1751" s="8" t="n">
        <v>105.71</v>
      </c>
      <c r="H1751" s="8" t="n">
        <v>92.43000000000001</v>
      </c>
      <c r="I1751" s="8" t="n">
        <v>128.14</v>
      </c>
      <c r="J1751" s="8" t="n">
        <v>43.98</v>
      </c>
      <c r="K1751" s="268" t="n">
        <v>0.19</v>
      </c>
      <c r="L1751" s="268" t="n">
        <v>0.1288</v>
      </c>
      <c r="M1751" s="268" t="n">
        <v>0.0104</v>
      </c>
      <c r="N1751" s="8" t="n">
        <v>44.54</v>
      </c>
      <c r="O1751" s="8" t="n">
        <v>2651.52</v>
      </c>
      <c r="P1751" s="268" t="n">
        <v>0.0168</v>
      </c>
      <c r="Q1751" s="8" t="n">
        <v>160</v>
      </c>
      <c r="R1751" s="8" t="n">
        <v>0</v>
      </c>
      <c r="S1751" s="8" t="inlineStr">
        <is>
          <t>41 ↓ -0.13%</t>
        </is>
      </c>
      <c r="T1751" s="8" t="inlineStr">
        <is>
          <t>70 ↓ -0.23%</t>
        </is>
      </c>
      <c r="U1751" s="8" t="inlineStr">
        <is>
          <t>31 ↑ +0.24%</t>
        </is>
      </c>
      <c r="V1751" s="8" t="inlineStr">
        <is>
          <t>9 ↑ +0.67%</t>
        </is>
      </c>
      <c r="W1751" s="8" t="inlineStr">
        <is>
          <t>9 ↑ +0.10%</t>
        </is>
      </c>
    </row>
    <row r="1752" ht="28" customHeight="1" s="386">
      <c r="A1752" s="308" t="n">
        <v>43637</v>
      </c>
      <c r="B1752" s="472" t="n">
        <v>1116.921</v>
      </c>
      <c r="C1752" s="8" t="n">
        <v>10.867</v>
      </c>
      <c r="D1752" s="268" t="n">
        <v>0.0098</v>
      </c>
      <c r="E1752" s="8" t="n">
        <v>58.7</v>
      </c>
      <c r="F1752" s="8" t="n">
        <v>109.306</v>
      </c>
      <c r="G1752" s="8" t="n">
        <v>105.815</v>
      </c>
      <c r="H1752" s="8" t="n">
        <v>92.76000000000001</v>
      </c>
      <c r="I1752" s="8" t="n">
        <v>128.4</v>
      </c>
      <c r="J1752" s="8" t="n">
        <v>44.96</v>
      </c>
      <c r="K1752" s="268" t="n">
        <v>0.1909</v>
      </c>
      <c r="L1752" s="268" t="n">
        <v>0.133</v>
      </c>
      <c r="M1752" s="268" t="n">
        <v>0.01</v>
      </c>
      <c r="N1752" s="8" t="n">
        <v>62.15</v>
      </c>
      <c r="O1752" s="8" t="n">
        <v>2650.74</v>
      </c>
      <c r="P1752" s="268" t="n">
        <v>0.0234</v>
      </c>
      <c r="Q1752" s="8" t="n">
        <v>160</v>
      </c>
      <c r="R1752" s="8" t="n">
        <v>0</v>
      </c>
      <c r="S1752" s="8" t="inlineStr">
        <is>
          <t>40 ↑ +0.98%</t>
        </is>
      </c>
      <c r="T1752" s="8" t="inlineStr">
        <is>
          <t>65 ↑ +1.04%</t>
        </is>
      </c>
      <c r="U1752" s="8" t="inlineStr">
        <is>
          <t>38 ↑ +1.07%</t>
        </is>
      </c>
      <c r="V1752" s="8" t="inlineStr">
        <is>
          <t>8 ↑ +1.37%</t>
        </is>
      </c>
      <c r="W1752" s="8" t="inlineStr">
        <is>
          <t>9 ↓ -0.15%</t>
        </is>
      </c>
    </row>
    <row r="1753" ht="28" customHeight="1" s="386">
      <c r="A1753" s="308" t="n">
        <v>43636</v>
      </c>
      <c r="B1753" s="472" t="n">
        <v>1106.054</v>
      </c>
      <c r="C1753" s="8" t="n">
        <v>12.691</v>
      </c>
      <c r="D1753" s="268" t="n">
        <v>0.0116</v>
      </c>
      <c r="E1753" s="8" t="n">
        <v>49.81</v>
      </c>
      <c r="F1753" s="8" t="n">
        <v>108.281</v>
      </c>
      <c r="G1753" s="8" t="n">
        <v>104.63</v>
      </c>
      <c r="H1753" s="8" t="n">
        <v>90.95</v>
      </c>
      <c r="I1753" s="8" t="n">
        <v>128.11</v>
      </c>
      <c r="J1753" s="8" t="n">
        <v>46.9</v>
      </c>
      <c r="K1753" s="268" t="n">
        <v>0.1983</v>
      </c>
      <c r="L1753" s="268" t="n">
        <v>0.1332</v>
      </c>
      <c r="M1753" s="268" t="n">
        <v>0.0122</v>
      </c>
      <c r="N1753" s="8" t="n">
        <v>81.7</v>
      </c>
      <c r="O1753" s="8" t="n">
        <v>2650.74</v>
      </c>
      <c r="P1753" s="268" t="n">
        <v>0.0308</v>
      </c>
      <c r="Q1753" s="8" t="n">
        <v>160</v>
      </c>
      <c r="R1753" s="8" t="n">
        <v>0</v>
      </c>
      <c r="S1753" s="8" t="inlineStr">
        <is>
          <t>46 ↑ +0.58%</t>
        </is>
      </c>
      <c r="T1753" s="8" t="inlineStr">
        <is>
          <t>66 ↑ +1.08%</t>
        </is>
      </c>
      <c r="U1753" s="8" t="inlineStr">
        <is>
          <t>32 ↑ +1.88%</t>
        </is>
      </c>
      <c r="V1753" s="8" t="inlineStr">
        <is>
          <t>7 ↑ +2.83%</t>
        </is>
      </c>
      <c r="W1753" s="8" t="inlineStr">
        <is>
          <t>9 ↑ +0.90%</t>
        </is>
      </c>
    </row>
    <row r="1754" ht="28" customHeight="1" s="386">
      <c r="A1754" s="308" t="n">
        <v>43635</v>
      </c>
      <c r="B1754" s="472" t="n">
        <v>1093.363</v>
      </c>
      <c r="C1754" s="8" t="n">
        <v>6.898</v>
      </c>
      <c r="D1754" s="268" t="n">
        <v>0.0064</v>
      </c>
      <c r="E1754" s="8" t="n">
        <v>38.24</v>
      </c>
      <c r="F1754" s="8" t="n">
        <v>107.019</v>
      </c>
      <c r="G1754" s="8" t="n">
        <v>103.025</v>
      </c>
      <c r="H1754" s="8" t="n">
        <v>89.59999999999999</v>
      </c>
      <c r="I1754" s="8" t="n">
        <v>127.84</v>
      </c>
      <c r="J1754" s="8" t="n">
        <v>52.93</v>
      </c>
      <c r="K1754" s="268" t="n">
        <v>0.2082</v>
      </c>
      <c r="L1754" s="268" t="n">
        <v>0.1441</v>
      </c>
      <c r="M1754" s="268" t="n">
        <v>0.0146</v>
      </c>
      <c r="N1754" s="8" t="n">
        <v>58.76</v>
      </c>
      <c r="O1754" s="8" t="n">
        <v>2650.74</v>
      </c>
      <c r="P1754" s="268" t="n">
        <v>0.0222</v>
      </c>
      <c r="Q1754" s="8" t="n">
        <v>160</v>
      </c>
      <c r="R1754" s="8" t="n">
        <v>0</v>
      </c>
      <c r="S1754" s="8" t="inlineStr">
        <is>
          <t>53 ↑ +0.30%</t>
        </is>
      </c>
      <c r="T1754" s="8" t="inlineStr">
        <is>
          <t>73 ↑ +0.58%</t>
        </is>
      </c>
      <c r="U1754" s="8" t="inlineStr">
        <is>
          <t>20 ↑ +1.01%</t>
        </is>
      </c>
      <c r="V1754" s="8" t="inlineStr">
        <is>
          <t>6 ↑ +1.14%</t>
        </is>
      </c>
      <c r="W1754" s="8" t="inlineStr">
        <is>
          <t>8 ↑ +2.05%</t>
        </is>
      </c>
    </row>
    <row r="1755" ht="28" customHeight="1" s="386">
      <c r="A1755" s="308" t="n">
        <v>43634</v>
      </c>
      <c r="B1755" s="472" t="n">
        <v>1086.465</v>
      </c>
      <c r="C1755" s="8" t="n">
        <v>-0.63</v>
      </c>
      <c r="D1755" s="268" t="n">
        <v>-0.0005999999999999999</v>
      </c>
      <c r="E1755" s="8" t="n">
        <v>31.63</v>
      </c>
      <c r="F1755" s="8" t="n">
        <v>106.295</v>
      </c>
      <c r="G1755" s="8" t="n">
        <v>102.67</v>
      </c>
      <c r="H1755" s="8" t="n">
        <v>88.17</v>
      </c>
      <c r="I1755" s="8" t="n">
        <v>128.19</v>
      </c>
      <c r="J1755" s="8" t="n">
        <v>60.91</v>
      </c>
      <c r="K1755" s="268" t="n">
        <v>0.2189</v>
      </c>
      <c r="L1755" s="268" t="n">
        <v>0.1526</v>
      </c>
      <c r="M1755" s="268" t="n">
        <v>0.0158</v>
      </c>
      <c r="N1755" s="8" t="n">
        <v>50.81</v>
      </c>
      <c r="O1755" s="8" t="n">
        <v>2650.74</v>
      </c>
      <c r="P1755" s="268" t="n">
        <v>0.0192</v>
      </c>
      <c r="Q1755" s="8" t="n">
        <v>160</v>
      </c>
      <c r="R1755" s="8" t="n">
        <v>0</v>
      </c>
      <c r="S1755" s="8" t="inlineStr">
        <is>
          <t>55 ↓ -0.25%</t>
        </is>
      </c>
      <c r="T1755" s="8" t="inlineStr">
        <is>
          <t>72 ↓ -0.21%</t>
        </is>
      </c>
      <c r="U1755" s="8" t="inlineStr">
        <is>
          <t>20 ↑ +0.47%</t>
        </is>
      </c>
      <c r="V1755" s="8" t="inlineStr">
        <is>
          <t>5 ↑ +0.37%</t>
        </is>
      </c>
      <c r="W1755" s="8" t="inlineStr">
        <is>
          <t>8 ↑ +1.00%</t>
        </is>
      </c>
    </row>
    <row r="1756" ht="28" customHeight="1" s="386">
      <c r="A1756" s="308" t="n">
        <v>43633</v>
      </c>
      <c r="B1756" s="472" t="n">
        <v>1087.095</v>
      </c>
      <c r="C1756" s="8" t="n">
        <v>-1.979</v>
      </c>
      <c r="D1756" s="268" t="n">
        <v>-0.0018</v>
      </c>
      <c r="E1756" s="8" t="n">
        <v>32.26</v>
      </c>
      <c r="F1756" s="8" t="n">
        <v>106.388</v>
      </c>
      <c r="G1756" s="8" t="n">
        <v>103.03</v>
      </c>
      <c r="H1756" s="8" t="n">
        <v>88.55</v>
      </c>
      <c r="I1756" s="8" t="n">
        <v>128.3</v>
      </c>
      <c r="J1756" s="8" t="n">
        <v>62.1</v>
      </c>
      <c r="K1756" s="268" t="n">
        <v>0.2191</v>
      </c>
      <c r="L1756" s="268" t="n">
        <v>0.1547</v>
      </c>
      <c r="M1756" s="268" t="n">
        <v>0.0156</v>
      </c>
      <c r="N1756" s="8" t="n">
        <v>44.38</v>
      </c>
      <c r="O1756" s="8" t="n">
        <v>2633.41</v>
      </c>
      <c r="P1756" s="268" t="n">
        <v>0.0169</v>
      </c>
      <c r="Q1756" s="8" t="n">
        <v>159</v>
      </c>
      <c r="R1756" s="8" t="n">
        <v>0</v>
      </c>
      <c r="S1756" s="8" t="inlineStr">
        <is>
          <t>53 ↓ -0.22%</t>
        </is>
      </c>
      <c r="T1756" s="8" t="inlineStr">
        <is>
          <t>74 ↓ -0.13%</t>
        </is>
      </c>
      <c r="U1756" s="8" t="inlineStr">
        <is>
          <t>20 ↓ -0.27%</t>
        </is>
      </c>
      <c r="V1756" s="8" t="inlineStr">
        <is>
          <t>4 ↓ -1.07%</t>
        </is>
      </c>
      <c r="W1756" s="8" t="inlineStr">
        <is>
          <t>8 ↑ +0.30%</t>
        </is>
      </c>
    </row>
    <row r="1757" ht="28" customHeight="1" s="386">
      <c r="A1757" s="308" t="n">
        <v>43630</v>
      </c>
      <c r="B1757" s="472" t="n">
        <v>1089.074</v>
      </c>
      <c r="C1757" s="8" t="n">
        <v>-7.882</v>
      </c>
      <c r="D1757" s="268" t="n">
        <v>-0.0072</v>
      </c>
      <c r="E1757" s="8" t="n">
        <v>34.12</v>
      </c>
      <c r="F1757" s="8" t="n">
        <v>106.543</v>
      </c>
      <c r="G1757" s="8" t="n">
        <v>103.399</v>
      </c>
      <c r="H1757" s="8" t="n">
        <v>88.56999999999999</v>
      </c>
      <c r="I1757" s="8" t="n">
        <v>128.6</v>
      </c>
      <c r="J1757" s="8" t="n">
        <v>62.73</v>
      </c>
      <c r="K1757" s="268" t="n">
        <v>0.2205</v>
      </c>
      <c r="L1757" s="268" t="n">
        <v>0.1528</v>
      </c>
      <c r="M1757" s="268" t="n">
        <v>0.0152</v>
      </c>
      <c r="N1757" s="8" t="n">
        <v>49.94</v>
      </c>
      <c r="O1757" s="8" t="n">
        <v>2645.36</v>
      </c>
      <c r="P1757" s="268" t="n">
        <v>0.0189</v>
      </c>
      <c r="Q1757" s="8" t="n">
        <v>160</v>
      </c>
      <c r="R1757" s="8" t="n">
        <v>0</v>
      </c>
      <c r="S1757" s="8" t="inlineStr">
        <is>
          <t>50 ↓ -0.52%</t>
        </is>
      </c>
      <c r="T1757" s="8" t="inlineStr">
        <is>
          <t>77 ↓ -0.57%</t>
        </is>
      </c>
      <c r="U1757" s="8" t="inlineStr">
        <is>
          <t>19 ↓ -0.88%</t>
        </is>
      </c>
      <c r="V1757" s="8" t="inlineStr">
        <is>
          <t>6 ↓ -1.56%</t>
        </is>
      </c>
      <c r="W1757" s="8" t="inlineStr">
        <is>
          <t>8 ↓ -2.44%</t>
        </is>
      </c>
    </row>
    <row r="1758" ht="28" customHeight="1" s="386">
      <c r="A1758" s="308" t="n">
        <v>43629</v>
      </c>
      <c r="B1758" s="472" t="n">
        <v>1096.956</v>
      </c>
      <c r="C1758" s="8" t="n">
        <v>0.412</v>
      </c>
      <c r="D1758" s="268" t="n">
        <v>0.0004</v>
      </c>
      <c r="E1758" s="8" t="n">
        <v>38.99</v>
      </c>
      <c r="F1758" s="8" t="n">
        <v>107.399</v>
      </c>
      <c r="G1758" s="8" t="n">
        <v>104.12</v>
      </c>
      <c r="H1758" s="8" t="n">
        <v>90.55</v>
      </c>
      <c r="I1758" s="8" t="n">
        <v>127.87</v>
      </c>
      <c r="J1758" s="8" t="n">
        <v>53.36</v>
      </c>
      <c r="K1758" s="268" t="n">
        <v>0.2047</v>
      </c>
      <c r="L1758" s="268" t="n">
        <v>0.1399</v>
      </c>
      <c r="M1758" s="268" t="n">
        <v>0.0137</v>
      </c>
      <c r="N1758" s="8" t="n">
        <v>60.65</v>
      </c>
      <c r="O1758" s="8" t="n">
        <v>2645.36</v>
      </c>
      <c r="P1758" s="268" t="n">
        <v>0.0229</v>
      </c>
      <c r="Q1758" s="8" t="n">
        <v>160</v>
      </c>
      <c r="R1758" s="8" t="n">
        <v>0</v>
      </c>
      <c r="S1758" s="8" t="inlineStr">
        <is>
          <t>49 ↓ -0.02%</t>
        </is>
      </c>
      <c r="T1758" s="8" t="inlineStr">
        <is>
          <t>76 ↓ -0.14%</t>
        </is>
      </c>
      <c r="U1758" s="8" t="inlineStr">
        <is>
          <t>20 ↑ +0.24%</t>
        </is>
      </c>
      <c r="V1758" s="8" t="inlineStr">
        <is>
          <t>7 ↓ -0.25%</t>
        </is>
      </c>
      <c r="W1758" s="8" t="inlineStr">
        <is>
          <t>8 ↑ +1.79%</t>
        </is>
      </c>
    </row>
    <row r="1759" ht="28" customHeight="1" s="386">
      <c r="A1759" s="308" t="n">
        <v>43628</v>
      </c>
      <c r="B1759" s="472" t="n">
        <v>1096.544</v>
      </c>
      <c r="C1759" s="8" t="n">
        <v>-3.747</v>
      </c>
      <c r="D1759" s="268" t="n">
        <v>-0.0034</v>
      </c>
      <c r="E1759" s="8" t="n">
        <v>40.39</v>
      </c>
      <c r="F1759" s="8" t="n">
        <v>107.323</v>
      </c>
      <c r="G1759" s="8" t="n">
        <v>104.2</v>
      </c>
      <c r="H1759" s="8" t="n">
        <v>89.04000000000001</v>
      </c>
      <c r="I1759" s="8" t="n">
        <v>128.55</v>
      </c>
      <c r="J1759" s="8" t="n">
        <v>57.46</v>
      </c>
      <c r="K1759" s="268" t="n">
        <v>0.2123</v>
      </c>
      <c r="L1759" s="268" t="n">
        <v>0.1461</v>
      </c>
      <c r="M1759" s="268" t="n">
        <v>0.0136</v>
      </c>
      <c r="N1759" s="8" t="n">
        <v>58.96</v>
      </c>
      <c r="O1759" s="8" t="n">
        <v>2645.36</v>
      </c>
      <c r="P1759" s="268" t="n">
        <v>0.0223</v>
      </c>
      <c r="Q1759" s="8" t="n">
        <v>160</v>
      </c>
      <c r="R1759" s="8" t="n">
        <v>0</v>
      </c>
      <c r="S1759" s="8" t="inlineStr">
        <is>
          <t>48 ↓ -0.18%</t>
        </is>
      </c>
      <c r="T1759" s="8" t="inlineStr">
        <is>
          <t>75 ↓ -0.45%</t>
        </is>
      </c>
      <c r="U1759" s="8" t="inlineStr">
        <is>
          <t>21 ↑ +0.12%</t>
        </is>
      </c>
      <c r="V1759" s="8" t="inlineStr">
        <is>
          <t>9 ↓ -1.19%</t>
        </is>
      </c>
      <c r="W1759" s="8" t="inlineStr">
        <is>
          <t>7 ↓ -0.59%</t>
        </is>
      </c>
    </row>
    <row r="1760" ht="28" customHeight="1" s="386">
      <c r="A1760" s="308" t="n">
        <v>43627</v>
      </c>
      <c r="B1760" s="472" t="n">
        <v>1100.291</v>
      </c>
      <c r="C1760" s="8" t="n">
        <v>19.149</v>
      </c>
      <c r="D1760" s="268" t="n">
        <v>0.0177</v>
      </c>
      <c r="E1760" s="8" t="n">
        <v>42.08</v>
      </c>
      <c r="F1760" s="8" t="n">
        <v>107.713</v>
      </c>
      <c r="G1760" s="8" t="n">
        <v>104.235</v>
      </c>
      <c r="H1760" s="8" t="n">
        <v>89.56999999999999</v>
      </c>
      <c r="I1760" s="8" t="n">
        <v>128.59</v>
      </c>
      <c r="J1760" s="8" t="n">
        <v>54.69</v>
      </c>
      <c r="K1760" s="268" t="n">
        <v>0.2088</v>
      </c>
      <c r="L1760" s="268" t="n">
        <v>0.1472</v>
      </c>
      <c r="M1760" s="268" t="n">
        <v>0.013</v>
      </c>
      <c r="N1760" s="8" t="n">
        <v>71.09</v>
      </c>
      <c r="O1760" s="8" t="n">
        <v>2645.36</v>
      </c>
      <c r="P1760" s="268" t="n">
        <v>0.0269</v>
      </c>
      <c r="Q1760" s="8" t="n">
        <v>160</v>
      </c>
      <c r="R1760" s="8" t="n">
        <v>0</v>
      </c>
      <c r="S1760" s="8" t="inlineStr">
        <is>
          <t>44 ↑ +0.97%</t>
        </is>
      </c>
      <c r="T1760" s="8" t="inlineStr">
        <is>
          <t>79 ↑ +1.42%</t>
        </is>
      </c>
      <c r="U1760" s="8" t="inlineStr">
        <is>
          <t>21 ↑ +3.31%</t>
        </is>
      </c>
      <c r="V1760" s="8" t="inlineStr">
        <is>
          <t>8 ↑ +2.39%</t>
        </is>
      </c>
      <c r="W1760" s="8" t="inlineStr">
        <is>
          <t>8 ↑ +4.96%</t>
        </is>
      </c>
    </row>
    <row r="1761" ht="28" customHeight="1" s="386">
      <c r="A1761" s="308" t="n">
        <v>43626</v>
      </c>
      <c r="B1761" s="472" t="n">
        <v>1081.142</v>
      </c>
      <c r="C1761" s="8" t="n">
        <v>5.355</v>
      </c>
      <c r="D1761" s="268" t="n">
        <v>0.005</v>
      </c>
      <c r="E1761" s="8" t="n">
        <v>30.95</v>
      </c>
      <c r="F1761" s="8" t="n">
        <v>105.737</v>
      </c>
      <c r="G1761" s="8" t="n">
        <v>102.371</v>
      </c>
      <c r="H1761" s="8" t="n">
        <v>87.51000000000001</v>
      </c>
      <c r="I1761" s="8" t="n">
        <v>128.71</v>
      </c>
      <c r="J1761" s="8" t="n">
        <v>67.06</v>
      </c>
      <c r="K1761" s="268" t="n">
        <v>0.2298</v>
      </c>
      <c r="L1761" s="268" t="n">
        <v>0.168</v>
      </c>
      <c r="M1761" s="268" t="n">
        <v>0.0167</v>
      </c>
      <c r="N1761" s="8" t="n">
        <v>44.95</v>
      </c>
      <c r="O1761" s="8" t="n">
        <v>2645.36</v>
      </c>
      <c r="P1761" s="268" t="n">
        <v>0.017</v>
      </c>
      <c r="Q1761" s="8" t="n">
        <v>160</v>
      </c>
      <c r="R1761" s="8" t="n">
        <v>0</v>
      </c>
      <c r="S1761" s="8" t="inlineStr">
        <is>
          <t>55 ↑ +0.01%</t>
        </is>
      </c>
      <c r="T1761" s="8" t="inlineStr">
        <is>
          <t>80 ↑ +0.46%</t>
        </is>
      </c>
      <c r="U1761" s="8" t="inlineStr">
        <is>
          <t>11 ↑ +1.17%</t>
        </is>
      </c>
      <c r="V1761" s="8" t="inlineStr">
        <is>
          <t>6 ↑ +2.28%</t>
        </is>
      </c>
      <c r="W1761" s="8" t="inlineStr">
        <is>
          <t>8 ↑ +2.01%</t>
        </is>
      </c>
    </row>
    <row r="1762" ht="28" customHeight="1" s="386">
      <c r="A1762" s="308" t="n">
        <v>43622</v>
      </c>
      <c r="B1762" s="472" t="n">
        <v>1075.787</v>
      </c>
      <c r="C1762" s="8" t="n">
        <v>-9.869</v>
      </c>
      <c r="D1762" s="268" t="n">
        <v>-0.0091</v>
      </c>
      <c r="E1762" s="8" t="n">
        <v>25.59</v>
      </c>
      <c r="F1762" s="8" t="n">
        <v>105.161</v>
      </c>
      <c r="G1762" s="8" t="n">
        <v>101.89</v>
      </c>
      <c r="H1762" s="8" t="n">
        <v>85.91</v>
      </c>
      <c r="I1762" s="8" t="n">
        <v>129.18</v>
      </c>
      <c r="J1762" s="8" t="n">
        <v>72.43000000000001</v>
      </c>
      <c r="K1762" s="268" t="n">
        <v>0.2402</v>
      </c>
      <c r="L1762" s="268" t="n">
        <v>0.1759</v>
      </c>
      <c r="M1762" s="268" t="n">
        <v>0.0176</v>
      </c>
      <c r="N1762" s="8" t="n">
        <v>49.67</v>
      </c>
      <c r="O1762" s="8" t="n">
        <v>2645.36</v>
      </c>
      <c r="P1762" s="268" t="n">
        <v>0.0188</v>
      </c>
      <c r="Q1762" s="8" t="n">
        <v>160</v>
      </c>
      <c r="R1762" s="8" t="n">
        <v>0</v>
      </c>
      <c r="S1762" s="8" t="inlineStr">
        <is>
          <t>53 ↓ -0.81%</t>
        </is>
      </c>
      <c r="T1762" s="8" t="inlineStr">
        <is>
          <t>81 ↓ -0.59%</t>
        </is>
      </c>
      <c r="U1762" s="8" t="inlineStr">
        <is>
          <t>13 ↓ -1.17%</t>
        </is>
      </c>
      <c r="V1762" s="8" t="inlineStr">
        <is>
          <t>6 ↓ -1.79%</t>
        </is>
      </c>
      <c r="W1762" s="8" t="inlineStr">
        <is>
          <t>7 ↓ -4.07%</t>
        </is>
      </c>
    </row>
    <row r="1763" ht="28" customHeight="1" s="386">
      <c r="A1763" s="308" t="n">
        <v>43621</v>
      </c>
      <c r="B1763" s="472" t="n">
        <v>1085.656</v>
      </c>
      <c r="C1763" s="8" t="n">
        <v>-0.97</v>
      </c>
      <c r="D1763" s="268" t="n">
        <v>-0.0009</v>
      </c>
      <c r="E1763" s="8" t="n">
        <v>33.26</v>
      </c>
      <c r="F1763" s="8" t="n">
        <v>106.295</v>
      </c>
      <c r="G1763" s="8" t="n">
        <v>102.969</v>
      </c>
      <c r="H1763" s="8" t="n">
        <v>87.89</v>
      </c>
      <c r="I1763" s="8" t="n">
        <v>128.52</v>
      </c>
      <c r="J1763" s="8" t="n">
        <v>62.04</v>
      </c>
      <c r="K1763" s="268" t="n">
        <v>0.2223</v>
      </c>
      <c r="L1763" s="268" t="n">
        <v>0.1523</v>
      </c>
      <c r="M1763" s="268" t="n">
        <v>0.0156</v>
      </c>
      <c r="N1763" s="8" t="n">
        <v>56.34</v>
      </c>
      <c r="O1763" s="8" t="n">
        <v>2645.36</v>
      </c>
      <c r="P1763" s="268" t="n">
        <v>0.0213</v>
      </c>
      <c r="Q1763" s="8" t="n">
        <v>160</v>
      </c>
      <c r="R1763" s="8" t="n">
        <v>0</v>
      </c>
      <c r="S1763" s="8" t="inlineStr">
        <is>
          <t>49 ↓ -0.07%</t>
        </is>
      </c>
      <c r="T1763" s="8" t="inlineStr">
        <is>
          <t>81 ↓ -0.12%</t>
        </is>
      </c>
      <c r="U1763" s="8" t="inlineStr">
        <is>
          <t>16 ↓ -0.21%</t>
        </is>
      </c>
      <c r="V1763" s="8" t="inlineStr">
        <is>
          <t>8 ↓ -1.42%</t>
        </is>
      </c>
      <c r="W1763" s="8" t="inlineStr">
        <is>
          <t>6 ↑ +2.31%</t>
        </is>
      </c>
    </row>
    <row r="1764" ht="28" customHeight="1" s="386">
      <c r="A1764" s="308" t="n">
        <v>43620</v>
      </c>
      <c r="B1764" s="472" t="n">
        <v>1086.626</v>
      </c>
      <c r="C1764" s="8" t="n">
        <v>-9.849</v>
      </c>
      <c r="D1764" s="268" t="n">
        <v>-0.008999999999999999</v>
      </c>
      <c r="E1764" s="8" t="n">
        <v>32.44</v>
      </c>
      <c r="F1764" s="8" t="n">
        <v>106.347</v>
      </c>
      <c r="G1764" s="8" t="n">
        <v>102.99</v>
      </c>
      <c r="H1764" s="8" t="n">
        <v>87.8</v>
      </c>
      <c r="I1764" s="8" t="n">
        <v>128.96</v>
      </c>
      <c r="J1764" s="8" t="n">
        <v>65.39</v>
      </c>
      <c r="K1764" s="268" t="n">
        <v>0.2262</v>
      </c>
      <c r="L1764" s="268" t="n">
        <v>0.156</v>
      </c>
      <c r="M1764" s="268" t="n">
        <v>0.0154</v>
      </c>
      <c r="N1764" s="8" t="n">
        <v>53.13</v>
      </c>
      <c r="O1764" s="8" t="n">
        <v>2645.36</v>
      </c>
      <c r="P1764" s="268" t="n">
        <v>0.0201</v>
      </c>
      <c r="Q1764" s="8" t="n">
        <v>160</v>
      </c>
      <c r="R1764" s="8" t="n">
        <v>0</v>
      </c>
      <c r="S1764" s="8" t="inlineStr">
        <is>
          <t>49 ↓ -0.46%</t>
        </is>
      </c>
      <c r="T1764" s="8" t="inlineStr">
        <is>
          <t>81 ↓ -0.98%</t>
        </is>
      </c>
      <c r="U1764" s="8" t="inlineStr">
        <is>
          <t>16 ↓ -1.78%</t>
        </is>
      </c>
      <c r="V1764" s="8" t="inlineStr">
        <is>
          <t>5 ↓ -0.71%</t>
        </is>
      </c>
      <c r="W1764" s="8" t="inlineStr">
        <is>
          <t>9 ↓ -1.14%</t>
        </is>
      </c>
    </row>
    <row r="1765" ht="28" customHeight="1" s="386">
      <c r="A1765" s="308" t="n">
        <v>43619</v>
      </c>
      <c r="B1765" s="472" t="n">
        <v>1096.475</v>
      </c>
      <c r="C1765" s="8" t="n">
        <v>-9.058</v>
      </c>
      <c r="D1765" s="268" t="n">
        <v>-0.008200000000000001</v>
      </c>
      <c r="E1765" s="8" t="n">
        <v>38.32</v>
      </c>
      <c r="F1765" s="8" t="n">
        <v>107.398</v>
      </c>
      <c r="G1765" s="8" t="n">
        <v>103.75</v>
      </c>
      <c r="H1765" s="8" t="n">
        <v>88.59999999999999</v>
      </c>
      <c r="I1765" s="8" t="n">
        <v>129.07</v>
      </c>
      <c r="J1765" s="8" t="n">
        <v>60.59</v>
      </c>
      <c r="K1765" s="268" t="n">
        <v>0.2167</v>
      </c>
      <c r="L1765" s="268" t="n">
        <v>0.1521</v>
      </c>
      <c r="M1765" s="268" t="n">
        <v>0.0134</v>
      </c>
      <c r="N1765" s="8" t="n">
        <v>54.22</v>
      </c>
      <c r="O1765" s="8" t="n">
        <v>2640.36</v>
      </c>
      <c r="P1765" s="268" t="n">
        <v>0.0205</v>
      </c>
      <c r="Q1765" s="8" t="n">
        <v>159</v>
      </c>
      <c r="R1765" s="8" t="n">
        <v>0</v>
      </c>
      <c r="S1765" s="8" t="inlineStr">
        <is>
          <t>45 ↓ -0.47%</t>
        </is>
      </c>
      <c r="T1765" s="8" t="inlineStr">
        <is>
          <t>77 ↓ -0.89%</t>
        </is>
      </c>
      <c r="U1765" s="8" t="inlineStr">
        <is>
          <t>21 ↓ -1.35%</t>
        </is>
      </c>
      <c r="V1765" s="8" t="inlineStr">
        <is>
          <t>7 ↓ -0.96%</t>
        </is>
      </c>
      <c r="W1765" s="8" t="inlineStr">
        <is>
          <t>9 ↓ -0.34%</t>
        </is>
      </c>
    </row>
    <row r="1766" ht="28" customHeight="1" s="386">
      <c r="A1766" s="308" t="n">
        <v>43616</v>
      </c>
      <c r="B1766" s="472" t="n">
        <v>1105.533</v>
      </c>
      <c r="C1766" s="8" t="n">
        <v>-1.8</v>
      </c>
      <c r="D1766" s="268" t="n">
        <v>-0.0016</v>
      </c>
      <c r="E1766" s="8" t="n">
        <v>40.49</v>
      </c>
      <c r="F1766" s="8" t="n">
        <v>108.204</v>
      </c>
      <c r="G1766" s="8" t="n">
        <v>104.635</v>
      </c>
      <c r="H1766" s="8" t="n">
        <v>89.03</v>
      </c>
      <c r="I1766" s="8" t="n">
        <v>129.69</v>
      </c>
      <c r="J1766" s="8" t="n">
        <v>59.65</v>
      </c>
      <c r="K1766" s="268" t="n">
        <v>0.2149</v>
      </c>
      <c r="L1766" s="268" t="n">
        <v>0.1514</v>
      </c>
      <c r="M1766" s="268" t="n">
        <v>0.0117</v>
      </c>
      <c r="N1766" s="8" t="n">
        <v>45.42</v>
      </c>
      <c r="O1766" s="8" t="n">
        <v>2657.69</v>
      </c>
      <c r="P1766" s="268" t="n">
        <v>0.0171</v>
      </c>
      <c r="Q1766" s="8" t="n">
        <v>160</v>
      </c>
      <c r="R1766" s="8" t="n">
        <v>0</v>
      </c>
      <c r="S1766" s="8" t="inlineStr">
        <is>
          <t>41 ↓ -0.06%</t>
        </is>
      </c>
      <c r="T1766" s="8" t="inlineStr">
        <is>
          <t>72 ↓ -0.18%</t>
        </is>
      </c>
      <c r="U1766" s="8" t="inlineStr">
        <is>
          <t>29 ↓ -0.18%</t>
        </is>
      </c>
      <c r="V1766" s="8" t="inlineStr">
        <is>
          <t>9 ↑ +0.71%</t>
        </is>
      </c>
      <c r="W1766" s="8" t="inlineStr">
        <is>
          <t>9 ↓ -1.31%</t>
        </is>
      </c>
    </row>
    <row r="1767" ht="28" customHeight="1" s="386">
      <c r="A1767" s="308" t="n">
        <v>43615</v>
      </c>
      <c r="B1767" s="472" t="n">
        <v>1107.333</v>
      </c>
      <c r="C1767" s="8" t="n">
        <v>-6.741</v>
      </c>
      <c r="D1767" s="268" t="n">
        <v>-0.006</v>
      </c>
      <c r="E1767" s="8" t="n">
        <v>44.44</v>
      </c>
      <c r="F1767" s="8" t="n">
        <v>108.412</v>
      </c>
      <c r="G1767" s="8" t="n">
        <v>105.031</v>
      </c>
      <c r="H1767" s="8" t="n">
        <v>89.15000000000001</v>
      </c>
      <c r="I1767" s="8" t="n">
        <v>130.15</v>
      </c>
      <c r="J1767" s="8" t="n">
        <v>61.76</v>
      </c>
      <c r="K1767" s="268" t="n">
        <v>0.2174</v>
      </c>
      <c r="L1767" s="268" t="n">
        <v>0.1524</v>
      </c>
      <c r="M1767" s="268" t="n">
        <v>0.0113</v>
      </c>
      <c r="N1767" s="8" t="n">
        <v>45.65</v>
      </c>
      <c r="O1767" s="8" t="n">
        <v>2657.69</v>
      </c>
      <c r="P1767" s="268" t="n">
        <v>0.0172</v>
      </c>
      <c r="Q1767" s="8" t="n">
        <v>160</v>
      </c>
      <c r="R1767" s="8" t="n">
        <v>0</v>
      </c>
      <c r="S1767" s="8" t="inlineStr">
        <is>
          <t>39 ↓ -0.31%</t>
        </is>
      </c>
      <c r="T1767" s="8" t="inlineStr">
        <is>
          <t>73 ↓ -0.51%</t>
        </is>
      </c>
      <c r="U1767" s="8" t="inlineStr">
        <is>
          <t>31 ↓ -0.60%</t>
        </is>
      </c>
      <c r="V1767" s="8" t="inlineStr">
        <is>
          <t>8 ↓ -0.71%</t>
        </is>
      </c>
      <c r="W1767" s="8" t="inlineStr">
        <is>
          <t>9 ↓ -2.56%</t>
        </is>
      </c>
    </row>
    <row r="1768" ht="28" customHeight="1" s="386">
      <c r="A1768" s="308" t="n">
        <v>43614</v>
      </c>
      <c r="B1768" s="472" t="n">
        <v>1114.074</v>
      </c>
      <c r="C1768" s="8" t="n">
        <v>0.359</v>
      </c>
      <c r="D1768" s="268" t="n">
        <v>0.0003</v>
      </c>
      <c r="E1768" s="8" t="n">
        <v>48.54</v>
      </c>
      <c r="F1768" s="8" t="n">
        <v>109.242</v>
      </c>
      <c r="G1768" s="8" t="n">
        <v>105.99</v>
      </c>
      <c r="H1768" s="8" t="n">
        <v>90.12</v>
      </c>
      <c r="I1768" s="8" t="n">
        <v>130.86</v>
      </c>
      <c r="J1768" s="8" t="n">
        <v>60.4</v>
      </c>
      <c r="K1768" s="268" t="n">
        <v>0.2162</v>
      </c>
      <c r="L1768" s="268" t="n">
        <v>0.1554</v>
      </c>
      <c r="M1768" s="268" t="n">
        <v>0.01</v>
      </c>
      <c r="N1768" s="8" t="n">
        <v>39.97</v>
      </c>
      <c r="O1768" s="8" t="n">
        <v>2657.69</v>
      </c>
      <c r="P1768" s="268" t="n">
        <v>0.015</v>
      </c>
      <c r="Q1768" s="8" t="n">
        <v>160</v>
      </c>
      <c r="R1768" s="8" t="n">
        <v>0</v>
      </c>
      <c r="S1768" s="8" t="inlineStr">
        <is>
          <t>37 ↓ -0.06%</t>
        </is>
      </c>
      <c r="T1768" s="8" t="inlineStr">
        <is>
          <t>73 ↓ -0.06%</t>
        </is>
      </c>
      <c r="U1768" s="8" t="inlineStr">
        <is>
          <t>33 ↓ -0.04%</t>
        </is>
      </c>
      <c r="V1768" s="8" t="inlineStr">
        <is>
          <t>7 ↓ -0.24%</t>
        </is>
      </c>
      <c r="W1768" s="8" t="inlineStr">
        <is>
          <t>10 ↑ +1.46%</t>
        </is>
      </c>
    </row>
    <row r="1769" ht="28" customHeight="1" s="386">
      <c r="A1769" s="308" t="n">
        <v>43613</v>
      </c>
      <c r="B1769" s="472" t="n">
        <v>1113.715</v>
      </c>
      <c r="C1769" s="8" t="n">
        <v>1.504</v>
      </c>
      <c r="D1769" s="268" t="n">
        <v>0.0014</v>
      </c>
      <c r="E1769" s="8" t="n">
        <v>48.97</v>
      </c>
      <c r="F1769" s="8" t="n">
        <v>109.146</v>
      </c>
      <c r="G1769" s="8" t="n">
        <v>106.294</v>
      </c>
      <c r="H1769" s="8" t="n">
        <v>89.93000000000001</v>
      </c>
      <c r="I1769" s="8" t="n">
        <v>131.06</v>
      </c>
      <c r="J1769" s="8" t="n">
        <v>63.51</v>
      </c>
      <c r="K1769" s="268" t="n">
        <v>0.2192</v>
      </c>
      <c r="L1769" s="268" t="n">
        <v>0.1518</v>
      </c>
      <c r="M1769" s="268" t="n">
        <v>0.01</v>
      </c>
      <c r="N1769" s="8" t="n">
        <v>52.24</v>
      </c>
      <c r="O1769" s="8" t="n">
        <v>2657.69</v>
      </c>
      <c r="P1769" s="268" t="n">
        <v>0.0197</v>
      </c>
      <c r="Q1769" s="8" t="n">
        <v>160</v>
      </c>
      <c r="R1769" s="8" t="n">
        <v>0</v>
      </c>
      <c r="S1769" s="8" t="inlineStr">
        <is>
          <t>37 ↓ -0.04%</t>
        </is>
      </c>
      <c r="T1769" s="8" t="inlineStr">
        <is>
          <t>73 ↓ -0.03%</t>
        </is>
      </c>
      <c r="U1769" s="8" t="inlineStr">
        <is>
          <t>32 ↑ +0.01%</t>
        </is>
      </c>
      <c r="V1769" s="8" t="inlineStr">
        <is>
          <t>8 ↑ +0.55%</t>
        </is>
      </c>
      <c r="W1769" s="8" t="inlineStr">
        <is>
          <t>10 ↑ +2.02%</t>
        </is>
      </c>
    </row>
    <row r="1770" ht="28" customHeight="1" s="386">
      <c r="A1770" s="308" t="n">
        <v>43612</v>
      </c>
      <c r="B1770" s="472" t="n">
        <v>1112.211</v>
      </c>
      <c r="C1770" s="8" t="n">
        <v>5.1</v>
      </c>
      <c r="D1770" s="268" t="n">
        <v>0.0046</v>
      </c>
      <c r="E1770" s="8" t="n">
        <v>48.52</v>
      </c>
      <c r="F1770" s="8" t="n">
        <v>108.934</v>
      </c>
      <c r="G1770" s="8" t="n">
        <v>106.251</v>
      </c>
      <c r="H1770" s="8" t="n">
        <v>89.86</v>
      </c>
      <c r="I1770" s="8" t="n">
        <v>130.96</v>
      </c>
      <c r="J1770" s="8" t="n">
        <v>65.65000000000001</v>
      </c>
      <c r="K1770" s="268" t="n">
        <v>0.2202</v>
      </c>
      <c r="L1770" s="268" t="n">
        <v>0.1543</v>
      </c>
      <c r="M1770" s="268" t="n">
        <v>0.0102</v>
      </c>
      <c r="N1770" s="8" t="n">
        <v>56.96</v>
      </c>
      <c r="O1770" s="8" t="n">
        <v>2657.69</v>
      </c>
      <c r="P1770" s="268" t="n">
        <v>0.0214</v>
      </c>
      <c r="Q1770" s="8" t="n">
        <v>160</v>
      </c>
      <c r="R1770" s="8" t="n">
        <v>0</v>
      </c>
      <c r="S1770" s="8" t="inlineStr">
        <is>
          <t>37 ↑ +0.06%</t>
        </is>
      </c>
      <c r="T1770" s="8" t="inlineStr">
        <is>
          <t>74 ↑ +0.06%</t>
        </is>
      </c>
      <c r="U1770" s="8" t="inlineStr">
        <is>
          <t>30 ↑ +0.39%</t>
        </is>
      </c>
      <c r="V1770" s="8" t="inlineStr">
        <is>
          <t>9 ↑ +1.36%</t>
        </is>
      </c>
      <c r="W1770" s="8" t="inlineStr">
        <is>
          <t>10 ↑ +4.29%</t>
        </is>
      </c>
    </row>
    <row r="1771" ht="28" customHeight="1" s="386">
      <c r="A1771" s="308" t="n">
        <v>43609</v>
      </c>
      <c r="B1771" s="472" t="n">
        <v>1107.111</v>
      </c>
      <c r="C1771" s="8" t="n">
        <v>-1.945</v>
      </c>
      <c r="D1771" s="268" t="n">
        <v>-0.0017</v>
      </c>
      <c r="E1771" s="8" t="n">
        <v>46.34</v>
      </c>
      <c r="F1771" s="8" t="n">
        <v>108.315</v>
      </c>
      <c r="G1771" s="8" t="n">
        <v>105.952</v>
      </c>
      <c r="H1771" s="8" t="n">
        <v>88.01000000000001</v>
      </c>
      <c r="I1771" s="8" t="n">
        <v>132.97</v>
      </c>
      <c r="J1771" s="8" t="n">
        <v>78.88</v>
      </c>
      <c r="K1771" s="268" t="n">
        <v>0.2465</v>
      </c>
      <c r="L1771" s="268" t="n">
        <v>0.1803</v>
      </c>
      <c r="M1771" s="268" t="n">
        <v>0.0111</v>
      </c>
      <c r="N1771" s="8" t="n">
        <v>42.13</v>
      </c>
      <c r="O1771" s="8" t="n">
        <v>2657.69</v>
      </c>
      <c r="P1771" s="268" t="n">
        <v>0.0159</v>
      </c>
      <c r="Q1771" s="8" t="n">
        <v>160</v>
      </c>
      <c r="R1771" s="8" t="n">
        <v>0</v>
      </c>
      <c r="S1771" s="8" t="inlineStr">
        <is>
          <t>38 ↓ -0.16%</t>
        </is>
      </c>
      <c r="T1771" s="8" t="inlineStr">
        <is>
          <t>76 ↓ -0.04%</t>
        </is>
      </c>
      <c r="U1771" s="8" t="inlineStr">
        <is>
          <t>31 ↓ -0.26%</t>
        </is>
      </c>
      <c r="V1771" s="8" t="inlineStr">
        <is>
          <t>8 ↓ -0.77%</t>
        </is>
      </c>
      <c r="W1771" s="8" t="inlineStr">
        <is>
          <t>7 ↓ -0.62%</t>
        </is>
      </c>
    </row>
    <row r="1772" ht="28" customHeight="1" s="386">
      <c r="A1772" s="308" t="n">
        <v>43608</v>
      </c>
      <c r="B1772" s="472" t="n">
        <v>1109.056</v>
      </c>
      <c r="C1772" s="8" t="n">
        <v>-9.532</v>
      </c>
      <c r="D1772" s="268" t="n">
        <v>-0.008500000000000001</v>
      </c>
      <c r="E1772" s="8" t="n">
        <v>45.08</v>
      </c>
      <c r="F1772" s="8" t="n">
        <v>108.548</v>
      </c>
      <c r="G1772" s="8" t="n">
        <v>106.08</v>
      </c>
      <c r="H1772" s="8" t="n">
        <v>88.03</v>
      </c>
      <c r="I1772" s="8" t="n">
        <v>132.68</v>
      </c>
      <c r="J1772" s="8" t="n">
        <v>76.98</v>
      </c>
      <c r="K1772" s="268" t="n">
        <v>0.2413</v>
      </c>
      <c r="L1772" s="268" t="n">
        <v>0.1765</v>
      </c>
      <c r="M1772" s="268" t="n">
        <v>0.0107</v>
      </c>
      <c r="N1772" s="8" t="n">
        <v>40.88</v>
      </c>
      <c r="O1772" s="8" t="n">
        <v>2657.69</v>
      </c>
      <c r="P1772" s="268" t="n">
        <v>0.0154</v>
      </c>
      <c r="Q1772" s="8" t="n">
        <v>160</v>
      </c>
      <c r="R1772" s="8" t="n">
        <v>0</v>
      </c>
      <c r="S1772" s="8" t="inlineStr">
        <is>
          <t>34 ↓ -0.56%</t>
        </is>
      </c>
      <c r="T1772" s="8" t="inlineStr">
        <is>
          <t>80 ↓ -0.58%</t>
        </is>
      </c>
      <c r="U1772" s="8" t="inlineStr">
        <is>
          <t>29 ↓ -0.94%</t>
        </is>
      </c>
      <c r="V1772" s="8" t="inlineStr">
        <is>
          <t>8 ↓ -1.54%</t>
        </is>
      </c>
      <c r="W1772" s="8" t="inlineStr">
        <is>
          <t>9 ↓ -3.49%</t>
        </is>
      </c>
    </row>
    <row r="1773" ht="28" customHeight="1" s="386">
      <c r="A1773" s="308" t="n">
        <v>43607</v>
      </c>
      <c r="B1773" s="472" t="n">
        <v>1118.588</v>
      </c>
      <c r="C1773" s="8" t="n">
        <v>-0.673</v>
      </c>
      <c r="D1773" s="268" t="n">
        <v>-0.0005999999999999999</v>
      </c>
      <c r="E1773" s="8" t="n">
        <v>55.9</v>
      </c>
      <c r="F1773" s="8" t="n">
        <v>109.608</v>
      </c>
      <c r="G1773" s="8" t="n">
        <v>106.905</v>
      </c>
      <c r="H1773" s="8" t="n">
        <v>90.56999999999999</v>
      </c>
      <c r="I1773" s="8" t="n">
        <v>131.61</v>
      </c>
      <c r="J1773" s="8" t="n">
        <v>65.67</v>
      </c>
      <c r="K1773" s="268" t="n">
        <v>0.22</v>
      </c>
      <c r="L1773" s="268" t="n">
        <v>0.1636</v>
      </c>
      <c r="M1773" s="268" t="n">
        <v>0.0089</v>
      </c>
      <c r="N1773" s="8" t="n">
        <v>55.26</v>
      </c>
      <c r="O1773" s="8" t="n">
        <v>2657.69</v>
      </c>
      <c r="P1773" s="268" t="n">
        <v>0.0208</v>
      </c>
      <c r="Q1773" s="8" t="n">
        <v>160</v>
      </c>
      <c r="R1773" s="8" t="n">
        <v>0</v>
      </c>
      <c r="S1773" s="8" t="inlineStr">
        <is>
          <t>31 ↓ -0.14%</t>
        </is>
      </c>
      <c r="T1773" s="8" t="inlineStr">
        <is>
          <t>77 ↓ -0.17%</t>
        </is>
      </c>
      <c r="U1773" s="8" t="inlineStr">
        <is>
          <t>32 ↑ +0.06%</t>
        </is>
      </c>
      <c r="V1773" s="8" t="inlineStr">
        <is>
          <t>10 ↓ -0.04%</t>
        </is>
      </c>
      <c r="W1773" s="8" t="inlineStr">
        <is>
          <t>10 ↑ +0.62%</t>
        </is>
      </c>
    </row>
    <row r="1774" ht="28" customHeight="1" s="386">
      <c r="A1774" s="308" t="n">
        <v>43606</v>
      </c>
      <c r="B1774" s="472" t="n">
        <v>1119.261</v>
      </c>
      <c r="C1774" s="8" t="n">
        <v>6.934</v>
      </c>
      <c r="D1774" s="268" t="n">
        <v>0.0062</v>
      </c>
      <c r="E1774" s="8" t="n">
        <v>55.6</v>
      </c>
      <c r="F1774" s="8" t="n">
        <v>109.675</v>
      </c>
      <c r="G1774" s="8" t="n">
        <v>106.895</v>
      </c>
      <c r="H1774" s="8" t="n">
        <v>90.89</v>
      </c>
      <c r="I1774" s="8" t="n">
        <v>130.94</v>
      </c>
      <c r="J1774" s="8" t="n">
        <v>63.25</v>
      </c>
      <c r="K1774" s="268" t="n">
        <v>0.2127</v>
      </c>
      <c r="L1774" s="268" t="n">
        <v>0.1572</v>
      </c>
      <c r="M1774" s="268" t="n">
        <v>0.008800000000000001</v>
      </c>
      <c r="N1774" s="8" t="n">
        <v>70.52</v>
      </c>
      <c r="O1774" s="8" t="n">
        <v>2657.69</v>
      </c>
      <c r="P1774" s="268" t="n">
        <v>0.0265</v>
      </c>
      <c r="Q1774" s="8" t="n">
        <v>160</v>
      </c>
      <c r="R1774" s="8" t="n">
        <v>0</v>
      </c>
      <c r="S1774" s="8" t="inlineStr">
        <is>
          <t>29 ↑ +0.42%</t>
        </is>
      </c>
      <c r="T1774" s="8" t="inlineStr">
        <is>
          <t>77 ↑ +0.45%</t>
        </is>
      </c>
      <c r="U1774" s="8" t="inlineStr">
        <is>
          <t>34 ↑ +0.47%</t>
        </is>
      </c>
      <c r="V1774" s="8" t="inlineStr">
        <is>
          <t>10 ↑ +0.89%</t>
        </is>
      </c>
      <c r="W1774" s="8" t="inlineStr">
        <is>
          <t>10 ↑ +2.79%</t>
        </is>
      </c>
    </row>
    <row r="1775" ht="28" customHeight="1" s="386">
      <c r="A1775" s="308" t="n">
        <v>43605</v>
      </c>
      <c r="B1775" s="472" t="n">
        <v>1112.327</v>
      </c>
      <c r="C1775" s="8" t="n">
        <v>-7.365</v>
      </c>
      <c r="D1775" s="268" t="n">
        <v>-0.0066</v>
      </c>
      <c r="E1775" s="8" t="n">
        <v>51.86</v>
      </c>
      <c r="F1775" s="8" t="n">
        <v>108.904</v>
      </c>
      <c r="G1775" s="8" t="n">
        <v>106.056</v>
      </c>
      <c r="H1775" s="8" t="n">
        <v>88.90000000000001</v>
      </c>
      <c r="I1775" s="8" t="n">
        <v>131.53</v>
      </c>
      <c r="J1775" s="8" t="n">
        <v>72.36</v>
      </c>
      <c r="K1775" s="268" t="n">
        <v>0.2262</v>
      </c>
      <c r="L1775" s="268" t="n">
        <v>0.1772</v>
      </c>
      <c r="M1775" s="268" t="n">
        <v>0.01</v>
      </c>
      <c r="N1775" s="8" t="n">
        <v>62.89</v>
      </c>
      <c r="O1775" s="8" t="n">
        <v>2657.69</v>
      </c>
      <c r="P1775" s="268" t="n">
        <v>0.0237</v>
      </c>
      <c r="Q1775" s="8" t="n">
        <v>160</v>
      </c>
      <c r="R1775" s="8" t="n">
        <v>0</v>
      </c>
      <c r="S1775" s="8" t="inlineStr">
        <is>
          <t>33 ↓ -0.28%</t>
        </is>
      </c>
      <c r="T1775" s="8" t="inlineStr">
        <is>
          <t>76 ↓ -0.76%</t>
        </is>
      </c>
      <c r="U1775" s="8" t="inlineStr">
        <is>
          <t>32 ↓ -0.74%</t>
        </is>
      </c>
      <c r="V1775" s="8" t="inlineStr">
        <is>
          <t>10 ↓ -0.98%</t>
        </is>
      </c>
      <c r="W1775" s="8" t="inlineStr">
        <is>
          <t>9 ↓ -0.53%</t>
        </is>
      </c>
    </row>
    <row r="1776" ht="28" customHeight="1" s="386">
      <c r="A1776" s="308" t="n">
        <v>43602</v>
      </c>
      <c r="B1776" s="472" t="n">
        <v>1119.692</v>
      </c>
      <c r="C1776" s="8" t="n">
        <v>-17.767</v>
      </c>
      <c r="D1776" s="268" t="n">
        <v>-0.0156</v>
      </c>
      <c r="E1776" s="8" t="n">
        <v>55.42</v>
      </c>
      <c r="F1776" s="8" t="n">
        <v>109.584</v>
      </c>
      <c r="G1776" s="8" t="n">
        <v>106.75</v>
      </c>
      <c r="H1776" s="8" t="n">
        <v>89.04000000000001</v>
      </c>
      <c r="I1776" s="8" t="n">
        <v>132.03</v>
      </c>
      <c r="J1776" s="8" t="n">
        <v>72.73</v>
      </c>
      <c r="K1776" s="268" t="n">
        <v>0.2244</v>
      </c>
      <c r="L1776" s="268" t="n">
        <v>0.1716</v>
      </c>
      <c r="M1776" s="268" t="n">
        <v>0.008699999999999999</v>
      </c>
      <c r="N1776" s="8" t="n">
        <v>65.12</v>
      </c>
      <c r="O1776" s="8" t="n">
        <v>2651.66</v>
      </c>
      <c r="P1776" s="268" t="n">
        <v>0.0246</v>
      </c>
      <c r="Q1776" s="8" t="n">
        <v>159</v>
      </c>
      <c r="R1776" s="8" t="n">
        <v>0</v>
      </c>
      <c r="S1776" s="8" t="inlineStr">
        <is>
          <t>31 ↓ -1.10%</t>
        </is>
      </c>
      <c r="T1776" s="8" t="inlineStr">
        <is>
          <t>72 ↓ -1.46%</t>
        </is>
      </c>
      <c r="U1776" s="8" t="inlineStr">
        <is>
          <t>36 ↓ -0.94%</t>
        </is>
      </c>
      <c r="V1776" s="8" t="inlineStr">
        <is>
          <t>10 ↓ -2.53%</t>
        </is>
      </c>
      <c r="W1776" s="8" t="inlineStr">
        <is>
          <t>10 ↓ -3.27%</t>
        </is>
      </c>
    </row>
    <row r="1777" ht="28" customHeight="1" s="386">
      <c r="A1777" s="308" t="n">
        <v>43601</v>
      </c>
      <c r="B1777" s="472" t="n">
        <v>1137.459</v>
      </c>
      <c r="C1777" s="8" t="n">
        <v>2.527</v>
      </c>
      <c r="D1777" s="268" t="n">
        <v>0.0022</v>
      </c>
      <c r="E1777" s="8" t="n">
        <v>66.63</v>
      </c>
      <c r="F1777" s="8" t="n">
        <v>111.606</v>
      </c>
      <c r="G1777" s="8" t="n">
        <v>109.35</v>
      </c>
      <c r="H1777" s="8" t="n">
        <v>92.56</v>
      </c>
      <c r="I1777" s="8" t="n">
        <v>131.5</v>
      </c>
      <c r="J1777" s="8" t="n">
        <v>57.14</v>
      </c>
      <c r="K1777" s="268" t="n">
        <v>0.199</v>
      </c>
      <c r="L1777" s="268" t="n">
        <v>0.151</v>
      </c>
      <c r="M1777" s="268" t="n">
        <v>0.005</v>
      </c>
      <c r="N1777" s="8" t="n">
        <v>59.52</v>
      </c>
      <c r="O1777" s="8" t="n">
        <v>2641.42</v>
      </c>
      <c r="P1777" s="268" t="n">
        <v>0.0225</v>
      </c>
      <c r="Q1777" s="8" t="n">
        <v>159</v>
      </c>
      <c r="R1777" s="8" t="n">
        <v>0</v>
      </c>
      <c r="S1777" s="8" t="inlineStr">
        <is>
          <t>24 ↑ +0.20%</t>
        </is>
      </c>
      <c r="T1777" s="8" t="inlineStr">
        <is>
          <t>63 ↑ +0.31%</t>
        </is>
      </c>
      <c r="U1777" s="8" t="inlineStr">
        <is>
          <t>48 ↑ +0.33%</t>
        </is>
      </c>
      <c r="V1777" s="8" t="inlineStr">
        <is>
          <t>11 ↓ -0.02%</t>
        </is>
      </c>
      <c r="W1777" s="8" t="inlineStr">
        <is>
          <t>13 ↓ -0.34%</t>
        </is>
      </c>
    </row>
    <row r="1778" ht="28" customHeight="1" s="386">
      <c r="A1778" s="308" t="n">
        <v>43600</v>
      </c>
      <c r="B1778" s="472" t="n">
        <v>1134.932</v>
      </c>
      <c r="C1778" s="8" t="n">
        <v>14.253</v>
      </c>
      <c r="D1778" s="268" t="n">
        <v>0.0127</v>
      </c>
      <c r="E1778" s="8" t="n">
        <v>67.86</v>
      </c>
      <c r="F1778" s="8" t="n">
        <v>111.394</v>
      </c>
      <c r="G1778" s="8" t="n">
        <v>108.22</v>
      </c>
      <c r="H1778" s="8" t="n">
        <v>92.45</v>
      </c>
      <c r="I1778" s="8" t="n">
        <v>131.68</v>
      </c>
      <c r="J1778" s="8" t="n">
        <v>59.72</v>
      </c>
      <c r="K1778" s="268" t="n">
        <v>0.2028</v>
      </c>
      <c r="L1778" s="268" t="n">
        <v>0.1524</v>
      </c>
      <c r="M1778" s="268" t="n">
        <v>0.0055</v>
      </c>
      <c r="N1778" s="8" t="n">
        <v>80.14</v>
      </c>
      <c r="O1778" s="8" t="n">
        <v>2641.42</v>
      </c>
      <c r="P1778" s="268" t="n">
        <v>0.0303</v>
      </c>
      <c r="Q1778" s="8" t="n">
        <v>159</v>
      </c>
      <c r="R1778" s="8" t="n">
        <v>0</v>
      </c>
      <c r="S1778" s="8" t="inlineStr">
        <is>
          <t>24 ↑ +0.65%</t>
        </is>
      </c>
      <c r="T1778" s="8" t="inlineStr">
        <is>
          <t>66 ↑ +0.90%</t>
        </is>
      </c>
      <c r="U1778" s="8" t="inlineStr">
        <is>
          <t>46 ↑ +1.30%</t>
        </is>
      </c>
      <c r="V1778" s="8" t="inlineStr">
        <is>
          <t>9 ↑ +1.90%</t>
        </is>
      </c>
      <c r="W1778" s="8" t="inlineStr">
        <is>
          <t>14 ↑ +3.59%</t>
        </is>
      </c>
    </row>
    <row r="1779" ht="28" customHeight="1" s="386">
      <c r="A1779" s="308" t="n">
        <v>43599</v>
      </c>
      <c r="B1779" s="472" t="n">
        <v>1120.679</v>
      </c>
      <c r="C1779" s="8" t="n">
        <v>2.186</v>
      </c>
      <c r="D1779" s="268" t="n">
        <v>0.002</v>
      </c>
      <c r="E1779" s="8" t="n">
        <v>59.63</v>
      </c>
      <c r="F1779" s="8" t="n">
        <v>109.982</v>
      </c>
      <c r="G1779" s="8" t="n">
        <v>107.25</v>
      </c>
      <c r="H1779" s="8" t="n">
        <v>91.12</v>
      </c>
      <c r="I1779" s="8" t="n">
        <v>131.5</v>
      </c>
      <c r="J1779" s="8" t="n">
        <v>71.34</v>
      </c>
      <c r="K1779" s="268" t="n">
        <v>0.2152</v>
      </c>
      <c r="L1779" s="268" t="n">
        <v>0.1588</v>
      </c>
      <c r="M1779" s="268" t="n">
        <v>0.007900000000000001</v>
      </c>
      <c r="N1779" s="8" t="n">
        <v>73.16</v>
      </c>
      <c r="O1779" s="8" t="n">
        <v>2636.62</v>
      </c>
      <c r="P1779" s="268" t="n">
        <v>0.0277</v>
      </c>
      <c r="Q1779" s="8" t="n">
        <v>158</v>
      </c>
      <c r="R1779" s="8" t="n">
        <v>0</v>
      </c>
      <c r="S1779" s="8" t="inlineStr">
        <is>
          <t>29 ↓ -0.07%</t>
        </is>
      </c>
      <c r="T1779" s="8" t="inlineStr">
        <is>
          <t>72 ↑ +0.17%</t>
        </is>
      </c>
      <c r="U1779" s="8" t="inlineStr">
        <is>
          <t>37 ↑ +0.10%</t>
        </is>
      </c>
      <c r="V1779" s="8" t="inlineStr">
        <is>
          <t>12 ↑ +0.26%</t>
        </is>
      </c>
      <c r="W1779" s="8" t="inlineStr">
        <is>
          <t>8 ↑ +1.57%</t>
        </is>
      </c>
    </row>
    <row r="1780" ht="28" customHeight="1" s="386">
      <c r="A1780" s="308" t="n">
        <v>43598</v>
      </c>
      <c r="B1780" s="472" t="n">
        <v>1118.493</v>
      </c>
      <c r="C1780" s="8" t="n">
        <v>-5.302</v>
      </c>
      <c r="D1780" s="268" t="n">
        <v>-0.0047</v>
      </c>
      <c r="E1780" s="8" t="n">
        <v>57.35</v>
      </c>
      <c r="F1780" s="8" t="n">
        <v>109.738</v>
      </c>
      <c r="G1780" s="8" t="n">
        <v>107.099</v>
      </c>
      <c r="H1780" s="8" t="n">
        <v>91.72</v>
      </c>
      <c r="I1780" s="8" t="n">
        <v>130.2</v>
      </c>
      <c r="J1780" s="8" t="n">
        <v>60.37</v>
      </c>
      <c r="K1780" s="268" t="n">
        <v>0.2046</v>
      </c>
      <c r="L1780" s="268" t="n">
        <v>0.1487</v>
      </c>
      <c r="M1780" s="268" t="n">
        <v>0.0083</v>
      </c>
      <c r="N1780" s="8" t="n">
        <v>68.84999999999999</v>
      </c>
      <c r="O1780" s="8" t="n">
        <v>2636.62</v>
      </c>
      <c r="P1780" s="268" t="n">
        <v>0.0261</v>
      </c>
      <c r="Q1780" s="8" t="n">
        <v>158</v>
      </c>
      <c r="R1780" s="8" t="n">
        <v>0</v>
      </c>
      <c r="S1780" s="8" t="inlineStr">
        <is>
          <t>28 ↓ -0.65%</t>
        </is>
      </c>
      <c r="T1780" s="8" t="inlineStr">
        <is>
          <t>75 ↓ -0.48%</t>
        </is>
      </c>
      <c r="U1780" s="8" t="inlineStr">
        <is>
          <t>35 ↓ -0.62%</t>
        </is>
      </c>
      <c r="V1780" s="8" t="inlineStr">
        <is>
          <t>13 ↓ -0.32%</t>
        </is>
      </c>
      <c r="W1780" s="8" t="inlineStr">
        <is>
          <t>7 ↑ +0.83%</t>
        </is>
      </c>
    </row>
    <row r="1781" ht="28" customHeight="1" s="386">
      <c r="A1781" s="308" t="n">
        <v>43595</v>
      </c>
      <c r="B1781" s="472" t="n">
        <v>1123.795</v>
      </c>
      <c r="C1781" s="8" t="n">
        <v>20.711</v>
      </c>
      <c r="D1781" s="268" t="n">
        <v>0.0188</v>
      </c>
      <c r="E1781" s="8" t="n">
        <v>63.3</v>
      </c>
      <c r="F1781" s="8" t="n">
        <v>110.498</v>
      </c>
      <c r="G1781" s="8" t="n">
        <v>107.508</v>
      </c>
      <c r="H1781" s="8" t="n">
        <v>92.25</v>
      </c>
      <c r="I1781" s="8" t="n">
        <v>130.29</v>
      </c>
      <c r="J1781" s="8" t="n">
        <v>58.48</v>
      </c>
      <c r="K1781" s="268" t="n">
        <v>0.198</v>
      </c>
      <c r="L1781" s="268" t="n">
        <v>0.1454</v>
      </c>
      <c r="M1781" s="268" t="n">
        <v>0.0067</v>
      </c>
      <c r="N1781" s="8" t="n">
        <v>103.67</v>
      </c>
      <c r="O1781" s="8" t="n">
        <v>2628.92</v>
      </c>
      <c r="P1781" s="268" t="n">
        <v>0.0394</v>
      </c>
      <c r="Q1781" s="8" t="n">
        <v>158</v>
      </c>
      <c r="R1781" s="8" t="n">
        <v>0</v>
      </c>
      <c r="S1781" s="8" t="inlineStr">
        <is>
          <t>21 ↑ +0.51%</t>
        </is>
      </c>
      <c r="T1781" s="8" t="inlineStr">
        <is>
          <t>76 ↑ +1.30%</t>
        </is>
      </c>
      <c r="U1781" s="8" t="inlineStr">
        <is>
          <t>38 ↑ +2.18%</t>
        </is>
      </c>
      <c r="V1781" s="8" t="inlineStr">
        <is>
          <t>12 ↑ +3.28%</t>
        </is>
      </c>
      <c r="W1781" s="8" t="inlineStr">
        <is>
          <t>11 ↑ +5.46%</t>
        </is>
      </c>
    </row>
    <row r="1782" ht="28" customHeight="1" s="386">
      <c r="A1782" s="308" t="n">
        <v>43594</v>
      </c>
      <c r="B1782" s="472" t="n">
        <v>1103.084</v>
      </c>
      <c r="C1782" s="8" t="n">
        <v>0.443</v>
      </c>
      <c r="D1782" s="268" t="n">
        <v>0.0004</v>
      </c>
      <c r="E1782" s="8" t="n">
        <v>53.44</v>
      </c>
      <c r="F1782" s="8" t="n">
        <v>108.328</v>
      </c>
      <c r="G1782" s="8" t="n">
        <v>105.555</v>
      </c>
      <c r="H1782" s="8" t="n">
        <v>89.20999999999999</v>
      </c>
      <c r="I1782" s="8" t="n">
        <v>130.13</v>
      </c>
      <c r="J1782" s="8" t="n">
        <v>70.66</v>
      </c>
      <c r="K1782" s="268" t="n">
        <v>0.218</v>
      </c>
      <c r="L1782" s="268" t="n">
        <v>0.1631</v>
      </c>
      <c r="M1782" s="268" t="n">
        <v>0.0105</v>
      </c>
      <c r="N1782" s="8" t="n">
        <v>82.48</v>
      </c>
      <c r="O1782" s="8" t="n">
        <v>2628.92</v>
      </c>
      <c r="P1782" s="268" t="n">
        <v>0.0314</v>
      </c>
      <c r="Q1782" s="8" t="n">
        <v>158</v>
      </c>
      <c r="R1782" s="8" t="n">
        <v>0</v>
      </c>
      <c r="S1782" s="8" t="inlineStr">
        <is>
          <t>32 ↑ +0.05%</t>
        </is>
      </c>
      <c r="T1782" s="8" t="inlineStr">
        <is>
          <t>77 ↑ +0.12%</t>
        </is>
      </c>
      <c r="U1782" s="8" t="inlineStr">
        <is>
          <t>32 ↑ +0.05%</t>
        </is>
      </c>
      <c r="V1782" s="8" t="inlineStr">
        <is>
          <t>10 ↓ -0.48%</t>
        </is>
      </c>
      <c r="W1782" s="8" t="inlineStr">
        <is>
          <t>7 ↓ -0.14%</t>
        </is>
      </c>
    </row>
    <row r="1783" ht="28" customHeight="1" s="386">
      <c r="A1783" s="308" t="n">
        <v>43593</v>
      </c>
      <c r="B1783" s="472" t="n">
        <v>1102.641</v>
      </c>
      <c r="C1783" s="8" t="n">
        <v>4.45</v>
      </c>
      <c r="D1783" s="268" t="n">
        <v>0.0041</v>
      </c>
      <c r="E1783" s="8" t="n">
        <v>51.27</v>
      </c>
      <c r="F1783" s="8" t="n">
        <v>108.445</v>
      </c>
      <c r="G1783" s="8" t="n">
        <v>105.83</v>
      </c>
      <c r="H1783" s="8" t="n">
        <v>90.48999999999999</v>
      </c>
      <c r="I1783" s="8" t="n">
        <v>129.15</v>
      </c>
      <c r="J1783" s="8" t="n">
        <v>60.99</v>
      </c>
      <c r="K1783" s="268" t="n">
        <v>0.207</v>
      </c>
      <c r="L1783" s="268" t="n">
        <v>0.1457</v>
      </c>
      <c r="M1783" s="268" t="n">
        <v>0.0105</v>
      </c>
      <c r="N1783" s="8" t="n">
        <v>79.44</v>
      </c>
      <c r="O1783" s="8" t="n">
        <v>2541.12</v>
      </c>
      <c r="P1783" s="268" t="n">
        <v>0.0313</v>
      </c>
      <c r="Q1783" s="8" t="n">
        <v>156</v>
      </c>
      <c r="R1783" s="8" t="n">
        <v>0</v>
      </c>
      <c r="S1783" s="8" t="inlineStr">
        <is>
          <t>35 ↑ +0.06%</t>
        </is>
      </c>
      <c r="T1783" s="8" t="inlineStr">
        <is>
          <t>75 ↑ +0.50%</t>
        </is>
      </c>
      <c r="U1783" s="8" t="inlineStr">
        <is>
          <t>27 ↑ +0.85%</t>
        </is>
      </c>
      <c r="V1783" s="8" t="inlineStr">
        <is>
          <t>11 ↑ +1.33%</t>
        </is>
      </c>
      <c r="W1783" s="8" t="inlineStr">
        <is>
          <t>8 ↓ -2.02%</t>
        </is>
      </c>
    </row>
    <row r="1784" ht="28" customHeight="1" s="386">
      <c r="A1784" s="308" t="n">
        <v>43592</v>
      </c>
      <c r="B1784" s="472" t="n">
        <v>1098.191</v>
      </c>
      <c r="C1784" s="8" t="n">
        <v>6.307</v>
      </c>
      <c r="D1784" s="268" t="n">
        <v>0.0058</v>
      </c>
      <c r="E1784" s="8" t="n">
        <v>49.31</v>
      </c>
      <c r="F1784" s="8" t="n">
        <v>108.208</v>
      </c>
      <c r="G1784" s="8" t="n">
        <v>105.447</v>
      </c>
      <c r="H1784" s="8" t="n">
        <v>90.40000000000001</v>
      </c>
      <c r="I1784" s="8" t="n">
        <v>127.91</v>
      </c>
      <c r="J1784" s="8" t="n">
        <v>60.35</v>
      </c>
      <c r="K1784" s="268" t="n">
        <v>0.1971</v>
      </c>
      <c r="L1784" s="268" t="n">
        <v>0.1367</v>
      </c>
      <c r="M1784" s="268" t="n">
        <v>0.0111</v>
      </c>
      <c r="N1784" s="8" t="n">
        <v>89.06999999999999</v>
      </c>
      <c r="O1784" s="8" t="n">
        <v>2514.73</v>
      </c>
      <c r="P1784" s="268" t="n">
        <v>0.0354</v>
      </c>
      <c r="Q1784" s="8" t="n">
        <v>154</v>
      </c>
      <c r="R1784" s="8" t="n">
        <v>0</v>
      </c>
      <c r="S1784" s="8" t="inlineStr">
        <is>
          <t>35 ↑ +0.03%</t>
        </is>
      </c>
      <c r="T1784" s="8" t="inlineStr">
        <is>
          <t>77 ↑ +0.65%</t>
        </is>
      </c>
      <c r="U1784" s="8" t="inlineStr">
        <is>
          <t>24 ↑ +0.66%</t>
        </is>
      </c>
      <c r="V1784" s="8" t="inlineStr">
        <is>
          <t>10 ↑ +2.12%</t>
        </is>
      </c>
      <c r="W1784" s="8" t="inlineStr">
        <is>
          <t>8 ↓ -0.37%</t>
        </is>
      </c>
    </row>
    <row r="1785" ht="28" customHeight="1" s="386">
      <c r="A1785" s="308" t="n">
        <v>43591</v>
      </c>
      <c r="B1785" s="472" t="n">
        <v>1091.884</v>
      </c>
      <c r="C1785" s="8" t="n">
        <v>-36.988</v>
      </c>
      <c r="D1785" s="268" t="n">
        <v>-0.0328</v>
      </c>
      <c r="E1785" s="8" t="n">
        <v>45.27</v>
      </c>
      <c r="F1785" s="8" t="n">
        <v>107.657</v>
      </c>
      <c r="G1785" s="8" t="n">
        <v>104.79</v>
      </c>
      <c r="H1785" s="8" t="n">
        <v>89.34999999999999</v>
      </c>
      <c r="I1785" s="8" t="n">
        <v>128.37</v>
      </c>
      <c r="J1785" s="8" t="n">
        <v>66.67</v>
      </c>
      <c r="K1785" s="268" t="n">
        <v>0.2071</v>
      </c>
      <c r="L1785" s="268" t="n">
        <v>0.1429</v>
      </c>
      <c r="M1785" s="268" t="n">
        <v>0.0122</v>
      </c>
      <c r="N1785" s="8" t="n">
        <v>95.61</v>
      </c>
      <c r="O1785" s="8" t="n">
        <v>2514.73</v>
      </c>
      <c r="P1785" s="268" t="n">
        <v>0.038</v>
      </c>
      <c r="Q1785" s="8" t="n">
        <v>154</v>
      </c>
      <c r="R1785" s="8" t="n">
        <v>0</v>
      </c>
      <c r="S1785" s="8" t="inlineStr">
        <is>
          <t>37 ↓ -2.29%</t>
        </is>
      </c>
      <c r="T1785" s="8" t="inlineStr">
        <is>
          <t>79 ↓ -3.09%</t>
        </is>
      </c>
      <c r="U1785" s="8" t="inlineStr">
        <is>
          <t>24 ↓ -4.11%</t>
        </is>
      </c>
      <c r="V1785" s="8" t="inlineStr">
        <is>
          <t>7 ↓ -4.01%</t>
        </is>
      </c>
      <c r="W1785" s="8" t="inlineStr">
        <is>
          <t>7 ↓ -7.00%</t>
        </is>
      </c>
    </row>
    <row r="1786" ht="28" customHeight="1" s="386">
      <c r="A1786" s="308" t="n">
        <v>43585</v>
      </c>
      <c r="B1786" s="472" t="n">
        <v>1128.872</v>
      </c>
      <c r="C1786" s="8" t="n">
        <v>8.487</v>
      </c>
      <c r="D1786" s="268" t="n">
        <v>0.0076</v>
      </c>
      <c r="E1786" s="8" t="n">
        <v>58.83</v>
      </c>
      <c r="F1786" s="8" t="n">
        <v>111.675</v>
      </c>
      <c r="G1786" s="8" t="n">
        <v>108.14</v>
      </c>
      <c r="H1786" s="8" t="n">
        <v>97.56</v>
      </c>
      <c r="I1786" s="8" t="n">
        <v>127.26</v>
      </c>
      <c r="J1786" s="8" t="n">
        <v>39.7</v>
      </c>
      <c r="K1786" s="268" t="n">
        <v>0.1559</v>
      </c>
      <c r="L1786" s="268" t="n">
        <v>0.1066</v>
      </c>
      <c r="M1786" s="268" t="n">
        <v>0.0049</v>
      </c>
      <c r="N1786" s="8" t="n">
        <v>61.89</v>
      </c>
      <c r="O1786" s="8" t="n">
        <v>2436.03</v>
      </c>
      <c r="P1786" s="268" t="n">
        <v>0.0254</v>
      </c>
      <c r="Q1786" s="8" t="n">
        <v>151</v>
      </c>
      <c r="R1786" s="8" t="n">
        <v>0</v>
      </c>
      <c r="S1786" s="8" t="inlineStr">
        <is>
          <t>15 ↓ -0.02%</t>
        </is>
      </c>
      <c r="T1786" s="8" t="inlineStr">
        <is>
          <t>73 ↑ +0.58%</t>
        </is>
      </c>
      <c r="U1786" s="8" t="inlineStr">
        <is>
          <t>40 ↑ +0.94%</t>
        </is>
      </c>
      <c r="V1786" s="8" t="inlineStr">
        <is>
          <t>12 ↑ +1.11%</t>
        </is>
      </c>
      <c r="W1786" s="8" t="inlineStr">
        <is>
          <t>11 ↑ +2.09%</t>
        </is>
      </c>
    </row>
    <row r="1787" ht="28" customHeight="1" s="386">
      <c r="A1787" s="308" t="n">
        <v>43584</v>
      </c>
      <c r="B1787" s="472" t="n">
        <v>1120.385</v>
      </c>
      <c r="C1787" s="8" t="n">
        <v>-15.393</v>
      </c>
      <c r="D1787" s="268" t="n">
        <v>-0.0135</v>
      </c>
      <c r="E1787" s="8" t="n">
        <v>56.39</v>
      </c>
      <c r="F1787" s="8" t="n">
        <v>110.79</v>
      </c>
      <c r="G1787" s="8" t="n">
        <v>107.14</v>
      </c>
      <c r="H1787" s="8" t="n">
        <v>96.91</v>
      </c>
      <c r="I1787" s="8" t="n">
        <v>126.84</v>
      </c>
      <c r="J1787" s="8" t="n">
        <v>42.95</v>
      </c>
      <c r="K1787" s="268" t="n">
        <v>0.1605</v>
      </c>
      <c r="L1787" s="268" t="n">
        <v>0.1219</v>
      </c>
      <c r="M1787" s="268" t="n">
        <v>0.0065</v>
      </c>
      <c r="N1787" s="8" t="n">
        <v>79.29000000000001</v>
      </c>
      <c r="O1787" s="8" t="n">
        <v>2436.03</v>
      </c>
      <c r="P1787" s="268" t="n">
        <v>0.0326</v>
      </c>
      <c r="Q1787" s="8" t="n">
        <v>151</v>
      </c>
      <c r="R1787" s="8" t="n">
        <v>0</v>
      </c>
      <c r="S1787" s="8" t="inlineStr">
        <is>
          <t>15 ↓ -0.72%</t>
        </is>
      </c>
      <c r="T1787" s="8" t="inlineStr">
        <is>
          <t>79 ↓ -1.19%</t>
        </is>
      </c>
      <c r="U1787" s="8" t="inlineStr">
        <is>
          <t>36 ↓ -1.27%</t>
        </is>
      </c>
      <c r="V1787" s="8" t="inlineStr">
        <is>
          <t>11 ↑ +0.65%</t>
        </is>
      </c>
      <c r="W1787" s="8" t="inlineStr">
        <is>
          <t>10 ↓ -6.14%</t>
        </is>
      </c>
    </row>
    <row r="1788" ht="28" customHeight="1" s="386">
      <c r="A1788" s="308" t="n">
        <v>43581</v>
      </c>
      <c r="B1788" s="472" t="n">
        <v>1135.778</v>
      </c>
      <c r="C1788" s="8" t="n">
        <v>-8.202</v>
      </c>
      <c r="D1788" s="268" t="n">
        <v>-0.0072</v>
      </c>
      <c r="E1788" s="8" t="n">
        <v>57.55</v>
      </c>
      <c r="F1788" s="8" t="n">
        <v>113.113</v>
      </c>
      <c r="G1788" s="8" t="n">
        <v>108.981</v>
      </c>
      <c r="H1788" s="8" t="n">
        <v>99.11</v>
      </c>
      <c r="I1788" s="8" t="n">
        <v>127.01</v>
      </c>
      <c r="J1788" s="8" t="n">
        <v>33.58</v>
      </c>
      <c r="K1788" s="268" t="n">
        <v>0.139</v>
      </c>
      <c r="L1788" s="268" t="n">
        <v>0.0789</v>
      </c>
      <c r="M1788" s="268" t="n">
        <v>0.0026</v>
      </c>
      <c r="N1788" s="8" t="n">
        <v>88.28</v>
      </c>
      <c r="O1788" s="8" t="n">
        <v>2406.25</v>
      </c>
      <c r="P1788" s="268" t="n">
        <v>0.0367</v>
      </c>
      <c r="Q1788" s="8" t="n">
        <v>152</v>
      </c>
      <c r="R1788" s="8" t="n">
        <v>0</v>
      </c>
      <c r="S1788" s="8" t="inlineStr">
        <is>
          <t>11 ↓ -0.71%</t>
        </is>
      </c>
      <c r="T1788" s="8" t="inlineStr">
        <is>
          <t>74 ↓ -0.84%</t>
        </is>
      </c>
      <c r="U1788" s="8" t="inlineStr">
        <is>
          <t>45 ↓ -0.79%</t>
        </is>
      </c>
      <c r="V1788" s="8" t="inlineStr">
        <is>
          <t>9 ↓ -0.68%</t>
        </is>
      </c>
      <c r="W1788" s="8" t="inlineStr">
        <is>
          <t>13 ↑ +0.53%</t>
        </is>
      </c>
    </row>
    <row r="1789" ht="28" customHeight="1" s="386">
      <c r="A1789" s="308" t="n">
        <v>43580</v>
      </c>
      <c r="B1789" s="472" t="n">
        <v>1143.98</v>
      </c>
      <c r="C1789" s="8" t="n">
        <v>-20.361</v>
      </c>
      <c r="D1789" s="268" t="n">
        <v>-0.0175</v>
      </c>
      <c r="E1789" s="8" t="n">
        <v>58.83</v>
      </c>
      <c r="F1789" s="8" t="n">
        <v>113.875</v>
      </c>
      <c r="G1789" s="8" t="n">
        <v>109.685</v>
      </c>
      <c r="H1789" s="8" t="n">
        <v>100.62</v>
      </c>
      <c r="I1789" s="8" t="n">
        <v>127.15</v>
      </c>
      <c r="J1789" s="8" t="n">
        <v>29.61</v>
      </c>
      <c r="K1789" s="268" t="n">
        <v>0.1328</v>
      </c>
      <c r="L1789" s="268" t="n">
        <v>0.0649</v>
      </c>
      <c r="M1789" s="268" t="n">
        <v>0.001</v>
      </c>
      <c r="N1789" s="8" t="n">
        <v>80.90000000000001</v>
      </c>
      <c r="O1789" s="8" t="n">
        <v>2406.25</v>
      </c>
      <c r="P1789" s="268" t="n">
        <v>0.0336</v>
      </c>
      <c r="Q1789" s="8" t="n">
        <v>152</v>
      </c>
      <c r="R1789" s="8" t="n">
        <v>0</v>
      </c>
      <c r="S1789" s="8" t="inlineStr">
        <is>
          <t>8 ↓ -1.34%</t>
        </is>
      </c>
      <c r="T1789" s="8" t="inlineStr">
        <is>
          <t>70 ↓ -1.89%</t>
        </is>
      </c>
      <c r="U1789" s="8" t="inlineStr">
        <is>
          <t>49 ↓ -2.45%</t>
        </is>
      </c>
      <c r="V1789" s="8" t="inlineStr">
        <is>
          <t>11 ↓ -2.29%</t>
        </is>
      </c>
      <c r="W1789" s="8" t="inlineStr">
        <is>
          <t>14 ↑ +1.59%</t>
        </is>
      </c>
    </row>
    <row r="1790" ht="28" customHeight="1" s="386">
      <c r="A1790" s="308" t="n">
        <v>43579</v>
      </c>
      <c r="B1790" s="472" t="n">
        <v>1164.341</v>
      </c>
      <c r="C1790" s="8" t="n">
        <v>-2.556</v>
      </c>
      <c r="D1790" s="268" t="n">
        <v>-0.0022</v>
      </c>
      <c r="E1790" s="8" t="n">
        <v>73.66</v>
      </c>
      <c r="F1790" s="8" t="n">
        <v>116.196</v>
      </c>
      <c r="G1790" s="8" t="n">
        <v>112.26</v>
      </c>
      <c r="H1790" s="8" t="n">
        <v>105</v>
      </c>
      <c r="I1790" s="8" t="n">
        <v>127.54</v>
      </c>
      <c r="J1790" s="8" t="n">
        <v>14.64</v>
      </c>
      <c r="K1790" s="268" t="n">
        <v>0.1134</v>
      </c>
      <c r="L1790" s="268" t="n">
        <v>0.0415</v>
      </c>
      <c r="M1790" s="268" t="n">
        <v>-0.0033</v>
      </c>
      <c r="N1790" s="8" t="n">
        <v>92.31999999999999</v>
      </c>
      <c r="O1790" s="8" t="n">
        <v>2368.02</v>
      </c>
      <c r="P1790" s="268" t="n">
        <v>0.039</v>
      </c>
      <c r="Q1790" s="8" t="n">
        <v>146</v>
      </c>
      <c r="R1790" s="8" t="n">
        <v>0</v>
      </c>
      <c r="S1790" s="8" t="inlineStr">
        <is>
          <t>7 ↓ -0.53%</t>
        </is>
      </c>
      <c r="T1790" s="8" t="inlineStr">
        <is>
          <t>53 ↓ -0.11%</t>
        </is>
      </c>
      <c r="U1790" s="8" t="inlineStr">
        <is>
          <t>51 ↓ -0.26%</t>
        </is>
      </c>
      <c r="V1790" s="8" t="inlineStr">
        <is>
          <t>21 ↑ +1.50%</t>
        </is>
      </c>
      <c r="W1790" s="8" t="inlineStr">
        <is>
          <t>14 ↑ +0.90%</t>
        </is>
      </c>
    </row>
    <row r="1791" ht="28" customHeight="1" s="386">
      <c r="A1791" s="308" t="n">
        <v>43578</v>
      </c>
      <c r="B1791" s="472" t="n">
        <v>1166.897</v>
      </c>
      <c r="C1791" s="8" t="n">
        <v>-16.649</v>
      </c>
      <c r="D1791" s="268" t="n">
        <v>-0.0141</v>
      </c>
      <c r="E1791" s="8" t="n">
        <v>73.91</v>
      </c>
      <c r="F1791" s="8" t="n">
        <v>116.436</v>
      </c>
      <c r="G1791" s="8" t="n">
        <v>113</v>
      </c>
      <c r="H1791" s="8" t="n">
        <v>105.21</v>
      </c>
      <c r="I1791" s="8" t="n">
        <v>128.88</v>
      </c>
      <c r="J1791" s="8" t="n">
        <v>21.29</v>
      </c>
      <c r="K1791" s="268" t="n">
        <v>0.1244</v>
      </c>
      <c r="L1791" s="268" t="n">
        <v>0.0583</v>
      </c>
      <c r="M1791" s="268" t="n">
        <v>-0.0038</v>
      </c>
      <c r="N1791" s="8" t="n">
        <v>94.03</v>
      </c>
      <c r="O1791" s="8" t="n">
        <v>2368.2</v>
      </c>
      <c r="P1791" s="268" t="n">
        <v>0.0397</v>
      </c>
      <c r="Q1791" s="8" t="n">
        <v>147</v>
      </c>
      <c r="R1791" s="8" t="n">
        <v>0</v>
      </c>
      <c r="S1791" s="8" t="inlineStr">
        <is>
          <t>6 ↓ -0.75%</t>
        </is>
      </c>
      <c r="T1791" s="8" t="inlineStr">
        <is>
          <t>53 ↓ -1.27%</t>
        </is>
      </c>
      <c r="U1791" s="8" t="inlineStr">
        <is>
          <t>50 ↓ -1.10%</t>
        </is>
      </c>
      <c r="V1791" s="8" t="inlineStr">
        <is>
          <t>25 ↓ -2.17%</t>
        </is>
      </c>
      <c r="W1791" s="8" t="inlineStr">
        <is>
          <t>13 ↓ -1.96%</t>
        </is>
      </c>
    </row>
    <row r="1792" ht="28" customHeight="1" s="386">
      <c r="A1792" s="308" t="n">
        <v>43577</v>
      </c>
      <c r="B1792" s="472" t="n">
        <v>1183.546</v>
      </c>
      <c r="C1792" s="8" t="n">
        <v>-5.749</v>
      </c>
      <c r="D1792" s="268" t="n">
        <v>-0.0048</v>
      </c>
      <c r="E1792" s="8" t="n">
        <v>79.75</v>
      </c>
      <c r="F1792" s="8" t="n">
        <v>118.353</v>
      </c>
      <c r="G1792" s="8" t="n">
        <v>114.13</v>
      </c>
      <c r="H1792" s="8" t="n">
        <v>107.15</v>
      </c>
      <c r="I1792" s="8" t="n">
        <v>130.66</v>
      </c>
      <c r="J1792" s="8" t="n">
        <v>21.11</v>
      </c>
      <c r="K1792" s="268" t="n">
        <v>0.1231</v>
      </c>
      <c r="L1792" s="268" t="n">
        <v>0.0433</v>
      </c>
      <c r="M1792" s="268" t="n">
        <v>-0.0069</v>
      </c>
      <c r="N1792" s="8" t="n">
        <v>91.56</v>
      </c>
      <c r="O1792" s="8" t="n">
        <v>2364.93</v>
      </c>
      <c r="P1792" s="268" t="n">
        <v>0.0387</v>
      </c>
      <c r="Q1792" s="8" t="n">
        <v>146</v>
      </c>
      <c r="R1792" s="8" t="n">
        <v>0</v>
      </c>
      <c r="S1792" s="8" t="inlineStr">
        <is>
          <t>6 ↓ -0.40%</t>
        </is>
      </c>
      <c r="T1792" s="8" t="inlineStr">
        <is>
          <t>44 ↓ -0.63%</t>
        </is>
      </c>
      <c r="U1792" s="8" t="inlineStr">
        <is>
          <t>51 ↓ -1.19%</t>
        </is>
      </c>
      <c r="V1792" s="8" t="inlineStr">
        <is>
          <t>29 ↓ -1.58%</t>
        </is>
      </c>
      <c r="W1792" s="8" t="inlineStr">
        <is>
          <t>16 ↑ +4.70%</t>
        </is>
      </c>
    </row>
    <row r="1793" ht="28" customHeight="1" s="386">
      <c r="A1793" s="308" t="n">
        <v>43574</v>
      </c>
      <c r="B1793" s="472" t="n">
        <v>1189.295</v>
      </c>
      <c r="C1793" s="8" t="n">
        <v>2.994</v>
      </c>
      <c r="D1793" s="268" t="n">
        <v>0.0025</v>
      </c>
      <c r="E1793" s="8" t="n">
        <v>86.31999999999999</v>
      </c>
      <c r="F1793" s="8" t="n">
        <v>118.876</v>
      </c>
      <c r="G1793" s="8" t="n">
        <v>115.295</v>
      </c>
      <c r="H1793" s="8" t="n">
        <v>108.67</v>
      </c>
      <c r="I1793" s="8" t="n">
        <v>130.39</v>
      </c>
      <c r="J1793" s="8" t="n">
        <v>19.44</v>
      </c>
      <c r="K1793" s="268" t="n">
        <v>0.1151</v>
      </c>
      <c r="L1793" s="268" t="n">
        <v>0.0465</v>
      </c>
      <c r="M1793" s="268" t="n">
        <v>-0.0083</v>
      </c>
      <c r="N1793" s="8" t="n">
        <v>86.15000000000001</v>
      </c>
      <c r="O1793" s="8" t="n">
        <v>2358.95</v>
      </c>
      <c r="P1793" s="268" t="n">
        <v>0.0365</v>
      </c>
      <c r="Q1793" s="8" t="n">
        <v>144</v>
      </c>
      <c r="R1793" s="8" t="n">
        <v>0</v>
      </c>
      <c r="S1793" s="8" t="inlineStr">
        <is>
          <t>4 ↑ +0.13%</t>
        </is>
      </c>
      <c r="T1793" s="8" t="inlineStr">
        <is>
          <t>38 ↑ +0.02%</t>
        </is>
      </c>
      <c r="U1793" s="8" t="inlineStr">
        <is>
          <t>53 ↑ +0.29%</t>
        </is>
      </c>
      <c r="V1793" s="8" t="inlineStr">
        <is>
          <t>31 ↑ +0.54%</t>
        </is>
      </c>
      <c r="W1793" s="8" t="inlineStr">
        <is>
          <t>18 ↑ +0.99%</t>
        </is>
      </c>
    </row>
    <row r="1794" ht="28" customHeight="1" s="386">
      <c r="A1794" s="308" t="n">
        <v>43573</v>
      </c>
      <c r="B1794" s="472" t="n">
        <v>1186.301</v>
      </c>
      <c r="C1794" s="8" t="n">
        <v>-0.423</v>
      </c>
      <c r="D1794" s="268" t="n">
        <v>-0.0004</v>
      </c>
      <c r="E1794" s="8" t="n">
        <v>84.67</v>
      </c>
      <c r="F1794" s="8" t="n">
        <v>118.66</v>
      </c>
      <c r="G1794" s="8" t="n">
        <v>115.03</v>
      </c>
      <c r="H1794" s="8" t="n">
        <v>108.55</v>
      </c>
      <c r="I1794" s="8" t="n">
        <v>130.66</v>
      </c>
      <c r="J1794" s="8" t="n">
        <v>20.83</v>
      </c>
      <c r="K1794" s="268" t="n">
        <v>0.12</v>
      </c>
      <c r="L1794" s="268" t="n">
        <v>0.0536</v>
      </c>
      <c r="M1794" s="268" t="n">
        <v>-0.0081</v>
      </c>
      <c r="N1794" s="8" t="n">
        <v>88.7</v>
      </c>
      <c r="O1794" s="8" t="n">
        <v>2352.66</v>
      </c>
      <c r="P1794" s="268" t="n">
        <v>0.0377</v>
      </c>
      <c r="Q1794" s="8" t="n">
        <v>143</v>
      </c>
      <c r="R1794" s="8" t="n">
        <v>0</v>
      </c>
      <c r="S1794" s="8" t="inlineStr">
        <is>
          <t>5 ↑ +0.22%</t>
        </is>
      </c>
      <c r="T1794" s="8" t="inlineStr">
        <is>
          <t>38 ↑ +0.11%</t>
        </is>
      </c>
      <c r="U1794" s="8" t="inlineStr">
        <is>
          <t>52 ↑ +0.14%</t>
        </is>
      </c>
      <c r="V1794" s="8" t="inlineStr">
        <is>
          <t>31 ↓ -0.06%</t>
        </is>
      </c>
      <c r="W1794" s="8" t="inlineStr">
        <is>
          <t>17 ↓ -0.67%</t>
        </is>
      </c>
    </row>
    <row r="1795" ht="28" customHeight="1" s="386">
      <c r="A1795" s="308" t="n">
        <v>43572</v>
      </c>
      <c r="B1795" s="472" t="n">
        <v>1186.724</v>
      </c>
      <c r="C1795" s="8" t="n">
        <v>6.413</v>
      </c>
      <c r="D1795" s="268" t="n">
        <v>0.0054</v>
      </c>
      <c r="E1795" s="8" t="n">
        <v>83.25</v>
      </c>
      <c r="F1795" s="8" t="n">
        <v>118.867</v>
      </c>
      <c r="G1795" s="8" t="n">
        <v>114.874</v>
      </c>
      <c r="H1795" s="8" t="n">
        <v>108.69</v>
      </c>
      <c r="I1795" s="8" t="n">
        <v>130.81</v>
      </c>
      <c r="J1795" s="8" t="n">
        <v>16.72</v>
      </c>
      <c r="K1795" s="268" t="n">
        <v>0.1194</v>
      </c>
      <c r="L1795" s="268" t="n">
        <v>0.0554</v>
      </c>
      <c r="M1795" s="268" t="n">
        <v>-0.008399999999999999</v>
      </c>
      <c r="N1795" s="8" t="n">
        <v>102.79</v>
      </c>
      <c r="O1795" s="8" t="n">
        <v>2350.56</v>
      </c>
      <c r="P1795" s="268" t="n">
        <v>0.0437</v>
      </c>
      <c r="Q1795" s="8" t="n">
        <v>142</v>
      </c>
      <c r="R1795" s="8" t="n">
        <v>0</v>
      </c>
      <c r="S1795" s="8" t="inlineStr">
        <is>
          <t>6 ↑ +0.13%</t>
        </is>
      </c>
      <c r="T1795" s="8" t="inlineStr">
        <is>
          <t>38 ↑ +0.39%</t>
        </is>
      </c>
      <c r="U1795" s="8" t="inlineStr">
        <is>
          <t>52 ↑ +0.22%</t>
        </is>
      </c>
      <c r="V1795" s="8" t="inlineStr">
        <is>
          <t>28 ↑ +0.71%</t>
        </is>
      </c>
      <c r="W1795" s="8" t="inlineStr">
        <is>
          <t>18 ↑ +2.17%</t>
        </is>
      </c>
    </row>
    <row r="1796" ht="28" customHeight="1" s="386">
      <c r="A1796" s="308" t="n">
        <v>43571</v>
      </c>
      <c r="B1796" s="472" t="n">
        <v>1180.311</v>
      </c>
      <c r="C1796" s="8" t="n">
        <v>6.49</v>
      </c>
      <c r="D1796" s="268" t="n">
        <v>0.0055</v>
      </c>
      <c r="E1796" s="8" t="n">
        <v>82.28</v>
      </c>
      <c r="F1796" s="8" t="n">
        <v>118.212</v>
      </c>
      <c r="G1796" s="8" t="n">
        <v>114.919</v>
      </c>
      <c r="H1796" s="8" t="n">
        <v>106.57</v>
      </c>
      <c r="I1796" s="8" t="n">
        <v>130.93</v>
      </c>
      <c r="J1796" s="8" t="n">
        <v>19.17</v>
      </c>
      <c r="K1796" s="268" t="n">
        <v>0.1272</v>
      </c>
      <c r="L1796" s="268" t="n">
        <v>0.0584</v>
      </c>
      <c r="M1796" s="268" t="n">
        <v>-0.0073</v>
      </c>
      <c r="N1796" s="8" t="n">
        <v>91.45999999999999</v>
      </c>
      <c r="O1796" s="8" t="n">
        <v>2327.03</v>
      </c>
      <c r="P1796" s="268" t="n">
        <v>0.0393</v>
      </c>
      <c r="Q1796" s="8" t="n">
        <v>139</v>
      </c>
      <c r="R1796" s="8" t="n">
        <v>0</v>
      </c>
      <c r="S1796" s="8" t="inlineStr">
        <is>
          <t>6 ↓ -0.29%</t>
        </is>
      </c>
      <c r="T1796" s="8" t="inlineStr">
        <is>
          <t>38 ↓ -0.10%</t>
        </is>
      </c>
      <c r="U1796" s="8" t="inlineStr">
        <is>
          <t>53 ↑ +0.31%</t>
        </is>
      </c>
      <c r="V1796" s="8" t="inlineStr">
        <is>
          <t>26 ↑ +0.60%</t>
        </is>
      </c>
      <c r="W1796" s="8" t="inlineStr">
        <is>
          <t>16 ↑ +4.42%</t>
        </is>
      </c>
    </row>
    <row r="1797" ht="28" customHeight="1" s="386">
      <c r="A1797" s="308" t="n">
        <v>43570</v>
      </c>
      <c r="B1797" s="472" t="n">
        <v>1173.821</v>
      </c>
      <c r="C1797" s="8" t="n">
        <v>-8.379</v>
      </c>
      <c r="D1797" s="268" t="n">
        <v>-0.0071</v>
      </c>
      <c r="E1797" s="8" t="n">
        <v>80.66</v>
      </c>
      <c r="F1797" s="8" t="n">
        <v>117.438</v>
      </c>
      <c r="G1797" s="8" t="n">
        <v>114.95</v>
      </c>
      <c r="H1797" s="8" t="n">
        <v>104.87</v>
      </c>
      <c r="I1797" s="8" t="n">
        <v>132.18</v>
      </c>
      <c r="J1797" s="8" t="n">
        <v>30.77</v>
      </c>
      <c r="K1797" s="268" t="n">
        <v>0.1474</v>
      </c>
      <c r="L1797" s="268" t="n">
        <v>0.0791</v>
      </c>
      <c r="M1797" s="268" t="n">
        <v>-0.0065</v>
      </c>
      <c r="N1797" s="8" t="n">
        <v>75.02</v>
      </c>
      <c r="O1797" s="8" t="n">
        <v>2324.2</v>
      </c>
      <c r="P1797" s="268" t="n">
        <v>0.0323</v>
      </c>
      <c r="Q1797" s="8" t="n">
        <v>138</v>
      </c>
      <c r="R1797" s="8" t="n">
        <v>0</v>
      </c>
      <c r="S1797" s="8" t="inlineStr">
        <is>
          <t>5 ↓ -0.66%</t>
        </is>
      </c>
      <c r="T1797" s="8" t="inlineStr">
        <is>
          <t>37 ↓ -0.53%</t>
        </is>
      </c>
      <c r="U1797" s="8" t="inlineStr">
        <is>
          <t>58 ↓ -0.94%</t>
        </is>
      </c>
      <c r="V1797" s="8" t="inlineStr">
        <is>
          <t>24 ↓ -0.55%</t>
        </is>
      </c>
      <c r="W1797" s="8" t="inlineStr">
        <is>
          <t>14 ↓ -0.05%</t>
        </is>
      </c>
    </row>
    <row r="1798" ht="28" customHeight="1" s="386">
      <c r="A1798" s="308" t="n">
        <v>43567</v>
      </c>
      <c r="B1798" s="472" t="n">
        <v>1182.2</v>
      </c>
      <c r="C1798" s="8" t="n">
        <v>2.231</v>
      </c>
      <c r="D1798" s="268" t="n">
        <v>0.0019</v>
      </c>
      <c r="E1798" s="8" t="n">
        <v>82.81</v>
      </c>
      <c r="F1798" s="8" t="n">
        <v>118.256</v>
      </c>
      <c r="G1798" s="8" t="n">
        <v>116.145</v>
      </c>
      <c r="H1798" s="8" t="n">
        <v>106.52</v>
      </c>
      <c r="I1798" s="8" t="n">
        <v>132.63</v>
      </c>
      <c r="J1798" s="8" t="n">
        <v>32.35</v>
      </c>
      <c r="K1798" s="268" t="n">
        <v>0.1437</v>
      </c>
      <c r="L1798" s="268" t="n">
        <v>0.0711</v>
      </c>
      <c r="M1798" s="268" t="n">
        <v>-0.007900000000000001</v>
      </c>
      <c r="N1798" s="8" t="n">
        <v>62.35</v>
      </c>
      <c r="O1798" s="8" t="n">
        <v>2324.2</v>
      </c>
      <c r="P1798" s="268" t="n">
        <v>0.0268</v>
      </c>
      <c r="Q1798" s="8" t="n">
        <v>138</v>
      </c>
      <c r="R1798" s="8" t="n">
        <v>0</v>
      </c>
      <c r="S1798" s="8" t="inlineStr">
        <is>
          <t>4 ↓ -0.74%</t>
        </is>
      </c>
      <c r="T1798" s="8" t="inlineStr">
        <is>
          <t>37 ↑ +0.02%</t>
        </is>
      </c>
      <c r="U1798" s="8" t="inlineStr">
        <is>
          <t>53 ↓ -0.13%</t>
        </is>
      </c>
      <c r="V1798" s="8" t="inlineStr">
        <is>
          <t>30 ↑ +0.26%</t>
        </is>
      </c>
      <c r="W1798" s="8" t="inlineStr">
        <is>
          <t>14 ↑ +1.98%</t>
        </is>
      </c>
    </row>
    <row r="1799" ht="28" customHeight="1" s="386">
      <c r="A1799" s="308" t="n">
        <v>43566</v>
      </c>
      <c r="B1799" s="472" t="n">
        <v>1179.969</v>
      </c>
      <c r="C1799" s="8" t="n">
        <v>-17.566</v>
      </c>
      <c r="D1799" s="268" t="n">
        <v>-0.0147</v>
      </c>
      <c r="E1799" s="8" t="n">
        <v>84.22</v>
      </c>
      <c r="F1799" s="8" t="n">
        <v>117.992</v>
      </c>
      <c r="G1799" s="8" t="n">
        <v>116.275</v>
      </c>
      <c r="H1799" s="8" t="n">
        <v>106.19</v>
      </c>
      <c r="I1799" s="8" t="n">
        <v>132.45</v>
      </c>
      <c r="J1799" s="8" t="n">
        <v>29.86</v>
      </c>
      <c r="K1799" s="268" t="n">
        <v>0.1446</v>
      </c>
      <c r="L1799" s="268" t="n">
        <v>0.076</v>
      </c>
      <c r="M1799" s="268" t="n">
        <v>-0.0078</v>
      </c>
      <c r="N1799" s="8" t="n">
        <v>68.31999999999999</v>
      </c>
      <c r="O1799" s="8" t="n">
        <v>2324.2</v>
      </c>
      <c r="P1799" s="268" t="n">
        <v>0.0294</v>
      </c>
      <c r="Q1799" s="8" t="n">
        <v>138</v>
      </c>
      <c r="R1799" s="8" t="n">
        <v>0</v>
      </c>
      <c r="S1799" s="8" t="inlineStr">
        <is>
          <t>2 ↓ -0.04%</t>
        </is>
      </c>
      <c r="T1799" s="8" t="inlineStr">
        <is>
          <t>34 ↓ -1.15%</t>
        </is>
      </c>
      <c r="U1799" s="8" t="inlineStr">
        <is>
          <t>59 ↓ -1.55%</t>
        </is>
      </c>
      <c r="V1799" s="8" t="inlineStr">
        <is>
          <t>30 ↓ -1.52%</t>
        </is>
      </c>
      <c r="W1799" s="8" t="inlineStr">
        <is>
          <t>13 ↓ -2.02%</t>
        </is>
      </c>
    </row>
    <row r="1800" ht="28" customHeight="1" s="386">
      <c r="A1800" s="308" t="n">
        <v>43565</v>
      </c>
      <c r="B1800" s="472" t="n">
        <v>1197.535</v>
      </c>
      <c r="C1800" s="8" t="n">
        <v>-6.908</v>
      </c>
      <c r="D1800" s="268" t="n">
        <v>-0.0057</v>
      </c>
      <c r="E1800" s="8" t="n">
        <v>89.53</v>
      </c>
      <c r="F1800" s="8" t="n">
        <v>119.82</v>
      </c>
      <c r="G1800" s="8" t="n">
        <v>118.3</v>
      </c>
      <c r="H1800" s="8" t="n">
        <v>109.75</v>
      </c>
      <c r="I1800" s="8" t="n">
        <v>133.7</v>
      </c>
      <c r="J1800" s="8" t="n">
        <v>25</v>
      </c>
      <c r="K1800" s="268" t="n">
        <v>0.1388</v>
      </c>
      <c r="L1800" s="268" t="n">
        <v>0.0727</v>
      </c>
      <c r="M1800" s="268" t="n">
        <v>-0.0109</v>
      </c>
      <c r="N1800" s="8" t="n">
        <v>62.54</v>
      </c>
      <c r="O1800" s="8" t="n">
        <v>2264.34</v>
      </c>
      <c r="P1800" s="268" t="n">
        <v>0.0276</v>
      </c>
      <c r="Q1800" s="8" t="n">
        <v>137</v>
      </c>
      <c r="R1800" s="8" t="n">
        <v>0</v>
      </c>
      <c r="S1800" s="8" t="inlineStr">
        <is>
          <t>3 ↓ -0.36%</t>
        </is>
      </c>
      <c r="T1800" s="8" t="inlineStr">
        <is>
          <t>23 ↓ -0.56%</t>
        </is>
      </c>
      <c r="U1800" s="8" t="inlineStr">
        <is>
          <t>63 ↓ -0.11%</t>
        </is>
      </c>
      <c r="V1800" s="8" t="inlineStr">
        <is>
          <t>31 ↓ -0.79%</t>
        </is>
      </c>
      <c r="W1800" s="8" t="inlineStr">
        <is>
          <t>17 ↑ +0.00%</t>
        </is>
      </c>
    </row>
    <row r="1801" ht="28" customHeight="1" s="386">
      <c r="A1801" s="308" t="n">
        <v>43564</v>
      </c>
      <c r="B1801" s="472" t="n">
        <v>1204.443</v>
      </c>
      <c r="C1801" s="8" t="n">
        <v>-8.568</v>
      </c>
      <c r="D1801" s="268" t="n">
        <v>-0.0071</v>
      </c>
      <c r="E1801" s="8" t="n">
        <v>93.37</v>
      </c>
      <c r="F1801" s="8" t="n">
        <v>120.515</v>
      </c>
      <c r="G1801" s="8" t="n">
        <v>118.988</v>
      </c>
      <c r="H1801" s="8" t="n">
        <v>109.41</v>
      </c>
      <c r="I1801" s="8" t="n">
        <v>134.65</v>
      </c>
      <c r="J1801" s="8" t="n">
        <v>22.81</v>
      </c>
      <c r="K1801" s="268" t="n">
        <v>0.1414</v>
      </c>
      <c r="L1801" s="268" t="n">
        <v>0.06510000000000001</v>
      </c>
      <c r="M1801" s="268" t="n">
        <v>-0.0121</v>
      </c>
      <c r="N1801" s="8" t="n">
        <v>69.15000000000001</v>
      </c>
      <c r="O1801" s="8" t="n">
        <v>2264.34</v>
      </c>
      <c r="P1801" s="268" t="n">
        <v>0.0305</v>
      </c>
      <c r="Q1801" s="8" t="n">
        <v>137</v>
      </c>
      <c r="R1801" s="8" t="n">
        <v>0</v>
      </c>
      <c r="S1801" s="8" t="inlineStr">
        <is>
          <t>1 ↑ +0.05%</t>
        </is>
      </c>
      <c r="T1801" s="8" t="inlineStr">
        <is>
          <t>23 ↓ -0.13%</t>
        </is>
      </c>
      <c r="U1801" s="8" t="inlineStr">
        <is>
          <t>57 ↓ -0.28%</t>
        </is>
      </c>
      <c r="V1801" s="8" t="inlineStr">
        <is>
          <t>39 ↓ -1.54%</t>
        </is>
      </c>
      <c r="W1801" s="8" t="inlineStr">
        <is>
          <t>17 ↓ -1.06%</t>
        </is>
      </c>
    </row>
    <row r="1802" ht="28" customHeight="1" s="386">
      <c r="A1802" s="308" t="n">
        <v>43563</v>
      </c>
      <c r="B1802" s="472" t="n">
        <v>1213.011</v>
      </c>
      <c r="C1802" s="8" t="n">
        <v>-2.375</v>
      </c>
      <c r="D1802" s="268" t="n">
        <v>-0.002</v>
      </c>
      <c r="E1802" s="8" t="n">
        <v>96.13</v>
      </c>
      <c r="F1802" s="8" t="n">
        <v>121.532</v>
      </c>
      <c r="G1802" s="8" t="n">
        <v>119.6</v>
      </c>
      <c r="H1802" s="8" t="n">
        <v>109.41</v>
      </c>
      <c r="I1802" s="8" t="n">
        <v>136.59</v>
      </c>
      <c r="J1802" s="8" t="n">
        <v>28.57</v>
      </c>
      <c r="K1802" s="268" t="n">
        <v>0.1506</v>
      </c>
      <c r="L1802" s="268" t="n">
        <v>0.0851</v>
      </c>
      <c r="M1802" s="268" t="n">
        <v>-0.0138</v>
      </c>
      <c r="N1802" s="8" t="n">
        <v>102.15</v>
      </c>
      <c r="O1802" s="8" t="n">
        <v>2258.8</v>
      </c>
      <c r="P1802" s="268" t="n">
        <v>0.0452</v>
      </c>
      <c r="Q1802" s="8" t="n">
        <v>137</v>
      </c>
      <c r="R1802" s="8" t="n">
        <v>0</v>
      </c>
      <c r="S1802" s="8" t="inlineStr">
        <is>
          <t>1 ↓ -0.12%</t>
        </is>
      </c>
      <c r="T1802" s="8" t="inlineStr">
        <is>
          <t>19 ↓ -0.58%</t>
        </is>
      </c>
      <c r="U1802" s="8" t="inlineStr">
        <is>
          <t>55 ↓ -0.13%</t>
        </is>
      </c>
      <c r="V1802" s="8" t="inlineStr">
        <is>
          <t>37 ↓ -0.99%</t>
        </is>
      </c>
      <c r="W1802" s="8" t="inlineStr">
        <is>
          <t>25 ↑ +1.89%</t>
        </is>
      </c>
    </row>
    <row r="1803" ht="28" customHeight="1" s="386">
      <c r="A1803" s="308" t="n">
        <v>43559</v>
      </c>
      <c r="B1803" s="472" t="n">
        <v>1215.386</v>
      </c>
      <c r="C1803" s="8" t="n">
        <v>7.805</v>
      </c>
      <c r="D1803" s="268" t="n">
        <v>0.0065</v>
      </c>
      <c r="E1803" s="8" t="n">
        <v>97.38</v>
      </c>
      <c r="F1803" s="8" t="n">
        <v>121.741</v>
      </c>
      <c r="G1803" s="8" t="n">
        <v>119.406</v>
      </c>
      <c r="H1803" s="8" t="n">
        <v>110.56</v>
      </c>
      <c r="I1803" s="8" t="n">
        <v>136.49</v>
      </c>
      <c r="J1803" s="8" t="n">
        <v>22.79</v>
      </c>
      <c r="K1803" s="268" t="n">
        <v>0.1475</v>
      </c>
      <c r="L1803" s="268" t="n">
        <v>0.0721</v>
      </c>
      <c r="M1803" s="268" t="n">
        <v>-0.0142</v>
      </c>
      <c r="N1803" s="8" t="n">
        <v>115.62</v>
      </c>
      <c r="O1803" s="8" t="n">
        <v>2240.26</v>
      </c>
      <c r="P1803" s="268" t="n">
        <v>0.0516</v>
      </c>
      <c r="Q1803" s="8" t="n">
        <v>136</v>
      </c>
      <c r="R1803" s="8" t="n">
        <v>0</v>
      </c>
      <c r="S1803" s="8" t="inlineStr">
        <is>
          <t>1 ↑ +0.81%</t>
        </is>
      </c>
      <c r="T1803" s="8" t="inlineStr">
        <is>
          <t>20 ↑ +0.38%</t>
        </is>
      </c>
      <c r="U1803" s="8" t="inlineStr">
        <is>
          <t>50 ↑ +0.67%</t>
        </is>
      </c>
      <c r="V1803" s="8" t="inlineStr">
        <is>
          <t>43 ↑ +1.08%</t>
        </is>
      </c>
      <c r="W1803" s="8" t="inlineStr">
        <is>
          <t>22 ↑ +2.19%</t>
        </is>
      </c>
    </row>
    <row r="1804" ht="28" customHeight="1" s="386">
      <c r="A1804" s="308" t="n">
        <v>43558</v>
      </c>
      <c r="B1804" s="472" t="n">
        <v>1207.581</v>
      </c>
      <c r="C1804" s="8" t="n">
        <v>4.484</v>
      </c>
      <c r="D1804" s="268" t="n">
        <v>0.0037</v>
      </c>
      <c r="E1804" s="8" t="n">
        <v>97.8</v>
      </c>
      <c r="F1804" s="8" t="n">
        <v>121.06</v>
      </c>
      <c r="G1804" s="8" t="n">
        <v>118.432</v>
      </c>
      <c r="H1804" s="8" t="n">
        <v>108.96</v>
      </c>
      <c r="I1804" s="8" t="n">
        <v>136.24</v>
      </c>
      <c r="J1804" s="8" t="n">
        <v>23.95</v>
      </c>
      <c r="K1804" s="268" t="n">
        <v>0.1518</v>
      </c>
      <c r="L1804" s="268" t="n">
        <v>0.0713</v>
      </c>
      <c r="M1804" s="268" t="n">
        <v>-0.0132</v>
      </c>
      <c r="N1804" s="8" t="n">
        <v>78.56</v>
      </c>
      <c r="O1804" s="8" t="n">
        <v>2031.13</v>
      </c>
      <c r="P1804" s="268" t="n">
        <v>0.0387</v>
      </c>
      <c r="Q1804" s="8" t="n">
        <v>134</v>
      </c>
      <c r="R1804" s="8" t="n">
        <v>0</v>
      </c>
      <c r="S1804" s="8" t="inlineStr">
        <is>
          <t>2 ↓ -0.24%</t>
        </is>
      </c>
      <c r="T1804" s="8" t="inlineStr">
        <is>
          <t>20 ↑ +0.37%</t>
        </is>
      </c>
      <c r="U1804" s="8" t="inlineStr">
        <is>
          <t>55 ↑ +0.37%</t>
        </is>
      </c>
      <c r="V1804" s="8" t="inlineStr">
        <is>
          <t>38 ↑ +0.94%</t>
        </is>
      </c>
      <c r="W1804" s="8" t="inlineStr">
        <is>
          <t>19 ↑ +0.91%</t>
        </is>
      </c>
    </row>
    <row r="1805" ht="28" customHeight="1" s="386">
      <c r="A1805" s="308" t="n">
        <v>43557</v>
      </c>
      <c r="B1805" s="472" t="n">
        <v>1203.097</v>
      </c>
      <c r="C1805" s="8" t="n">
        <v>4.329</v>
      </c>
      <c r="D1805" s="268" t="n">
        <v>0.0036</v>
      </c>
      <c r="E1805" s="8" t="n">
        <v>97.62</v>
      </c>
      <c r="F1805" s="8" t="n">
        <v>120.549</v>
      </c>
      <c r="G1805" s="8" t="n">
        <v>118.1</v>
      </c>
      <c r="H1805" s="8" t="n">
        <v>108.34</v>
      </c>
      <c r="I1805" s="8" t="n">
        <v>136.53</v>
      </c>
      <c r="J1805" s="8" t="n">
        <v>26.38</v>
      </c>
      <c r="K1805" s="268" t="n">
        <v>0.1598</v>
      </c>
      <c r="L1805" s="268" t="n">
        <v>0.07580000000000001</v>
      </c>
      <c r="M1805" s="268" t="n">
        <v>-0.0124</v>
      </c>
      <c r="N1805" s="8" t="n">
        <v>91.97</v>
      </c>
      <c r="O1805" s="8" t="n">
        <v>2009.51</v>
      </c>
      <c r="P1805" s="268" t="n">
        <v>0.0458</v>
      </c>
      <c r="Q1805" s="8" t="n">
        <v>131</v>
      </c>
      <c r="R1805" s="8" t="n">
        <v>0</v>
      </c>
      <c r="S1805" s="8" t="inlineStr">
        <is>
          <t>3 ↑ +0.53%</t>
        </is>
      </c>
      <c r="T1805" s="8" t="inlineStr">
        <is>
          <t>20 ↑ +0.65%</t>
        </is>
      </c>
      <c r="U1805" s="8" t="inlineStr">
        <is>
          <t>53 ↑ +0.66%</t>
        </is>
      </c>
      <c r="V1805" s="8" t="inlineStr">
        <is>
          <t>35 ↑ +1.87%</t>
        </is>
      </c>
      <c r="W1805" s="8" t="inlineStr">
        <is>
          <t>20 ↓ -0.25%</t>
        </is>
      </c>
    </row>
    <row r="1806" ht="28" customHeight="1" s="386">
      <c r="A1806" s="308" t="n">
        <v>43556</v>
      </c>
      <c r="B1806" s="472" t="n">
        <v>1198.768</v>
      </c>
      <c r="C1806" s="8" t="n">
        <v>31.691</v>
      </c>
      <c r="D1806" s="268" t="n">
        <v>0.0271</v>
      </c>
      <c r="E1806" s="8" t="n">
        <v>97.39</v>
      </c>
      <c r="F1806" s="8" t="n">
        <v>120.167</v>
      </c>
      <c r="G1806" s="8" t="n">
        <v>117.31</v>
      </c>
      <c r="H1806" s="8" t="n">
        <v>107.49</v>
      </c>
      <c r="I1806" s="8" t="n">
        <v>135.92</v>
      </c>
      <c r="J1806" s="8" t="n">
        <v>21.2</v>
      </c>
      <c r="K1806" s="268" t="n">
        <v>0.1575</v>
      </c>
      <c r="L1806" s="268" t="n">
        <v>0.0667</v>
      </c>
      <c r="M1806" s="268" t="n">
        <v>-0.0115</v>
      </c>
      <c r="N1806" s="8" t="n">
        <v>111.09</v>
      </c>
      <c r="O1806" s="8" t="n">
        <v>2009.51</v>
      </c>
      <c r="P1806" s="268" t="n">
        <v>0.0553</v>
      </c>
      <c r="Q1806" s="8" t="n">
        <v>131</v>
      </c>
      <c r="R1806" s="8" t="n">
        <v>0</v>
      </c>
      <c r="S1806" s="8" t="inlineStr">
        <is>
          <t>4 ↑ +1.94%</t>
        </is>
      </c>
      <c r="T1806" s="8" t="inlineStr">
        <is>
          <t>22 ↑ +1.34%</t>
        </is>
      </c>
      <c r="U1806" s="8" t="inlineStr">
        <is>
          <t>53 ↑ +2.12%</t>
        </is>
      </c>
      <c r="V1806" s="8" t="inlineStr">
        <is>
          <t>33 ↑ +3.21%</t>
        </is>
      </c>
      <c r="W1806" s="8" t="inlineStr">
        <is>
          <t>19 ↑ +5.26%</t>
        </is>
      </c>
    </row>
    <row r="1807" ht="28" customHeight="1" s="386">
      <c r="A1807" s="308" t="n">
        <v>43553</v>
      </c>
      <c r="B1807" s="472" t="n">
        <v>1167.077</v>
      </c>
      <c r="C1807" s="8" t="n">
        <v>20.265</v>
      </c>
      <c r="D1807" s="268" t="n">
        <v>0.0177</v>
      </c>
      <c r="E1807" s="8" t="n">
        <v>91.48999999999999</v>
      </c>
      <c r="F1807" s="8" t="n">
        <v>116.889</v>
      </c>
      <c r="G1807" s="8" t="n">
        <v>114.01</v>
      </c>
      <c r="H1807" s="8" t="n">
        <v>104.7</v>
      </c>
      <c r="I1807" s="8" t="n">
        <v>135.04</v>
      </c>
      <c r="J1807" s="8" t="n">
        <v>25.74</v>
      </c>
      <c r="K1807" s="268" t="n">
        <v>0.1815</v>
      </c>
      <c r="L1807" s="268" t="n">
        <v>0.08260000000000001</v>
      </c>
      <c r="M1807" s="268" t="n">
        <v>-0.0062</v>
      </c>
      <c r="N1807" s="8" t="n">
        <v>74.68000000000001</v>
      </c>
      <c r="O1807" s="8" t="n">
        <v>1990.48</v>
      </c>
      <c r="P1807" s="268" t="n">
        <v>0.0375</v>
      </c>
      <c r="Q1807" s="8" t="n">
        <v>129</v>
      </c>
      <c r="R1807" s="8" t="n">
        <v>0</v>
      </c>
      <c r="S1807" s="8" t="inlineStr">
        <is>
          <t>5 ↑ +0.66%</t>
        </is>
      </c>
      <c r="T1807" s="8" t="inlineStr">
        <is>
          <t>33 ↑ +1.31%</t>
        </is>
      </c>
      <c r="U1807" s="8" t="inlineStr">
        <is>
          <t>55 ↑ +2.17%</t>
        </is>
      </c>
      <c r="V1807" s="8" t="inlineStr">
        <is>
          <t>24 ↑ +2.44%</t>
        </is>
      </c>
      <c r="W1807" s="8" t="inlineStr">
        <is>
          <t>12 ↑ +2.72%</t>
        </is>
      </c>
    </row>
    <row r="1808" ht="28" customHeight="1" s="386">
      <c r="A1808" s="308" t="n">
        <v>43552</v>
      </c>
      <c r="B1808" s="472" t="n">
        <v>1146.812</v>
      </c>
      <c r="C1808" s="8" t="n">
        <v>-4.855</v>
      </c>
      <c r="D1808" s="268" t="n">
        <v>-0.0042</v>
      </c>
      <c r="E1808" s="8" t="n">
        <v>87.5</v>
      </c>
      <c r="F1808" s="8" t="n">
        <v>114.864</v>
      </c>
      <c r="G1808" s="8" t="n">
        <v>112.69</v>
      </c>
      <c r="H1808" s="8" t="n">
        <v>102.07</v>
      </c>
      <c r="I1808" s="8" t="n">
        <v>134.51</v>
      </c>
      <c r="J1808" s="8" t="n">
        <v>37.14</v>
      </c>
      <c r="K1808" s="268" t="n">
        <v>0.1965</v>
      </c>
      <c r="L1808" s="268" t="n">
        <v>0.095</v>
      </c>
      <c r="M1808" s="268" t="n">
        <v>-0.0025</v>
      </c>
      <c r="N1808" s="8" t="n">
        <v>52.02</v>
      </c>
      <c r="O1808" s="8" t="n">
        <v>1955.48</v>
      </c>
      <c r="P1808" s="268" t="n">
        <v>0.0266</v>
      </c>
      <c r="Q1808" s="8" t="n">
        <v>128</v>
      </c>
      <c r="R1808" s="8" t="n">
        <v>0</v>
      </c>
      <c r="S1808" s="8" t="inlineStr">
        <is>
          <t>5 ↓ -0.18%</t>
        </is>
      </c>
      <c r="T1808" s="8" t="inlineStr">
        <is>
          <t>45 ↓ -0.18%</t>
        </is>
      </c>
      <c r="U1808" s="8" t="inlineStr">
        <is>
          <t>52 ↓ -0.21%</t>
        </is>
      </c>
      <c r="V1808" s="8" t="inlineStr">
        <is>
          <t>15 ↓ -1.39%</t>
        </is>
      </c>
      <c r="W1808" s="8" t="inlineStr">
        <is>
          <t>11 ↓ -0.58%</t>
        </is>
      </c>
    </row>
    <row r="1809" ht="28" customHeight="1" s="386">
      <c r="A1809" s="308" t="n">
        <v>43551</v>
      </c>
      <c r="B1809" s="472" t="n">
        <v>1151.667</v>
      </c>
      <c r="C1809" s="8" t="n">
        <v>3.845</v>
      </c>
      <c r="D1809" s="268" t="n">
        <v>0.0034</v>
      </c>
      <c r="E1809" s="8" t="n">
        <v>89.20999999999999</v>
      </c>
      <c r="F1809" s="8" t="n">
        <v>115.402</v>
      </c>
      <c r="G1809" s="8" t="n">
        <v>112.625</v>
      </c>
      <c r="H1809" s="8" t="n">
        <v>103.36</v>
      </c>
      <c r="I1809" s="8" t="n">
        <v>134.35</v>
      </c>
      <c r="J1809" s="8" t="n">
        <v>40.98</v>
      </c>
      <c r="K1809" s="268" t="n">
        <v>0.1895</v>
      </c>
      <c r="L1809" s="268" t="n">
        <v>0.0998</v>
      </c>
      <c r="M1809" s="268" t="n">
        <v>-0.0035</v>
      </c>
      <c r="N1809" s="8" t="n">
        <v>66.41</v>
      </c>
      <c r="O1809" s="8" t="n">
        <v>1955.48</v>
      </c>
      <c r="P1809" s="268" t="n">
        <v>0.034</v>
      </c>
      <c r="Q1809" s="8" t="n">
        <v>128</v>
      </c>
      <c r="R1809" s="8" t="n">
        <v>0</v>
      </c>
      <c r="S1809" s="8" t="inlineStr">
        <is>
          <t>5 ↑ +0.46%</t>
        </is>
      </c>
      <c r="T1809" s="8" t="inlineStr">
        <is>
          <t>42 ↓ -0.07%</t>
        </is>
      </c>
      <c r="U1809" s="8" t="inlineStr">
        <is>
          <t>51 ↑ +0.13%</t>
        </is>
      </c>
      <c r="V1809" s="8" t="inlineStr">
        <is>
          <t>18 ↑ +0.20%</t>
        </is>
      </c>
      <c r="W1809" s="8" t="inlineStr">
        <is>
          <t>12 ↑ +2.76%</t>
        </is>
      </c>
    </row>
    <row r="1810" ht="28" customHeight="1" s="386">
      <c r="A1810" s="308" t="n">
        <v>43550</v>
      </c>
      <c r="B1810" s="472" t="n">
        <v>1147.822</v>
      </c>
      <c r="C1810" s="8" t="n">
        <v>-25.608</v>
      </c>
      <c r="D1810" s="268" t="n">
        <v>-0.0218</v>
      </c>
      <c r="E1810" s="8" t="n">
        <v>88.41</v>
      </c>
      <c r="F1810" s="8" t="n">
        <v>114.987</v>
      </c>
      <c r="G1810" s="8" t="n">
        <v>113.005</v>
      </c>
      <c r="H1810" s="8" t="n">
        <v>102.91</v>
      </c>
      <c r="I1810" s="8" t="n">
        <v>134.3</v>
      </c>
      <c r="J1810" s="8" t="n">
        <v>43.17</v>
      </c>
      <c r="K1810" s="268" t="n">
        <v>0.1931</v>
      </c>
      <c r="L1810" s="268" t="n">
        <v>0.09370000000000001</v>
      </c>
      <c r="M1810" s="268" t="n">
        <v>-0.0029</v>
      </c>
      <c r="N1810" s="8" t="n">
        <v>68.12</v>
      </c>
      <c r="O1810" s="8" t="n">
        <v>1955.48</v>
      </c>
      <c r="P1810" s="268" t="n">
        <v>0.0348</v>
      </c>
      <c r="Q1810" s="8" t="n">
        <v>128</v>
      </c>
      <c r="R1810" s="8" t="n">
        <v>0</v>
      </c>
      <c r="S1810" s="8" t="inlineStr">
        <is>
          <t>6 ↓ -1.57%</t>
        </is>
      </c>
      <c r="T1810" s="8" t="inlineStr">
        <is>
          <t>41 ↓ -1.94%</t>
        </is>
      </c>
      <c r="U1810" s="8" t="inlineStr">
        <is>
          <t>55 ↓ -2.40%</t>
        </is>
      </c>
      <c r="V1810" s="8" t="inlineStr">
        <is>
          <t>16 ↓ -1.96%</t>
        </is>
      </c>
      <c r="W1810" s="8" t="inlineStr">
        <is>
          <t>10 ↓ -2.70%</t>
        </is>
      </c>
    </row>
    <row r="1811" ht="28" customHeight="1" s="386">
      <c r="A1811" s="308" t="n">
        <v>43549</v>
      </c>
      <c r="B1811" s="472" t="n">
        <v>1173.43</v>
      </c>
      <c r="C1811" s="8" t="n">
        <v>-11.729</v>
      </c>
      <c r="D1811" s="268" t="n">
        <v>-0.009900000000000001</v>
      </c>
      <c r="E1811" s="8" t="n">
        <v>93.53</v>
      </c>
      <c r="F1811" s="8" t="n">
        <v>117.619</v>
      </c>
      <c r="G1811" s="8" t="n">
        <v>115</v>
      </c>
      <c r="H1811" s="8" t="n">
        <v>106.17</v>
      </c>
      <c r="I1811" s="8" t="n">
        <v>136.13</v>
      </c>
      <c r="J1811" s="8" t="n">
        <v>40.14</v>
      </c>
      <c r="K1811" s="268" t="n">
        <v>0.1851</v>
      </c>
      <c r="L1811" s="268" t="n">
        <v>0.095</v>
      </c>
      <c r="M1811" s="268" t="n">
        <v>-0.0076</v>
      </c>
      <c r="N1811" s="8" t="n">
        <v>68.27</v>
      </c>
      <c r="O1811" s="8" t="n">
        <v>1943.52</v>
      </c>
      <c r="P1811" s="268" t="n">
        <v>0.0351</v>
      </c>
      <c r="Q1811" s="8" t="n">
        <v>127</v>
      </c>
      <c r="R1811" s="8" t="n">
        <v>0</v>
      </c>
      <c r="S1811" s="8" t="inlineStr">
        <is>
          <t>5 ↓ -0.59%</t>
        </is>
      </c>
      <c r="T1811" s="8" t="inlineStr">
        <is>
          <t>28 ↓ -0.75%</t>
        </is>
      </c>
      <c r="U1811" s="8" t="inlineStr">
        <is>
          <t>54 ↓ -0.80%</t>
        </is>
      </c>
      <c r="V1811" s="8" t="inlineStr">
        <is>
          <t>27 ↓ -1.10%</t>
        </is>
      </c>
      <c r="W1811" s="8" t="inlineStr">
        <is>
          <t>13 ↓ -0.74%</t>
        </is>
      </c>
    </row>
    <row r="1812" ht="28" customHeight="1" s="386">
      <c r="A1812" s="308" t="n">
        <v>43546</v>
      </c>
      <c r="B1812" s="472" t="n">
        <v>1185.159</v>
      </c>
      <c r="C1812" s="8" t="n">
        <v>-0.513</v>
      </c>
      <c r="D1812" s="268" t="n">
        <v>-0.0004</v>
      </c>
      <c r="E1812" s="8" t="n">
        <v>97.19</v>
      </c>
      <c r="F1812" s="8" t="n">
        <v>119.003</v>
      </c>
      <c r="G1812" s="8" t="n">
        <v>116.856</v>
      </c>
      <c r="H1812" s="8" t="n">
        <v>106.39</v>
      </c>
      <c r="I1812" s="8" t="n">
        <v>137.39</v>
      </c>
      <c r="J1812" s="8" t="n">
        <v>36.82</v>
      </c>
      <c r="K1812" s="268" t="n">
        <v>0.1838</v>
      </c>
      <c r="L1812" s="268" t="n">
        <v>0.09379999999999999</v>
      </c>
      <c r="M1812" s="268" t="n">
        <v>-0.0102</v>
      </c>
      <c r="N1812" s="8" t="n">
        <v>65.25</v>
      </c>
      <c r="O1812" s="8" t="n">
        <v>1890.19</v>
      </c>
      <c r="P1812" s="268" t="n">
        <v>0.0345</v>
      </c>
      <c r="Q1812" s="8" t="n">
        <v>124</v>
      </c>
      <c r="R1812" s="8" t="n">
        <v>0</v>
      </c>
      <c r="S1812" s="8" t="inlineStr">
        <is>
          <t>5 ↑ +0.41%</t>
        </is>
      </c>
      <c r="T1812" s="8" t="inlineStr">
        <is>
          <t>21 ↑ +0.41%</t>
        </is>
      </c>
      <c r="U1812" s="8" t="inlineStr">
        <is>
          <t>52 ↑ +0.52%</t>
        </is>
      </c>
      <c r="V1812" s="8" t="inlineStr">
        <is>
          <t>31 ↓ -0.10%</t>
        </is>
      </c>
      <c r="W1812" s="8" t="inlineStr">
        <is>
          <t>15 ↓ -0.27%</t>
        </is>
      </c>
    </row>
    <row r="1813" ht="28" customHeight="1" s="386">
      <c r="A1813" s="308" t="n">
        <v>43545</v>
      </c>
      <c r="B1813" s="472" t="n">
        <v>1185.672</v>
      </c>
      <c r="C1813" s="8" t="n">
        <v>13.604</v>
      </c>
      <c r="D1813" s="268" t="n">
        <v>0.0116</v>
      </c>
      <c r="E1813" s="8" t="n">
        <v>98.17</v>
      </c>
      <c r="F1813" s="8" t="n">
        <v>119.098</v>
      </c>
      <c r="G1813" s="8" t="n">
        <v>116.571</v>
      </c>
      <c r="H1813" s="8" t="n">
        <v>106.57</v>
      </c>
      <c r="I1813" s="8" t="n">
        <v>137.84</v>
      </c>
      <c r="J1813" s="8" t="n">
        <v>37.72</v>
      </c>
      <c r="K1813" s="268" t="n">
        <v>0.1875</v>
      </c>
      <c r="L1813" s="268" t="n">
        <v>0.09909999999999999</v>
      </c>
      <c r="M1813" s="268" t="n">
        <v>-0.0103</v>
      </c>
      <c r="N1813" s="8" t="n">
        <v>101.19</v>
      </c>
      <c r="O1813" s="8" t="n">
        <v>1890.19</v>
      </c>
      <c r="P1813" s="268" t="n">
        <v>0.0535</v>
      </c>
      <c r="Q1813" s="8" t="n">
        <v>124</v>
      </c>
      <c r="R1813" s="8" t="n">
        <v>0</v>
      </c>
      <c r="S1813" s="8" t="inlineStr">
        <is>
          <t>5 ↑ +0.75%</t>
        </is>
      </c>
      <c r="T1813" s="8" t="inlineStr">
        <is>
          <t>24 ↑ +1.20%</t>
        </is>
      </c>
      <c r="U1813" s="8" t="inlineStr">
        <is>
          <t>46 ↑ +0.68%</t>
        </is>
      </c>
      <c r="V1813" s="8" t="inlineStr">
        <is>
          <t>32 ↑ +1.10%</t>
        </is>
      </c>
      <c r="W1813" s="8" t="inlineStr">
        <is>
          <t>17 ↑ +2.66%</t>
        </is>
      </c>
    </row>
    <row r="1814" ht="28" customHeight="1" s="386">
      <c r="A1814" s="308" t="n">
        <v>43544</v>
      </c>
      <c r="B1814" s="472" t="n">
        <v>1172.068</v>
      </c>
      <c r="C1814" s="8" t="n">
        <v>-2.554</v>
      </c>
      <c r="D1814" s="268" t="n">
        <v>-0.0022</v>
      </c>
      <c r="E1814" s="8" t="n">
        <v>96.65000000000001</v>
      </c>
      <c r="F1814" s="8" t="n">
        <v>117.719</v>
      </c>
      <c r="G1814" s="8" t="n">
        <v>115.76</v>
      </c>
      <c r="H1814" s="8" t="n">
        <v>105.05</v>
      </c>
      <c r="I1814" s="8" t="n">
        <v>136.47</v>
      </c>
      <c r="J1814" s="8" t="n">
        <v>36.11</v>
      </c>
      <c r="K1814" s="268" t="n">
        <v>0.1875</v>
      </c>
      <c r="L1814" s="268" t="n">
        <v>0.0964</v>
      </c>
      <c r="M1814" s="268" t="n">
        <v>-0.008</v>
      </c>
      <c r="N1814" s="8" t="n">
        <v>72.44</v>
      </c>
      <c r="O1814" s="8" t="n">
        <v>1883.85</v>
      </c>
      <c r="P1814" s="268" t="n">
        <v>0.0385</v>
      </c>
      <c r="Q1814" s="8" t="n">
        <v>123</v>
      </c>
      <c r="R1814" s="8" t="n">
        <v>0</v>
      </c>
      <c r="S1814" s="8" t="inlineStr">
        <is>
          <t>5 ↓ -0.13%</t>
        </is>
      </c>
      <c r="T1814" s="8" t="inlineStr">
        <is>
          <t>28 ↓ -0.23%</t>
        </is>
      </c>
      <c r="U1814" s="8" t="inlineStr">
        <is>
          <t>53 ↓ -0.03%</t>
        </is>
      </c>
      <c r="V1814" s="8" t="inlineStr">
        <is>
          <t>22 ↓ -0.77%</t>
        </is>
      </c>
      <c r="W1814" s="8" t="inlineStr">
        <is>
          <t>15 ↑ +0.69%</t>
        </is>
      </c>
    </row>
    <row r="1815" ht="28" customHeight="1" s="386">
      <c r="A1815" s="308" t="n">
        <v>43543</v>
      </c>
      <c r="B1815" s="472" t="n">
        <v>1174.622</v>
      </c>
      <c r="C1815" s="8" t="n">
        <v>9.630000000000001</v>
      </c>
      <c r="D1815" s="268" t="n">
        <v>0.0083</v>
      </c>
      <c r="E1815" s="8" t="n">
        <v>97.78</v>
      </c>
      <c r="F1815" s="8" t="n">
        <v>118.522</v>
      </c>
      <c r="G1815" s="8" t="n">
        <v>116.2</v>
      </c>
      <c r="H1815" s="8" t="n">
        <v>106.62</v>
      </c>
      <c r="I1815" s="8" t="n">
        <v>136.89</v>
      </c>
      <c r="J1815" s="8" t="n">
        <v>31.82</v>
      </c>
      <c r="K1815" s="268" t="n">
        <v>0.1837</v>
      </c>
      <c r="L1815" s="268" t="n">
        <v>0.09089999999999999</v>
      </c>
      <c r="M1815" s="268" t="n">
        <v>-0.009900000000000001</v>
      </c>
      <c r="N1815" s="8" t="n">
        <v>69.95999999999999</v>
      </c>
      <c r="O1815" s="8" t="n">
        <v>1483.95</v>
      </c>
      <c r="P1815" s="268" t="n">
        <v>0.0471</v>
      </c>
      <c r="Q1815" s="8" t="n">
        <v>123</v>
      </c>
      <c r="R1815" s="8" t="n">
        <v>0</v>
      </c>
      <c r="S1815" s="8" t="inlineStr">
        <is>
          <t>5 ↓ -0.02%</t>
        </is>
      </c>
      <c r="T1815" s="8" t="inlineStr">
        <is>
          <t>29 ↑ +0.64%</t>
        </is>
      </c>
      <c r="U1815" s="8" t="inlineStr">
        <is>
          <t>44 ↑ +0.82%</t>
        </is>
      </c>
      <c r="V1815" s="8" t="inlineStr">
        <is>
          <t>27 ↑ +1.41%</t>
        </is>
      </c>
      <c r="W1815" s="8" t="inlineStr">
        <is>
          <t>18 ↑ +0.91%</t>
        </is>
      </c>
    </row>
    <row r="1816" ht="28" customHeight="1" s="386">
      <c r="A1816" s="308" t="n">
        <v>43542</v>
      </c>
      <c r="B1816" s="472" t="n">
        <v>1164.992</v>
      </c>
      <c r="C1816" s="8" t="n">
        <v>21.791</v>
      </c>
      <c r="D1816" s="268" t="n">
        <v>0.0191</v>
      </c>
      <c r="E1816" s="8" t="n">
        <v>97.20999999999999</v>
      </c>
      <c r="F1816" s="8" t="n">
        <v>117.58</v>
      </c>
      <c r="G1816" s="8" t="n">
        <v>114.66</v>
      </c>
      <c r="H1816" s="8" t="n">
        <v>105.14</v>
      </c>
      <c r="I1816" s="8" t="n">
        <v>135.65</v>
      </c>
      <c r="J1816" s="8" t="n">
        <v>23.75</v>
      </c>
      <c r="K1816" s="268" t="n">
        <v>0.1807</v>
      </c>
      <c r="L1816" s="268" t="n">
        <v>0.0897</v>
      </c>
      <c r="M1816" s="268" t="n">
        <v>-0.008200000000000001</v>
      </c>
      <c r="N1816" s="8" t="n">
        <v>76.65000000000001</v>
      </c>
      <c r="O1816" s="8" t="n">
        <v>1483.95</v>
      </c>
      <c r="P1816" s="268" t="n">
        <v>0.0517</v>
      </c>
      <c r="Q1816" s="8" t="n">
        <v>123</v>
      </c>
      <c r="R1816" s="8" t="n">
        <v>0</v>
      </c>
      <c r="S1816" s="8" t="inlineStr">
        <is>
          <t>5 ↑ +0.85%</t>
        </is>
      </c>
      <c r="T1816" s="8" t="inlineStr">
        <is>
          <t>31 ↑ +1.39%</t>
        </is>
      </c>
      <c r="U1816" s="8" t="inlineStr">
        <is>
          <t>51 ↑ +2.06%</t>
        </is>
      </c>
      <c r="V1816" s="8" t="inlineStr">
        <is>
          <t>20 ↑ +2.49%</t>
        </is>
      </c>
      <c r="W1816" s="8" t="inlineStr">
        <is>
          <t>16 ↑ +2.02%</t>
        </is>
      </c>
    </row>
    <row r="1817" ht="28" customHeight="1" s="386">
      <c r="A1817" s="308" t="n">
        <v>43539</v>
      </c>
      <c r="B1817" s="472" t="n">
        <v>1143.201</v>
      </c>
      <c r="C1817" s="8" t="n">
        <v>12.208</v>
      </c>
      <c r="D1817" s="268" t="n">
        <v>0.0108</v>
      </c>
      <c r="E1817" s="8" t="n">
        <v>92.48</v>
      </c>
      <c r="F1817" s="8" t="n">
        <v>115.396</v>
      </c>
      <c r="G1817" s="8" t="n">
        <v>112.299</v>
      </c>
      <c r="H1817" s="8" t="n">
        <v>102.24</v>
      </c>
      <c r="I1817" s="8" t="n">
        <v>134.34</v>
      </c>
      <c r="J1817" s="8" t="n">
        <v>35</v>
      </c>
      <c r="K1817" s="268" t="n">
        <v>0.1894</v>
      </c>
      <c r="L1817" s="268" t="n">
        <v>0.1039</v>
      </c>
      <c r="M1817" s="268" t="n">
        <v>-0.0043</v>
      </c>
      <c r="N1817" s="8" t="n">
        <v>70.13</v>
      </c>
      <c r="O1817" s="8" t="n">
        <v>1483.95</v>
      </c>
      <c r="P1817" s="268" t="n">
        <v>0.0473</v>
      </c>
      <c r="Q1817" s="8" t="n">
        <v>123</v>
      </c>
      <c r="R1817" s="8" t="n">
        <v>0</v>
      </c>
      <c r="S1817" s="8" t="inlineStr">
        <is>
          <t>6 ↑ +0.45%</t>
        </is>
      </c>
      <c r="T1817" s="8" t="inlineStr">
        <is>
          <t>40 ↑ +0.64%</t>
        </is>
      </c>
      <c r="U1817" s="8" t="inlineStr">
        <is>
          <t>49 ↑ +0.79%</t>
        </is>
      </c>
      <c r="V1817" s="8" t="inlineStr">
        <is>
          <t>16 ↑ +0.90%</t>
        </is>
      </c>
      <c r="W1817" s="8" t="inlineStr">
        <is>
          <t>12 ↑ +4.27%</t>
        </is>
      </c>
    </row>
    <row r="1818" ht="28" customHeight="1" s="386">
      <c r="A1818" s="308" t="n">
        <v>43538</v>
      </c>
      <c r="B1818" s="472" t="n">
        <v>1130.993</v>
      </c>
      <c r="C1818" s="8" t="n">
        <v>-22.041</v>
      </c>
      <c r="D1818" s="268" t="n">
        <v>-0.0191</v>
      </c>
      <c r="E1818" s="8" t="n">
        <v>90.29000000000001</v>
      </c>
      <c r="F1818" s="8" t="n">
        <v>114.106</v>
      </c>
      <c r="G1818" s="8" t="n">
        <v>111.571</v>
      </c>
      <c r="H1818" s="8" t="n">
        <v>101.8</v>
      </c>
      <c r="I1818" s="8" t="n">
        <v>133.63</v>
      </c>
      <c r="J1818" s="8" t="n">
        <v>35.15</v>
      </c>
      <c r="K1818" s="268" t="n">
        <v>0.1952</v>
      </c>
      <c r="L1818" s="268" t="n">
        <v>0.1012</v>
      </c>
      <c r="M1818" s="268" t="n">
        <v>-0.002</v>
      </c>
      <c r="N1818" s="8" t="n">
        <v>73.3</v>
      </c>
      <c r="O1818" s="8" t="n">
        <v>1482.01</v>
      </c>
      <c r="P1818" s="268" t="n">
        <v>0.0495</v>
      </c>
      <c r="Q1818" s="8" t="n">
        <v>122</v>
      </c>
      <c r="R1818" s="8" t="n">
        <v>0</v>
      </c>
      <c r="S1818" s="8" t="inlineStr">
        <is>
          <t>7 ↓ -0.78%</t>
        </is>
      </c>
      <c r="T1818" s="8" t="inlineStr">
        <is>
          <t>46 ↓ -1.44%</t>
        </is>
      </c>
      <c r="U1818" s="8" t="inlineStr">
        <is>
          <t>43 ↓ -1.51%</t>
        </is>
      </c>
      <c r="V1818" s="8" t="inlineStr">
        <is>
          <t>15 ↓ -3.34%</t>
        </is>
      </c>
      <c r="W1818" s="8" t="inlineStr">
        <is>
          <t>11 ↓ -2.88%</t>
        </is>
      </c>
    </row>
    <row r="1819" ht="28" customHeight="1" s="386">
      <c r="A1819" s="308" t="n">
        <v>43537</v>
      </c>
      <c r="B1819" s="472" t="n">
        <v>1153.034</v>
      </c>
      <c r="C1819" s="8" t="n">
        <v>-12.423</v>
      </c>
      <c r="D1819" s="268" t="n">
        <v>-0.0107</v>
      </c>
      <c r="E1819" s="8" t="n">
        <v>95.70999999999999</v>
      </c>
      <c r="F1819" s="8" t="n">
        <v>116.483</v>
      </c>
      <c r="G1819" s="8" t="n">
        <v>113.615</v>
      </c>
      <c r="H1819" s="8" t="n">
        <v>103.34</v>
      </c>
      <c r="I1819" s="8" t="n">
        <v>134.63</v>
      </c>
      <c r="J1819" s="8" t="n">
        <v>30.49</v>
      </c>
      <c r="K1819" s="268" t="n">
        <v>0.1814</v>
      </c>
      <c r="L1819" s="268" t="n">
        <v>0.1007</v>
      </c>
      <c r="M1819" s="268" t="n">
        <v>-0.0061</v>
      </c>
      <c r="N1819" s="8" t="n">
        <v>94.86</v>
      </c>
      <c r="O1819" s="8" t="n">
        <v>1482.01</v>
      </c>
      <c r="P1819" s="268" t="n">
        <v>0.064</v>
      </c>
      <c r="Q1819" s="8" t="n">
        <v>122</v>
      </c>
      <c r="R1819" s="8" t="n">
        <v>0</v>
      </c>
      <c r="S1819" s="8" t="inlineStr">
        <is>
          <t>6 ↓ -0.20%</t>
        </is>
      </c>
      <c r="T1819" s="8" t="inlineStr">
        <is>
          <t>37 ↓ -0.67%</t>
        </is>
      </c>
      <c r="U1819" s="8" t="inlineStr">
        <is>
          <t>48 ↓ -1.39%</t>
        </is>
      </c>
      <c r="V1819" s="8" t="inlineStr">
        <is>
          <t>16 ↓ -0.96%</t>
        </is>
      </c>
      <c r="W1819" s="8" t="inlineStr">
        <is>
          <t>15 ↓ -1.46%</t>
        </is>
      </c>
    </row>
    <row r="1820" ht="28" customHeight="1" s="386">
      <c r="A1820" s="308" t="n">
        <v>43536</v>
      </c>
      <c r="B1820" s="472" t="n">
        <v>1165.457</v>
      </c>
      <c r="C1820" s="8" t="n">
        <v>14.252</v>
      </c>
      <c r="D1820" s="268" t="n">
        <v>0.0124</v>
      </c>
      <c r="E1820" s="8" t="n">
        <v>98.03</v>
      </c>
      <c r="F1820" s="8" t="n">
        <v>117.772</v>
      </c>
      <c r="G1820" s="8" t="n">
        <v>115.49</v>
      </c>
      <c r="H1820" s="8" t="n">
        <v>105.33</v>
      </c>
      <c r="I1820" s="8" t="n">
        <v>134.56</v>
      </c>
      <c r="J1820" s="8" t="n">
        <v>27.52</v>
      </c>
      <c r="K1820" s="268" t="n">
        <v>0.1679</v>
      </c>
      <c r="L1820" s="268" t="n">
        <v>0.0864</v>
      </c>
      <c r="M1820" s="268" t="n">
        <v>-0.008500000000000001</v>
      </c>
      <c r="N1820" s="8" t="n">
        <v>127.96</v>
      </c>
      <c r="O1820" s="8" t="n">
        <v>1482.01</v>
      </c>
      <c r="P1820" s="268" t="n">
        <v>0.0863</v>
      </c>
      <c r="Q1820" s="8" t="n">
        <v>122</v>
      </c>
      <c r="R1820" s="8" t="n">
        <v>0</v>
      </c>
      <c r="S1820" s="8" t="inlineStr">
        <is>
          <t>5 ↑ +0.91%</t>
        </is>
      </c>
      <c r="T1820" s="8" t="inlineStr">
        <is>
          <t>32 ↑ +1.00%</t>
        </is>
      </c>
      <c r="U1820" s="8" t="inlineStr">
        <is>
          <t>45 ↑ +0.68%</t>
        </is>
      </c>
      <c r="V1820" s="8" t="inlineStr">
        <is>
          <t>24 ↑ +1.27%</t>
        </is>
      </c>
      <c r="W1820" s="8" t="inlineStr">
        <is>
          <t>16 ↑ +3.34%</t>
        </is>
      </c>
    </row>
    <row r="1821" ht="28" customHeight="1" s="386">
      <c r="A1821" s="308" t="n">
        <v>43535</v>
      </c>
      <c r="B1821" s="472" t="n">
        <v>1151.205</v>
      </c>
      <c r="C1821" s="8" t="n">
        <v>25.283</v>
      </c>
      <c r="D1821" s="268" t="n">
        <v>0.0225</v>
      </c>
      <c r="E1821" s="8" t="n">
        <v>97.27</v>
      </c>
      <c r="F1821" s="8" t="n">
        <v>116.286</v>
      </c>
      <c r="G1821" s="8" t="n">
        <v>114.55</v>
      </c>
      <c r="H1821" s="8" t="n">
        <v>103.78</v>
      </c>
      <c r="I1821" s="8" t="n">
        <v>133.94</v>
      </c>
      <c r="J1821" s="8" t="n">
        <v>29.83</v>
      </c>
      <c r="K1821" s="268" t="n">
        <v>0.1765</v>
      </c>
      <c r="L1821" s="268" t="n">
        <v>0.1061</v>
      </c>
      <c r="M1821" s="268" t="n">
        <v>-0.0059</v>
      </c>
      <c r="N1821" s="8" t="n">
        <v>110.54</v>
      </c>
      <c r="O1821" s="8" t="n">
        <v>1482.01</v>
      </c>
      <c r="P1821" s="268" t="n">
        <v>0.0746</v>
      </c>
      <c r="Q1821" s="8" t="n">
        <v>122</v>
      </c>
      <c r="R1821" s="8" t="n">
        <v>0</v>
      </c>
      <c r="S1821" s="8" t="inlineStr">
        <is>
          <t>7 ↑ +1.76%</t>
        </is>
      </c>
      <c r="T1821" s="8" t="inlineStr">
        <is>
          <t>37 ↑ +1.64%</t>
        </is>
      </c>
      <c r="U1821" s="8" t="inlineStr">
        <is>
          <t>43 ↑ +1.80%</t>
        </is>
      </c>
      <c r="V1821" s="8" t="inlineStr">
        <is>
          <t>21 ↑ +3.65%</t>
        </is>
      </c>
      <c r="W1821" s="8" t="inlineStr">
        <is>
          <t>14 ↑ +3.34%</t>
        </is>
      </c>
    </row>
    <row r="1822" ht="28" customHeight="1" s="386">
      <c r="A1822" s="308" t="n">
        <v>43532</v>
      </c>
      <c r="B1822" s="472" t="n">
        <v>1125.922</v>
      </c>
      <c r="C1822" s="8" t="n">
        <v>-23.641</v>
      </c>
      <c r="D1822" s="268" t="n">
        <v>-0.0206</v>
      </c>
      <c r="E1822" s="8" t="n">
        <v>91.90000000000001</v>
      </c>
      <c r="F1822" s="8" t="n">
        <v>113.704</v>
      </c>
      <c r="G1822" s="8" t="n">
        <v>112.255</v>
      </c>
      <c r="H1822" s="8" t="n">
        <v>100.57</v>
      </c>
      <c r="I1822" s="8" t="n">
        <v>133.99</v>
      </c>
      <c r="J1822" s="8" t="n">
        <v>42.09</v>
      </c>
      <c r="K1822" s="268" t="n">
        <v>0.2029</v>
      </c>
      <c r="L1822" s="268" t="n">
        <v>0.1162</v>
      </c>
      <c r="M1822" s="268" t="n">
        <v>-0.0011</v>
      </c>
      <c r="N1822" s="8" t="n">
        <v>115.5</v>
      </c>
      <c r="O1822" s="8" t="n">
        <v>1482.01</v>
      </c>
      <c r="P1822" s="268" t="n">
        <v>0.0779</v>
      </c>
      <c r="Q1822" s="8" t="n">
        <v>122</v>
      </c>
      <c r="R1822" s="8" t="n">
        <v>0</v>
      </c>
      <c r="S1822" s="8" t="inlineStr">
        <is>
          <t>9 ↓ -1.47%</t>
        </is>
      </c>
      <c r="T1822" s="8" t="inlineStr">
        <is>
          <t>43 ↓ -1.82%</t>
        </is>
      </c>
      <c r="U1822" s="8" t="inlineStr">
        <is>
          <t>48 ↓ -1.95%</t>
        </is>
      </c>
      <c r="V1822" s="8" t="inlineStr">
        <is>
          <t>11 ↓ -1.42%</t>
        </is>
      </c>
      <c r="W1822" s="8" t="inlineStr">
        <is>
          <t>11 ↓ -4.55%</t>
        </is>
      </c>
    </row>
    <row r="1823" ht="28" customHeight="1" s="386">
      <c r="A1823" s="308" t="n">
        <v>43531</v>
      </c>
      <c r="B1823" s="472" t="n">
        <v>1149.563</v>
      </c>
      <c r="C1823" s="8" t="n">
        <v>0.358</v>
      </c>
      <c r="D1823" s="268" t="n">
        <v>0.0003</v>
      </c>
      <c r="E1823" s="8" t="n">
        <v>98.41</v>
      </c>
      <c r="F1823" s="8" t="n">
        <v>116.258</v>
      </c>
      <c r="G1823" s="8" t="n">
        <v>113.22</v>
      </c>
      <c r="H1823" s="8" t="n">
        <v>105.58</v>
      </c>
      <c r="I1823" s="8" t="n">
        <v>133.71</v>
      </c>
      <c r="J1823" s="8" t="n">
        <v>25.83</v>
      </c>
      <c r="K1823" s="268" t="n">
        <v>0.1745</v>
      </c>
      <c r="L1823" s="268" t="n">
        <v>0.0863</v>
      </c>
      <c r="M1823" s="268" t="n">
        <v>-0.0056</v>
      </c>
      <c r="N1823" s="8" t="n">
        <v>117.28</v>
      </c>
      <c r="O1823" s="8" t="n">
        <v>1474.51</v>
      </c>
      <c r="P1823" s="268" t="n">
        <v>0.0795</v>
      </c>
      <c r="Q1823" s="8" t="n">
        <v>121</v>
      </c>
      <c r="R1823" s="8" t="n">
        <v>0</v>
      </c>
      <c r="S1823" s="8" t="inlineStr">
        <is>
          <t>8 ↓ -0.20%</t>
        </is>
      </c>
      <c r="T1823" s="8" t="inlineStr">
        <is>
          <t>33 ↓ -0.11%</t>
        </is>
      </c>
      <c r="U1823" s="8" t="inlineStr">
        <is>
          <t>47 ↑ +0.06%</t>
        </is>
      </c>
      <c r="V1823" s="8" t="inlineStr">
        <is>
          <t>20 ↓ -0.28%</t>
        </is>
      </c>
      <c r="W1823" s="8" t="inlineStr">
        <is>
          <t>13 ↑ +2.31%</t>
        </is>
      </c>
    </row>
    <row r="1824" ht="28" customHeight="1" s="386">
      <c r="A1824" s="308" t="n">
        <v>43530</v>
      </c>
      <c r="B1824" s="472" t="n">
        <v>1149.205</v>
      </c>
      <c r="C1824" s="8" t="n">
        <v>13.477</v>
      </c>
      <c r="D1824" s="268" t="n">
        <v>0.0119</v>
      </c>
      <c r="E1824" s="8" t="n">
        <v>99</v>
      </c>
      <c r="F1824" s="8" t="n">
        <v>116.232</v>
      </c>
      <c r="G1824" s="8" t="n">
        <v>113.35</v>
      </c>
      <c r="H1824" s="8" t="n">
        <v>104.9</v>
      </c>
      <c r="I1824" s="8" t="n">
        <v>134.88</v>
      </c>
      <c r="J1824" s="8" t="n">
        <v>28.57</v>
      </c>
      <c r="K1824" s="268" t="n">
        <v>0.1865</v>
      </c>
      <c r="L1824" s="268" t="n">
        <v>0.0964</v>
      </c>
      <c r="M1824" s="268" t="n">
        <v>-0.0057</v>
      </c>
      <c r="N1824" s="8" t="n">
        <v>110.42</v>
      </c>
      <c r="O1824" s="8" t="n">
        <v>1474.51</v>
      </c>
      <c r="P1824" s="268" t="n">
        <v>0.07489999999999999</v>
      </c>
      <c r="Q1824" s="8" t="n">
        <v>121</v>
      </c>
      <c r="R1824" s="8" t="n">
        <v>0</v>
      </c>
      <c r="S1824" s="8" t="inlineStr">
        <is>
          <t>8 ↑ +1.82%</t>
        </is>
      </c>
      <c r="T1824" s="8" t="inlineStr">
        <is>
          <t>31 ↑ +1.50%</t>
        </is>
      </c>
      <c r="U1824" s="8" t="inlineStr">
        <is>
          <t>48 ↑ +0.69%</t>
        </is>
      </c>
      <c r="V1824" s="8" t="inlineStr">
        <is>
          <t>23 ↑ +1.62%</t>
        </is>
      </c>
      <c r="W1824" s="8" t="inlineStr">
        <is>
          <t>11 ↑ +1.10%</t>
        </is>
      </c>
    </row>
    <row r="1825" ht="28" customHeight="1" s="386">
      <c r="A1825" s="308" t="n">
        <v>43529</v>
      </c>
      <c r="B1825" s="472" t="n">
        <v>1135.728</v>
      </c>
      <c r="C1825" s="8" t="n">
        <v>19.351</v>
      </c>
      <c r="D1825" s="268" t="n">
        <v>0.0173</v>
      </c>
      <c r="E1825" s="8" t="n">
        <v>99.65000000000001</v>
      </c>
      <c r="F1825" s="8" t="n">
        <v>114.987</v>
      </c>
      <c r="G1825" s="8" t="n">
        <v>112.34</v>
      </c>
      <c r="H1825" s="8" t="n">
        <v>102.74</v>
      </c>
      <c r="I1825" s="8" t="n">
        <v>134.09</v>
      </c>
      <c r="J1825" s="8" t="n">
        <v>28.93</v>
      </c>
      <c r="K1825" s="268" t="n">
        <v>0.1911</v>
      </c>
      <c r="L1825" s="268" t="n">
        <v>0.0999</v>
      </c>
      <c r="M1825" s="268" t="n">
        <v>-0.0033</v>
      </c>
      <c r="N1825" s="8" t="n">
        <v>95.37</v>
      </c>
      <c r="O1825" s="8" t="n">
        <v>1467.05</v>
      </c>
      <c r="P1825" s="268" t="n">
        <v>0.065</v>
      </c>
      <c r="Q1825" s="8" t="n">
        <v>120</v>
      </c>
      <c r="R1825" s="8" t="n">
        <v>0</v>
      </c>
      <c r="S1825" s="8" t="inlineStr">
        <is>
          <t>9 ↑ +0.79%</t>
        </is>
      </c>
      <c r="T1825" s="8" t="inlineStr">
        <is>
          <t>39 ↑ +1.67%</t>
        </is>
      </c>
      <c r="U1825" s="8" t="inlineStr">
        <is>
          <t>40 ↑ +1.31%</t>
        </is>
      </c>
      <c r="V1825" s="8" t="inlineStr">
        <is>
          <t>22 ↑ +2.57%</t>
        </is>
      </c>
      <c r="W1825" s="8" t="inlineStr">
        <is>
          <t>10 ↑ +2.70%</t>
        </is>
      </c>
    </row>
    <row r="1826" ht="28" customHeight="1" s="386">
      <c r="A1826" s="308" t="n">
        <v>43528</v>
      </c>
      <c r="B1826" s="472" t="n">
        <v>1116.377</v>
      </c>
      <c r="C1826" s="8" t="n">
        <v>13.065</v>
      </c>
      <c r="D1826" s="268" t="n">
        <v>0.0118</v>
      </c>
      <c r="E1826" s="8" t="n">
        <v>97.64</v>
      </c>
      <c r="F1826" s="8" t="n">
        <v>113.003</v>
      </c>
      <c r="G1826" s="8" t="n">
        <v>111</v>
      </c>
      <c r="H1826" s="8" t="n">
        <v>101.19</v>
      </c>
      <c r="I1826" s="8" t="n">
        <v>132.73</v>
      </c>
      <c r="J1826" s="8" t="n">
        <v>32.58</v>
      </c>
      <c r="K1826" s="268" t="n">
        <v>0.1972</v>
      </c>
      <c r="L1826" s="268" t="n">
        <v>0.1054</v>
      </c>
      <c r="M1826" s="268" t="n">
        <v>0.0005999999999999999</v>
      </c>
      <c r="N1826" s="8" t="n">
        <v>125.28</v>
      </c>
      <c r="O1826" s="8" t="n">
        <v>1474.51</v>
      </c>
      <c r="P1826" s="268" t="n">
        <v>0.08500000000000001</v>
      </c>
      <c r="Q1826" s="8" t="n">
        <v>121</v>
      </c>
      <c r="R1826" s="8" t="n">
        <v>0</v>
      </c>
      <c r="S1826" s="8" t="inlineStr">
        <is>
          <t>12 ↑ +0.29%</t>
        </is>
      </c>
      <c r="T1826" s="8" t="inlineStr">
        <is>
          <t>45 ↑ +0.97%</t>
        </is>
      </c>
      <c r="U1826" s="8" t="inlineStr">
        <is>
          <t>40 ↑ +0.88%</t>
        </is>
      </c>
      <c r="V1826" s="8" t="inlineStr">
        <is>
          <t>15 ↑ +2.43%</t>
        </is>
      </c>
      <c r="W1826" s="8" t="inlineStr">
        <is>
          <t>9 ↑ +2.73%</t>
        </is>
      </c>
    </row>
    <row r="1827" ht="28" customHeight="1" s="386">
      <c r="A1827" s="308" t="n">
        <v>43525</v>
      </c>
      <c r="B1827" s="472" t="n">
        <v>1103.312</v>
      </c>
      <c r="C1827" s="8" t="n">
        <v>4.093</v>
      </c>
      <c r="D1827" s="268" t="n">
        <v>0.0037</v>
      </c>
      <c r="E1827" s="8" t="n">
        <v>95</v>
      </c>
      <c r="F1827" s="8" t="n">
        <v>111.633</v>
      </c>
      <c r="G1827" s="8" t="n">
        <v>110.201</v>
      </c>
      <c r="H1827" s="8" t="n">
        <v>99.40000000000001</v>
      </c>
      <c r="I1827" s="8" t="n">
        <v>132.34</v>
      </c>
      <c r="J1827" s="8" t="n">
        <v>36.88</v>
      </c>
      <c r="K1827" s="268" t="n">
        <v>0.2071</v>
      </c>
      <c r="L1827" s="268" t="n">
        <v>0.1198</v>
      </c>
      <c r="M1827" s="268" t="n">
        <v>0.0031</v>
      </c>
      <c r="N1827" s="8" t="n">
        <v>88.93000000000001</v>
      </c>
      <c r="O1827" s="8" t="n">
        <v>1474.51</v>
      </c>
      <c r="P1827" s="268" t="n">
        <v>0.0603</v>
      </c>
      <c r="Q1827" s="8" t="n">
        <v>121</v>
      </c>
      <c r="R1827" s="8" t="n">
        <v>0</v>
      </c>
      <c r="S1827" s="8" t="inlineStr">
        <is>
          <t>18 ↑ +0.42%</t>
        </is>
      </c>
      <c r="T1827" s="8" t="inlineStr">
        <is>
          <t>42 ↑ +0.12%</t>
        </is>
      </c>
      <c r="U1827" s="8" t="inlineStr">
        <is>
          <t>40 ↑ +0.58%</t>
        </is>
      </c>
      <c r="V1827" s="8" t="inlineStr">
        <is>
          <t>13 ↑ +0.86%</t>
        </is>
      </c>
      <c r="W1827" s="8" t="inlineStr">
        <is>
          <t>8 ↓ -0.24%</t>
        </is>
      </c>
    </row>
    <row r="1828" ht="28" customHeight="1" s="386">
      <c r="A1828" s="308" t="n">
        <v>43524</v>
      </c>
      <c r="B1828" s="472" t="n">
        <v>1099.219</v>
      </c>
      <c r="C1828" s="8" t="n">
        <v>1.701</v>
      </c>
      <c r="D1828" s="268" t="n">
        <v>0.0015</v>
      </c>
      <c r="E1828" s="8" t="n">
        <v>94.73999999999999</v>
      </c>
      <c r="F1828" s="8" t="n">
        <v>111.266</v>
      </c>
      <c r="G1828" s="8" t="n">
        <v>109.6</v>
      </c>
      <c r="H1828" s="8" t="n">
        <v>98.54000000000001</v>
      </c>
      <c r="I1828" s="8" t="n">
        <v>132.25</v>
      </c>
      <c r="J1828" s="8" t="n">
        <v>36.89</v>
      </c>
      <c r="K1828" s="268" t="n">
        <v>0.2098</v>
      </c>
      <c r="L1828" s="268" t="n">
        <v>0.1191</v>
      </c>
      <c r="M1828" s="268" t="n">
        <v>0.0039</v>
      </c>
      <c r="N1828" s="8" t="n">
        <v>82.81</v>
      </c>
      <c r="O1828" s="8" t="n">
        <v>1474.51</v>
      </c>
      <c r="P1828" s="268" t="n">
        <v>0.0562</v>
      </c>
      <c r="Q1828" s="8" t="n">
        <v>121</v>
      </c>
      <c r="R1828" s="8" t="n">
        <v>0</v>
      </c>
      <c r="S1828" s="8" t="inlineStr">
        <is>
          <t>19 ↓ -0.10%</t>
        </is>
      </c>
      <c r="T1828" s="8" t="inlineStr">
        <is>
          <t>48 ↑ +0.01%</t>
        </is>
      </c>
      <c r="U1828" s="8" t="inlineStr">
        <is>
          <t>33 ↑ +0.13%</t>
        </is>
      </c>
      <c r="V1828" s="8" t="inlineStr">
        <is>
          <t>13 ↑ +0.38%</t>
        </is>
      </c>
      <c r="W1828" s="8" t="inlineStr">
        <is>
          <t>8 ↑ +1.37%</t>
        </is>
      </c>
    </row>
    <row r="1829" ht="28" customHeight="1" s="386">
      <c r="A1829" s="308" t="n">
        <v>43523</v>
      </c>
      <c r="B1829" s="472" t="n">
        <v>1097.518</v>
      </c>
      <c r="C1829" s="8" t="n">
        <v>-3.63</v>
      </c>
      <c r="D1829" s="268" t="n">
        <v>-0.0033</v>
      </c>
      <c r="E1829" s="8" t="n">
        <v>95.76000000000001</v>
      </c>
      <c r="F1829" s="8" t="n">
        <v>111.07</v>
      </c>
      <c r="G1829" s="8" t="n">
        <v>109.6</v>
      </c>
      <c r="H1829" s="8" t="n">
        <v>99.31999999999999</v>
      </c>
      <c r="I1829" s="8" t="n">
        <v>131.96</v>
      </c>
      <c r="J1829" s="8" t="n">
        <v>39.42</v>
      </c>
      <c r="K1829" s="268" t="n">
        <v>0.2089</v>
      </c>
      <c r="L1829" s="268" t="n">
        <v>0.1218</v>
      </c>
      <c r="M1829" s="268" t="n">
        <v>0.0042</v>
      </c>
      <c r="N1829" s="8" t="n">
        <v>103.83</v>
      </c>
      <c r="O1829" s="8" t="n">
        <v>1474.51</v>
      </c>
      <c r="P1829" s="268" t="n">
        <v>0.0704</v>
      </c>
      <c r="Q1829" s="8" t="n">
        <v>121</v>
      </c>
      <c r="R1829" s="8" t="n">
        <v>0</v>
      </c>
      <c r="S1829" s="8" t="inlineStr">
        <is>
          <t>17 ↑ +0.24%</t>
        </is>
      </c>
      <c r="T1829" s="8" t="inlineStr">
        <is>
          <t>49 ↓ -0.27%</t>
        </is>
      </c>
      <c r="U1829" s="8" t="inlineStr">
        <is>
          <t>36 ↓ -0.73%</t>
        </is>
      </c>
      <c r="V1829" s="8" t="inlineStr">
        <is>
          <t>12 ↓ -0.78%</t>
        </is>
      </c>
      <c r="W1829" s="8" t="inlineStr">
        <is>
          <t>7 ↑ +0.68%</t>
        </is>
      </c>
    </row>
    <row r="1830" ht="28" customHeight="1" s="386">
      <c r="A1830" s="308" t="n">
        <v>43522</v>
      </c>
      <c r="B1830" s="472" t="n">
        <v>1101.148</v>
      </c>
      <c r="C1830" s="8" t="n">
        <v>-6.578</v>
      </c>
      <c r="D1830" s="268" t="n">
        <v>-0.0059</v>
      </c>
      <c r="E1830" s="8" t="n">
        <v>98.11</v>
      </c>
      <c r="F1830" s="8" t="n">
        <v>111.438</v>
      </c>
      <c r="G1830" s="8" t="n">
        <v>109.45</v>
      </c>
      <c r="H1830" s="8" t="n">
        <v>100</v>
      </c>
      <c r="I1830" s="8" t="n">
        <v>132.26</v>
      </c>
      <c r="J1830" s="8" t="n">
        <v>33.75</v>
      </c>
      <c r="K1830" s="268" t="n">
        <v>0.2082</v>
      </c>
      <c r="L1830" s="268" t="n">
        <v>0.1336</v>
      </c>
      <c r="M1830" s="268" t="n">
        <v>0.0034</v>
      </c>
      <c r="N1830" s="8" t="n">
        <v>100.47</v>
      </c>
      <c r="O1830" s="8" t="n">
        <v>1474.51</v>
      </c>
      <c r="P1830" s="268" t="n">
        <v>0.06809999999999999</v>
      </c>
      <c r="Q1830" s="8" t="n">
        <v>121</v>
      </c>
      <c r="R1830" s="8" t="n">
        <v>0</v>
      </c>
      <c r="S1830" s="8" t="inlineStr">
        <is>
          <t>16 ↓ -0.14%</t>
        </is>
      </c>
      <c r="T1830" s="8" t="inlineStr">
        <is>
          <t>47 ↓ -0.00%</t>
        </is>
      </c>
      <c r="U1830" s="8" t="inlineStr">
        <is>
          <t>39 ↓ -0.50%</t>
        </is>
      </c>
      <c r="V1830" s="8" t="inlineStr">
        <is>
          <t>11 ↓ -1.18%</t>
        </is>
      </c>
      <c r="W1830" s="8" t="inlineStr">
        <is>
          <t>8 ↓ -4.62%</t>
        </is>
      </c>
    </row>
    <row r="1831" ht="28" customHeight="1" s="386">
      <c r="A1831" s="308" t="n">
        <v>43521</v>
      </c>
      <c r="B1831" s="472" t="n">
        <v>1107.726</v>
      </c>
      <c r="C1831" s="8" t="n">
        <v>29.134</v>
      </c>
      <c r="D1831" s="268" t="n">
        <v>0.027</v>
      </c>
      <c r="E1831" s="8" t="n">
        <v>100</v>
      </c>
      <c r="F1831" s="8" t="n">
        <v>112.438</v>
      </c>
      <c r="G1831" s="8" t="n">
        <v>109.99</v>
      </c>
      <c r="H1831" s="8" t="n">
        <v>99.31999999999999</v>
      </c>
      <c r="I1831" s="8" t="n">
        <v>133.65</v>
      </c>
      <c r="J1831" s="8" t="n">
        <v>33.55</v>
      </c>
      <c r="K1831" s="268" t="n">
        <v>0.2122</v>
      </c>
      <c r="L1831" s="268" t="n">
        <v>0.1316</v>
      </c>
      <c r="M1831" s="268" t="n">
        <v>0.0021</v>
      </c>
      <c r="N1831" s="8" t="n">
        <v>111.73</v>
      </c>
      <c r="O1831" s="8" t="n">
        <v>1474.51</v>
      </c>
      <c r="P1831" s="268" t="n">
        <v>0.07580000000000001</v>
      </c>
      <c r="Q1831" s="8" t="n">
        <v>121</v>
      </c>
      <c r="R1831" s="8" t="n">
        <v>0</v>
      </c>
      <c r="S1831" s="8" t="inlineStr">
        <is>
          <t>16 ↑ +0.83%</t>
        </is>
      </c>
      <c r="T1831" s="8" t="inlineStr">
        <is>
          <t>46 ↑ +1.54%</t>
        </is>
      </c>
      <c r="U1831" s="8" t="inlineStr">
        <is>
          <t>36 ↑ +2.75%</t>
        </is>
      </c>
      <c r="V1831" s="8" t="inlineStr">
        <is>
          <t>14 ↑ +3.30%</t>
        </is>
      </c>
      <c r="W1831" s="8" t="inlineStr">
        <is>
          <t>9 ↑ +10.84%</t>
        </is>
      </c>
    </row>
    <row r="1832" ht="28" customHeight="1" s="386">
      <c r="A1832" s="308" t="n">
        <v>43518</v>
      </c>
      <c r="B1832" s="472" t="n">
        <v>1078.592</v>
      </c>
      <c r="C1832" s="8" t="n">
        <v>13.566</v>
      </c>
      <c r="D1832" s="268" t="n">
        <v>0.0127</v>
      </c>
      <c r="E1832" s="8" t="n">
        <v>97.23999999999999</v>
      </c>
      <c r="F1832" s="8" t="n">
        <v>109.184</v>
      </c>
      <c r="G1832" s="8" t="n">
        <v>107.146</v>
      </c>
      <c r="H1832" s="8" t="n">
        <v>94.61</v>
      </c>
      <c r="I1832" s="8" t="n">
        <v>133.82</v>
      </c>
      <c r="J1832" s="8" t="n">
        <v>50</v>
      </c>
      <c r="K1832" s="268" t="n">
        <v>0.2464</v>
      </c>
      <c r="L1832" s="268" t="n">
        <v>0.1599</v>
      </c>
      <c r="M1832" s="268" t="n">
        <v>0.0075</v>
      </c>
      <c r="N1832" s="8" t="n">
        <v>62.61</v>
      </c>
      <c r="O1832" s="8" t="n">
        <v>1474.51</v>
      </c>
      <c r="P1832" s="268" t="n">
        <v>0.0425</v>
      </c>
      <c r="Q1832" s="8" t="n">
        <v>121</v>
      </c>
      <c r="R1832" s="8" t="n">
        <v>0</v>
      </c>
      <c r="S1832" s="8" t="inlineStr">
        <is>
          <t>25 ↑ +0.76%</t>
        </is>
      </c>
      <c r="T1832" s="8" t="inlineStr">
        <is>
          <t>48 ↑ +0.91%</t>
        </is>
      </c>
      <c r="U1832" s="8" t="inlineStr">
        <is>
          <t>34 ↑ +0.91%</t>
        </is>
      </c>
      <c r="V1832" s="8" t="inlineStr">
        <is>
          <t>10 ↑ +2.48%</t>
        </is>
      </c>
      <c r="W1832" s="8" t="inlineStr">
        <is>
          <t>4 ↑ +8.93%</t>
        </is>
      </c>
    </row>
    <row r="1833" ht="28" customHeight="1" s="386">
      <c r="A1833" s="308" t="n">
        <v>43517</v>
      </c>
      <c r="B1833" s="472" t="n">
        <v>1065.026</v>
      </c>
      <c r="C1833" s="8" t="n">
        <v>4.725</v>
      </c>
      <c r="D1833" s="268" t="n">
        <v>0.0045</v>
      </c>
      <c r="E1833" s="8" t="n">
        <v>91.69</v>
      </c>
      <c r="F1833" s="8" t="n">
        <v>107.661</v>
      </c>
      <c r="G1833" s="8" t="n">
        <v>106.07</v>
      </c>
      <c r="H1833" s="8" t="n">
        <v>91.64</v>
      </c>
      <c r="I1833" s="8" t="n">
        <v>134.43</v>
      </c>
      <c r="J1833" s="8" t="n">
        <v>63.77</v>
      </c>
      <c r="K1833" s="268" t="n">
        <v>0.2676</v>
      </c>
      <c r="L1833" s="268" t="n">
        <v>0.1766</v>
      </c>
      <c r="M1833" s="268" t="n">
        <v>0.0102</v>
      </c>
      <c r="N1833" s="8" t="n">
        <v>47.38</v>
      </c>
      <c r="O1833" s="8" t="n">
        <v>1474.49</v>
      </c>
      <c r="P1833" s="268" t="n">
        <v>0.0321</v>
      </c>
      <c r="Q1833" s="8" t="n">
        <v>120</v>
      </c>
      <c r="R1833" s="8" t="n">
        <v>0</v>
      </c>
      <c r="S1833" s="8" t="inlineStr">
        <is>
          <t>28 ↑ +0.15%</t>
        </is>
      </c>
      <c r="T1833" s="8" t="inlineStr">
        <is>
          <t>49 ↑ +0.50%</t>
        </is>
      </c>
      <c r="U1833" s="8" t="inlineStr">
        <is>
          <t>30 ↑ +0.78%</t>
        </is>
      </c>
      <c r="V1833" s="8" t="inlineStr">
        <is>
          <t>10 ↑ +0.20%</t>
        </is>
      </c>
      <c r="W1833" s="8" t="inlineStr">
        <is>
          <t>3 ↑ +4.30%</t>
        </is>
      </c>
    </row>
    <row r="1834" ht="28" customHeight="1" s="386">
      <c r="A1834" s="308" t="n">
        <v>43516</v>
      </c>
      <c r="B1834" s="472" t="n">
        <v>1060.301</v>
      </c>
      <c r="C1834" s="8" t="n">
        <v>3.262</v>
      </c>
      <c r="D1834" s="268" t="n">
        <v>0.0031</v>
      </c>
      <c r="E1834" s="8" t="n">
        <v>92.08</v>
      </c>
      <c r="F1834" s="8" t="n">
        <v>107.164</v>
      </c>
      <c r="G1834" s="8" t="n">
        <v>105.84</v>
      </c>
      <c r="H1834" s="8" t="n">
        <v>91.09</v>
      </c>
      <c r="I1834" s="8" t="n">
        <v>133.41</v>
      </c>
      <c r="J1834" s="8" t="n">
        <v>59.65</v>
      </c>
      <c r="K1834" s="268" t="n">
        <v>0.2625</v>
      </c>
      <c r="L1834" s="268" t="n">
        <v>0.1725</v>
      </c>
      <c r="M1834" s="268" t="n">
        <v>0.0111</v>
      </c>
      <c r="N1834" s="8" t="n">
        <v>37.86</v>
      </c>
      <c r="O1834" s="8" t="n">
        <v>1474.49</v>
      </c>
      <c r="P1834" s="268" t="n">
        <v>0.0257</v>
      </c>
      <c r="Q1834" s="8" t="n">
        <v>120</v>
      </c>
      <c r="R1834" s="8" t="n">
        <v>0</v>
      </c>
      <c r="S1834" s="8" t="inlineStr">
        <is>
          <t>31 ↑ +0.09%</t>
        </is>
      </c>
      <c r="T1834" s="8" t="inlineStr">
        <is>
          <t>46 ↑ +0.28%</t>
        </is>
      </c>
      <c r="U1834" s="8" t="inlineStr">
        <is>
          <t>31 ↑ +0.04%</t>
        </is>
      </c>
      <c r="V1834" s="8" t="inlineStr">
        <is>
          <t>10 ↑ +2.00%</t>
        </is>
      </c>
      <c r="W1834" s="8" t="inlineStr">
        <is>
          <t>2 ↑ +0.06%</t>
        </is>
      </c>
    </row>
    <row r="1835" ht="28" customHeight="1" s="386">
      <c r="A1835" s="308" t="n">
        <v>43515</v>
      </c>
      <c r="B1835" s="472" t="n">
        <v>1057.039</v>
      </c>
      <c r="C1835" s="8" t="n">
        <v>-4.945</v>
      </c>
      <c r="D1835" s="268" t="n">
        <v>-0.0047</v>
      </c>
      <c r="E1835" s="8" t="n">
        <v>91.53</v>
      </c>
      <c r="F1835" s="8" t="n">
        <v>106.838</v>
      </c>
      <c r="G1835" s="8" t="n">
        <v>105.81</v>
      </c>
      <c r="H1835" s="8" t="n">
        <v>90.53</v>
      </c>
      <c r="I1835" s="8" t="n">
        <v>133.31</v>
      </c>
      <c r="J1835" s="8" t="n">
        <v>57.1</v>
      </c>
      <c r="K1835" s="268" t="n">
        <v>0.2648</v>
      </c>
      <c r="L1835" s="268" t="n">
        <v>0.1817</v>
      </c>
      <c r="M1835" s="268" t="n">
        <v>0.0116</v>
      </c>
      <c r="N1835" s="8" t="n">
        <v>49.91</v>
      </c>
      <c r="O1835" s="8" t="n">
        <v>1467.03</v>
      </c>
      <c r="P1835" s="268" t="n">
        <v>0.034</v>
      </c>
      <c r="Q1835" s="8" t="n">
        <v>119</v>
      </c>
      <c r="R1835" s="8" t="n">
        <v>0</v>
      </c>
      <c r="S1835" s="8" t="inlineStr">
        <is>
          <t>33 ↓ -0.42%</t>
        </is>
      </c>
      <c r="T1835" s="8" t="inlineStr">
        <is>
          <t>45 ↓ -0.20%</t>
        </is>
      </c>
      <c r="U1835" s="8" t="inlineStr">
        <is>
          <t>32 ↓ -0.63%</t>
        </is>
      </c>
      <c r="V1835" s="8" t="inlineStr">
        <is>
          <t>7 ↓ -0.52%</t>
        </is>
      </c>
      <c r="W1835" s="8" t="inlineStr">
        <is>
          <t>2 ↓ -1.24%</t>
        </is>
      </c>
    </row>
    <row r="1836" ht="28" customHeight="1" s="386">
      <c r="A1836" s="308" t="n">
        <v>43514</v>
      </c>
      <c r="B1836" s="472" t="n">
        <v>1061.984</v>
      </c>
      <c r="C1836" s="8" t="n">
        <v>16.916</v>
      </c>
      <c r="D1836" s="268" t="n">
        <v>0.0162</v>
      </c>
      <c r="E1836" s="8" t="n">
        <v>95.83</v>
      </c>
      <c r="F1836" s="8" t="n">
        <v>107.303</v>
      </c>
      <c r="G1836" s="8" t="n">
        <v>105.61</v>
      </c>
      <c r="H1836" s="8" t="n">
        <v>91.12</v>
      </c>
      <c r="I1836" s="8" t="n">
        <v>134.33</v>
      </c>
      <c r="J1836" s="8" t="n">
        <v>57.07</v>
      </c>
      <c r="K1836" s="268" t="n">
        <v>0.2702</v>
      </c>
      <c r="L1836" s="268" t="n">
        <v>0.1792</v>
      </c>
      <c r="M1836" s="268" t="n">
        <v>0.0106</v>
      </c>
      <c r="N1836" s="8" t="n">
        <v>36.84</v>
      </c>
      <c r="O1836" s="8" t="n">
        <v>1464.75</v>
      </c>
      <c r="P1836" s="268" t="n">
        <v>0.0251</v>
      </c>
      <c r="Q1836" s="8" t="n">
        <v>117</v>
      </c>
      <c r="R1836" s="8" t="n">
        <v>0</v>
      </c>
      <c r="S1836" s="8" t="inlineStr">
        <is>
          <t>28 ↑ +1.17%</t>
        </is>
      </c>
      <c r="T1836" s="8" t="inlineStr">
        <is>
          <t>46 ↑ +1.38%</t>
        </is>
      </c>
      <c r="U1836" s="8" t="inlineStr">
        <is>
          <t>33 ↑ +2.52%</t>
        </is>
      </c>
      <c r="V1836" s="8" t="inlineStr">
        <is>
          <t>6 ↑ +2.47%</t>
        </is>
      </c>
      <c r="W1836" s="8" t="inlineStr">
        <is>
          <t>4 ↑ +3.06%</t>
        </is>
      </c>
    </row>
    <row r="1837" ht="28" customHeight="1" s="386">
      <c r="A1837" s="308" t="n">
        <v>43511</v>
      </c>
      <c r="B1837" s="472" t="n">
        <v>1045.068</v>
      </c>
      <c r="C1837" s="8" t="n">
        <v>-3.028</v>
      </c>
      <c r="D1837" s="268" t="n">
        <v>-0.0029</v>
      </c>
      <c r="E1837" s="8" t="n">
        <v>88.31999999999999</v>
      </c>
      <c r="F1837" s="8" t="n">
        <v>105.566</v>
      </c>
      <c r="G1837" s="8" t="n">
        <v>104.329</v>
      </c>
      <c r="H1837" s="8" t="n">
        <v>87.63</v>
      </c>
      <c r="I1837" s="8" t="n">
        <v>135.08</v>
      </c>
      <c r="J1837" s="8" t="n">
        <v>70.61</v>
      </c>
      <c r="K1837" s="268" t="n">
        <v>0.2951</v>
      </c>
      <c r="L1837" s="268" t="n">
        <v>0.1985</v>
      </c>
      <c r="M1837" s="268" t="n">
        <v>0.014</v>
      </c>
      <c r="N1837" s="8" t="n">
        <v>29.49</v>
      </c>
      <c r="O1837" s="8" t="n">
        <v>1464.75</v>
      </c>
      <c r="P1837" s="268" t="n">
        <v>0.0201</v>
      </c>
      <c r="Q1837" s="8" t="n">
        <v>117</v>
      </c>
      <c r="R1837" s="8" t="inlineStr">
        <is>
          <t>1 ↑ +0.08%</t>
        </is>
      </c>
      <c r="S1837" s="8" t="inlineStr">
        <is>
          <t>35 ↑ +0.07%</t>
        </is>
      </c>
      <c r="T1837" s="8" t="inlineStr">
        <is>
          <t>44 ↓ -0.21%</t>
        </is>
      </c>
      <c r="U1837" s="8" t="inlineStr">
        <is>
          <t>30 ↓ -0.67%</t>
        </is>
      </c>
      <c r="V1837" s="8" t="inlineStr">
        <is>
          <t>5 ↓ -0.97%</t>
        </is>
      </c>
      <c r="W1837" s="8" t="inlineStr">
        <is>
          <t>2 ↓ -1.01%</t>
        </is>
      </c>
    </row>
    <row r="1838" ht="28" customHeight="1" s="386">
      <c r="A1838" s="308" t="n">
        <v>43510</v>
      </c>
      <c r="B1838" s="472" t="n">
        <v>1048.096</v>
      </c>
      <c r="C1838" s="8" t="n">
        <v>4.54</v>
      </c>
      <c r="D1838" s="268" t="n">
        <v>0.0043</v>
      </c>
      <c r="E1838" s="8" t="n">
        <v>89.44</v>
      </c>
      <c r="F1838" s="8" t="n">
        <v>105.917</v>
      </c>
      <c r="G1838" s="8" t="n">
        <v>104.01</v>
      </c>
      <c r="H1838" s="8" t="n">
        <v>88.72</v>
      </c>
      <c r="I1838" s="8" t="n">
        <v>135.09</v>
      </c>
      <c r="J1838" s="8" t="n">
        <v>67.97</v>
      </c>
      <c r="K1838" s="268" t="n">
        <v>0.2917</v>
      </c>
      <c r="L1838" s="268" t="n">
        <v>0.2052</v>
      </c>
      <c r="M1838" s="268" t="n">
        <v>0.0133</v>
      </c>
      <c r="N1838" s="8" t="n">
        <v>30.82</v>
      </c>
      <c r="O1838" s="8" t="n">
        <v>1464.75</v>
      </c>
      <c r="P1838" s="268" t="n">
        <v>0.021</v>
      </c>
      <c r="Q1838" s="8" t="n">
        <v>117</v>
      </c>
      <c r="R1838" s="8" t="inlineStr">
        <is>
          <t>1 ↑ +0.09%</t>
        </is>
      </c>
      <c r="S1838" s="8" t="inlineStr">
        <is>
          <t>36 ↑ +0.36%</t>
        </is>
      </c>
      <c r="T1838" s="8" t="inlineStr">
        <is>
          <t>44 ↑ +0.40%</t>
        </is>
      </c>
      <c r="U1838" s="8" t="inlineStr">
        <is>
          <t>27 ↑ +0.55%</t>
        </is>
      </c>
      <c r="V1838" s="8" t="inlineStr">
        <is>
          <t>7 ↑ +0.42%</t>
        </is>
      </c>
      <c r="W1838" s="8" t="inlineStr">
        <is>
          <t>2 ↑ +1.37%</t>
        </is>
      </c>
    </row>
    <row r="1839" ht="28" customHeight="1" s="386">
      <c r="A1839" s="308" t="n">
        <v>43509</v>
      </c>
      <c r="B1839" s="472" t="n">
        <v>1043.556</v>
      </c>
      <c r="C1839" s="8" t="n">
        <v>9.474</v>
      </c>
      <c r="D1839" s="268" t="n">
        <v>0.0092</v>
      </c>
      <c r="E1839" s="8" t="n">
        <v>88.20999999999999</v>
      </c>
      <c r="F1839" s="8" t="n">
        <v>105.452</v>
      </c>
      <c r="G1839" s="8" t="n">
        <v>103.5</v>
      </c>
      <c r="H1839" s="8" t="n">
        <v>87.72</v>
      </c>
      <c r="I1839" s="8" t="n">
        <v>134.58</v>
      </c>
      <c r="J1839" s="8" t="n">
        <v>67.16</v>
      </c>
      <c r="K1839" s="268" t="n">
        <v>0.2913</v>
      </c>
      <c r="L1839" s="268" t="n">
        <v>0.1996</v>
      </c>
      <c r="M1839" s="268" t="n">
        <v>0.0142</v>
      </c>
      <c r="N1839" s="8" t="n">
        <v>39.74</v>
      </c>
      <c r="O1839" s="8" t="n">
        <v>1464.75</v>
      </c>
      <c r="P1839" s="268" t="n">
        <v>0.0271</v>
      </c>
      <c r="Q1839" s="8" t="n">
        <v>117</v>
      </c>
      <c r="R1839" s="8" t="inlineStr">
        <is>
          <t>1 ↓ -0.42%</t>
        </is>
      </c>
      <c r="S1839" s="8" t="inlineStr">
        <is>
          <t>36 ↑ +0.60%</t>
        </is>
      </c>
      <c r="T1839" s="8" t="inlineStr">
        <is>
          <t>43 ↑ +0.96%</t>
        </is>
      </c>
      <c r="U1839" s="8" t="inlineStr">
        <is>
          <t>28 ↑ +1.23%</t>
        </is>
      </c>
      <c r="V1839" s="8" t="inlineStr">
        <is>
          <t>8 ↑ +1.20%</t>
        </is>
      </c>
      <c r="W1839" s="8" t="inlineStr">
        <is>
          <t>1 ↑ +0.70%</t>
        </is>
      </c>
    </row>
    <row r="1840" ht="28" customHeight="1" s="386">
      <c r="A1840" s="308" t="n">
        <v>43508</v>
      </c>
      <c r="B1840" s="472" t="n">
        <v>1034.082</v>
      </c>
      <c r="C1840" s="8" t="n">
        <v>6.269</v>
      </c>
      <c r="D1840" s="268" t="n">
        <v>0.0061</v>
      </c>
      <c r="E1840" s="8" t="n">
        <v>83.08</v>
      </c>
      <c r="F1840" s="8" t="n">
        <v>104.486</v>
      </c>
      <c r="G1840" s="8" t="n">
        <v>102.66</v>
      </c>
      <c r="H1840" s="8" t="n">
        <v>86.47</v>
      </c>
      <c r="I1840" s="8" t="n">
        <v>134.92</v>
      </c>
      <c r="J1840" s="8" t="n">
        <v>70.73</v>
      </c>
      <c r="K1840" s="268" t="n">
        <v>0.3043</v>
      </c>
      <c r="L1840" s="268" t="n">
        <v>0.205</v>
      </c>
      <c r="M1840" s="268" t="n">
        <v>0.0161</v>
      </c>
      <c r="N1840" s="8" t="n">
        <v>30.51</v>
      </c>
      <c r="O1840" s="8" t="n">
        <v>1464.75</v>
      </c>
      <c r="P1840" s="268" t="n">
        <v>0.0208</v>
      </c>
      <c r="Q1840" s="8" t="n">
        <v>117</v>
      </c>
      <c r="R1840" s="8" t="n">
        <v>0</v>
      </c>
      <c r="S1840" s="8" t="inlineStr">
        <is>
          <t>45 ↑ +0.56%</t>
        </is>
      </c>
      <c r="T1840" s="8" t="inlineStr">
        <is>
          <t>39 ↑ +0.62%</t>
        </is>
      </c>
      <c r="U1840" s="8" t="inlineStr">
        <is>
          <t>25 ↑ +0.59%</t>
        </is>
      </c>
      <c r="V1840" s="8" t="inlineStr">
        <is>
          <t>7 ↑ +0.80%</t>
        </is>
      </c>
      <c r="W1840" s="8" t="inlineStr">
        <is>
          <t>1 ↑ +1.62%</t>
        </is>
      </c>
    </row>
    <row r="1841" ht="28" customHeight="1" s="386">
      <c r="A1841" s="308" t="n">
        <v>43507</v>
      </c>
      <c r="B1841" s="472" t="n">
        <v>1027.813</v>
      </c>
      <c r="C1841" s="8" t="n">
        <v>10.677</v>
      </c>
      <c r="D1841" s="268" t="n">
        <v>0.0105</v>
      </c>
      <c r="E1841" s="8" t="n">
        <v>78.01000000000001</v>
      </c>
      <c r="F1841" s="8" t="n">
        <v>103.856</v>
      </c>
      <c r="G1841" s="8" t="n">
        <v>102.01</v>
      </c>
      <c r="H1841" s="8" t="n">
        <v>85.81</v>
      </c>
      <c r="I1841" s="8" t="n">
        <v>135.62</v>
      </c>
      <c r="J1841" s="8" t="n">
        <v>74.43000000000001</v>
      </c>
      <c r="K1841" s="268" t="n">
        <v>0.3176</v>
      </c>
      <c r="L1841" s="268" t="n">
        <v>0.2219</v>
      </c>
      <c r="M1841" s="268" t="n">
        <v>0.0174</v>
      </c>
      <c r="N1841" s="8" t="n">
        <v>21.79</v>
      </c>
      <c r="O1841" s="8" t="n">
        <v>1464.75</v>
      </c>
      <c r="P1841" s="268" t="n">
        <v>0.0149</v>
      </c>
      <c r="Q1841" s="8" t="n">
        <v>117</v>
      </c>
      <c r="R1841" s="8" t="inlineStr">
        <is>
          <t>3 ↑ +0.79%</t>
        </is>
      </c>
      <c r="S1841" s="8" t="inlineStr">
        <is>
          <t>44 ↑ +0.95%</t>
        </is>
      </c>
      <c r="T1841" s="8" t="inlineStr">
        <is>
          <t>40 ↑ +0.76%</t>
        </is>
      </c>
      <c r="U1841" s="8" t="inlineStr">
        <is>
          <t>23 ↑ +1.34%</t>
        </is>
      </c>
      <c r="V1841" s="8" t="inlineStr">
        <is>
          <t>6 ↑ +2.93%</t>
        </is>
      </c>
      <c r="W1841" s="8" t="inlineStr">
        <is>
          <t>1 ↓ -0.17%</t>
        </is>
      </c>
    </row>
    <row r="1842" ht="28" customHeight="1" s="386">
      <c r="A1842" s="308" t="n">
        <v>43497</v>
      </c>
      <c r="B1842" s="472" t="n">
        <v>1017.136</v>
      </c>
      <c r="C1842" s="8" t="n">
        <v>10.7</v>
      </c>
      <c r="D1842" s="268" t="n">
        <v>0.0106</v>
      </c>
      <c r="E1842" s="8" t="n">
        <v>68.81</v>
      </c>
      <c r="F1842" s="8" t="n">
        <v>102.897</v>
      </c>
      <c r="G1842" s="8" t="n">
        <v>100.91</v>
      </c>
      <c r="H1842" s="8" t="n">
        <v>82.28</v>
      </c>
      <c r="I1842" s="8" t="n">
        <v>135.94</v>
      </c>
      <c r="J1842" s="8" t="n">
        <v>80.59</v>
      </c>
      <c r="K1842" s="268" t="n">
        <v>0.3305</v>
      </c>
      <c r="L1842" s="268" t="n">
        <v>0.235</v>
      </c>
      <c r="M1842" s="268" t="n">
        <v>0.0191</v>
      </c>
      <c r="N1842" s="8" t="n">
        <v>19.3</v>
      </c>
      <c r="O1842" s="8" t="n">
        <v>1456.3</v>
      </c>
      <c r="P1842" s="268" t="n">
        <v>0.0133</v>
      </c>
      <c r="Q1842" s="8" t="n">
        <v>116</v>
      </c>
      <c r="R1842" s="8" t="inlineStr">
        <is>
          <t>5 ↑ +0.88%</t>
        </is>
      </c>
      <c r="S1842" s="8" t="inlineStr">
        <is>
          <t>47 ↑ +0.91%</t>
        </is>
      </c>
      <c r="T1842" s="8" t="inlineStr">
        <is>
          <t>39 ↑ +1.00%</t>
        </is>
      </c>
      <c r="U1842" s="8" t="inlineStr">
        <is>
          <t>20 ↑ +1.55%</t>
        </is>
      </c>
      <c r="V1842" s="8" t="inlineStr">
        <is>
          <t>4 ↑ +1.39%</t>
        </is>
      </c>
      <c r="W1842" s="8" t="inlineStr">
        <is>
          <t>1 ↑ +0.93%</t>
        </is>
      </c>
    </row>
    <row r="1843" ht="28" customHeight="1" s="386">
      <c r="A1843" s="308" t="n">
        <v>43496</v>
      </c>
      <c r="B1843" s="472" t="n">
        <v>1006.436</v>
      </c>
      <c r="C1843" s="8" t="n">
        <v>-0.541</v>
      </c>
      <c r="D1843" s="268" t="n">
        <v>-0.0005</v>
      </c>
      <c r="E1843" s="8" t="n">
        <v>55.26</v>
      </c>
      <c r="F1843" s="8" t="n">
        <v>101.695</v>
      </c>
      <c r="G1843" s="8" t="n">
        <v>100.07</v>
      </c>
      <c r="H1843" s="8" t="n">
        <v>80.98999999999999</v>
      </c>
      <c r="I1843" s="8" t="n">
        <v>138.56</v>
      </c>
      <c r="J1843" s="8" t="n">
        <v>90.91</v>
      </c>
      <c r="K1843" s="268" t="n">
        <v>0.3687</v>
      </c>
      <c r="L1843" s="268" t="n">
        <v>0.2704</v>
      </c>
      <c r="M1843" s="268" t="n">
        <v>0.0217</v>
      </c>
      <c r="N1843" s="8" t="n">
        <v>21.15</v>
      </c>
      <c r="O1843" s="8" t="n">
        <v>1464.75</v>
      </c>
      <c r="P1843" s="268" t="n">
        <v>0.0144</v>
      </c>
      <c r="Q1843" s="8" t="n">
        <v>117</v>
      </c>
      <c r="R1843" s="8" t="inlineStr">
        <is>
          <t>7 ↓ -0.49%</t>
        </is>
      </c>
      <c r="S1843" s="8" t="inlineStr">
        <is>
          <t>52 ↓ -0.24%</t>
        </is>
      </c>
      <c r="T1843" s="8" t="inlineStr">
        <is>
          <t>36 ↑ +0.15%</t>
        </is>
      </c>
      <c r="U1843" s="8" t="inlineStr">
        <is>
          <t>19 ↑ +0.06%</t>
        </is>
      </c>
      <c r="V1843" s="8" t="inlineStr">
        <is>
          <t>3 ↑ +0.91%</t>
        </is>
      </c>
      <c r="W1843" s="8" t="n">
        <v>0</v>
      </c>
    </row>
    <row r="1844" ht="28" customHeight="1" s="386">
      <c r="A1844" s="308" t="n">
        <v>43495</v>
      </c>
      <c r="B1844" s="472" t="n">
        <v>1006.977</v>
      </c>
      <c r="C1844" s="8" t="n">
        <v>-1.297</v>
      </c>
      <c r="D1844" s="268" t="n">
        <v>-0.0013</v>
      </c>
      <c r="E1844" s="8" t="n">
        <v>56.19</v>
      </c>
      <c r="F1844" s="8" t="n">
        <v>101.739</v>
      </c>
      <c r="G1844" s="8" t="n">
        <v>100.205</v>
      </c>
      <c r="H1844" s="8" t="n">
        <v>80.72</v>
      </c>
      <c r="I1844" s="8" t="n">
        <v>137.53</v>
      </c>
      <c r="J1844" s="8" t="n">
        <v>86.34</v>
      </c>
      <c r="K1844" s="268" t="n">
        <v>0.358</v>
      </c>
      <c r="L1844" s="268" t="n">
        <v>0.2678</v>
      </c>
      <c r="M1844" s="268" t="n">
        <v>0.0215</v>
      </c>
      <c r="N1844" s="8" t="n">
        <v>16.67</v>
      </c>
      <c r="O1844" s="8" t="n">
        <v>1464.75</v>
      </c>
      <c r="P1844" s="268" t="n">
        <v>0.0114</v>
      </c>
      <c r="Q1844" s="8" t="n">
        <v>117</v>
      </c>
      <c r="R1844" s="8" t="inlineStr">
        <is>
          <t>8 ↑ +0.10%</t>
        </is>
      </c>
      <c r="S1844" s="8" t="inlineStr">
        <is>
          <t>51 ↓ -0.16%</t>
        </is>
      </c>
      <c r="T1844" s="8" t="inlineStr">
        <is>
          <t>37 ↓ -0.28%</t>
        </is>
      </c>
      <c r="U1844" s="8" t="inlineStr">
        <is>
          <t>18 ↑ +0.15%</t>
        </is>
      </c>
      <c r="V1844" s="8" t="inlineStr">
        <is>
          <t>3 ↓ -0.06%</t>
        </is>
      </c>
      <c r="W1844" s="8" t="n">
        <v>0</v>
      </c>
    </row>
    <row r="1845" ht="28" customHeight="1" s="386">
      <c r="A1845" s="308" t="n">
        <v>43494</v>
      </c>
      <c r="B1845" s="472" t="n">
        <v>1008.274</v>
      </c>
      <c r="C1845" s="8" t="n">
        <v>-4.691</v>
      </c>
      <c r="D1845" s="268" t="n">
        <v>-0.0046</v>
      </c>
      <c r="E1845" s="8" t="n">
        <v>58.82</v>
      </c>
      <c r="F1845" s="8" t="n">
        <v>101.873</v>
      </c>
      <c r="G1845" s="8" t="n">
        <v>100.49</v>
      </c>
      <c r="H1845" s="8" t="n">
        <v>82.56999999999999</v>
      </c>
      <c r="I1845" s="8" t="n">
        <v>136.19</v>
      </c>
      <c r="J1845" s="8" t="n">
        <v>83.65000000000001</v>
      </c>
      <c r="K1845" s="268" t="n">
        <v>0.3431</v>
      </c>
      <c r="L1845" s="268" t="n">
        <v>0.2542</v>
      </c>
      <c r="M1845" s="268" t="n">
        <v>0.0213</v>
      </c>
      <c r="N1845" s="8" t="n">
        <v>22.56</v>
      </c>
      <c r="O1845" s="8" t="n">
        <v>1464.75</v>
      </c>
      <c r="P1845" s="268" t="n">
        <v>0.0154</v>
      </c>
      <c r="Q1845" s="8" t="n">
        <v>117</v>
      </c>
      <c r="R1845" s="8" t="inlineStr">
        <is>
          <t>7 ↓ -0.74%</t>
        </is>
      </c>
      <c r="S1845" s="8" t="inlineStr">
        <is>
          <t>51 ↓ -0.65%</t>
        </is>
      </c>
      <c r="T1845" s="8" t="inlineStr">
        <is>
          <t>38 ↓ -0.32%</t>
        </is>
      </c>
      <c r="U1845" s="8" t="inlineStr">
        <is>
          <t>18 ↓ -0.15%</t>
        </is>
      </c>
      <c r="V1845" s="8" t="inlineStr">
        <is>
          <t>3 ↓ -0.34%</t>
        </is>
      </c>
      <c r="W1845" s="8" t="n">
        <v>0</v>
      </c>
    </row>
    <row r="1846" ht="28" customHeight="1" s="386">
      <c r="A1846" s="308" t="n">
        <v>43493</v>
      </c>
      <c r="B1846" s="472" t="n">
        <v>1012.965</v>
      </c>
      <c r="C1846" s="8" t="n">
        <v>-4.026</v>
      </c>
      <c r="D1846" s="268" t="n">
        <v>-0.004</v>
      </c>
      <c r="E1846" s="8" t="n">
        <v>64.18000000000001</v>
      </c>
      <c r="F1846" s="8" t="n">
        <v>102.325</v>
      </c>
      <c r="G1846" s="8" t="n">
        <v>100.735</v>
      </c>
      <c r="H1846" s="8" t="n">
        <v>82.81</v>
      </c>
      <c r="I1846" s="8" t="n">
        <v>135.48</v>
      </c>
      <c r="J1846" s="8" t="n">
        <v>81.09999999999999</v>
      </c>
      <c r="K1846" s="268" t="n">
        <v>0.3315</v>
      </c>
      <c r="L1846" s="268" t="n">
        <v>0.2382</v>
      </c>
      <c r="M1846" s="268" t="n">
        <v>0.0204</v>
      </c>
      <c r="N1846" s="8" t="n">
        <v>23.38</v>
      </c>
      <c r="O1846" s="8" t="n">
        <v>1464.99</v>
      </c>
      <c r="P1846" s="268" t="n">
        <v>0.016</v>
      </c>
      <c r="Q1846" s="8" t="n">
        <v>118</v>
      </c>
      <c r="R1846" s="8" t="inlineStr">
        <is>
          <t>6 ↓ -0.25%</t>
        </is>
      </c>
      <c r="S1846" s="8" t="inlineStr">
        <is>
          <t>49 ↓ -0.35%</t>
        </is>
      </c>
      <c r="T1846" s="8" t="inlineStr">
        <is>
          <t>43 ↓ -0.41%</t>
        </is>
      </c>
      <c r="U1846" s="8" t="inlineStr">
        <is>
          <t>17 ↓ -0.36%</t>
        </is>
      </c>
      <c r="V1846" s="8" t="inlineStr">
        <is>
          <t>3 ↓ -1.34%</t>
        </is>
      </c>
      <c r="W1846" s="8" t="n">
        <v>0</v>
      </c>
    </row>
    <row r="1847" ht="28" customHeight="1" s="386">
      <c r="A1847" s="308" t="n">
        <v>43490</v>
      </c>
      <c r="B1847" s="472" t="n">
        <v>1016.991</v>
      </c>
      <c r="C1847" s="8" t="n">
        <v>4.838</v>
      </c>
      <c r="D1847" s="268" t="n">
        <v>0.0048</v>
      </c>
      <c r="E1847" s="8" t="n">
        <v>69.84999999999999</v>
      </c>
      <c r="F1847" s="8" t="n">
        <v>102.745</v>
      </c>
      <c r="G1847" s="8" t="n">
        <v>101.125</v>
      </c>
      <c r="H1847" s="8" t="n">
        <v>83.23999999999999</v>
      </c>
      <c r="I1847" s="8" t="n">
        <v>135.78</v>
      </c>
      <c r="J1847" s="8" t="n">
        <v>78.3</v>
      </c>
      <c r="K1847" s="268" t="n">
        <v>0.3304</v>
      </c>
      <c r="L1847" s="268" t="n">
        <v>0.2345</v>
      </c>
      <c r="M1847" s="268" t="n">
        <v>0.0196</v>
      </c>
      <c r="N1847" s="8" t="n">
        <v>29.84</v>
      </c>
      <c r="O1847" s="8" t="n">
        <v>1464.99</v>
      </c>
      <c r="P1847" s="268" t="n">
        <v>0.0204</v>
      </c>
      <c r="Q1847" s="8" t="n">
        <v>118</v>
      </c>
      <c r="R1847" s="8" t="inlineStr">
        <is>
          <t>4 ↑ +0.31%</t>
        </is>
      </c>
      <c r="S1847" s="8" t="inlineStr">
        <is>
          <t>46 ↑ +0.32%</t>
        </is>
      </c>
      <c r="T1847" s="8" t="inlineStr">
        <is>
          <t>42 ↑ +0.61%</t>
        </is>
      </c>
      <c r="U1847" s="8" t="inlineStr">
        <is>
          <t>23 ↑ +0.64%</t>
        </is>
      </c>
      <c r="V1847" s="8" t="inlineStr">
        <is>
          <t>3 ↑ +0.06%</t>
        </is>
      </c>
      <c r="W1847" s="8" t="n">
        <v>0</v>
      </c>
    </row>
    <row r="1848" ht="28" customHeight="1" s="386">
      <c r="A1848" s="308" t="n">
        <v>43489</v>
      </c>
      <c r="B1848" s="472" t="n">
        <v>1012.153</v>
      </c>
      <c r="C1848" s="8" t="n">
        <v>5.277</v>
      </c>
      <c r="D1848" s="268" t="n">
        <v>0.0052</v>
      </c>
      <c r="E1848" s="8" t="n">
        <v>69.72</v>
      </c>
      <c r="F1848" s="8" t="n">
        <v>102.256</v>
      </c>
      <c r="G1848" s="8" t="n">
        <v>100.365</v>
      </c>
      <c r="H1848" s="8" t="n">
        <v>84.20999999999999</v>
      </c>
      <c r="I1848" s="8" t="n">
        <v>134.11</v>
      </c>
      <c r="J1848" s="8" t="n">
        <v>74.59</v>
      </c>
      <c r="K1848" s="268" t="n">
        <v>0.3186</v>
      </c>
      <c r="L1848" s="268" t="n">
        <v>0.2289</v>
      </c>
      <c r="M1848" s="268" t="n">
        <v>0.0206</v>
      </c>
      <c r="N1848" s="8" t="n">
        <v>22.73</v>
      </c>
      <c r="O1848" s="8" t="n">
        <v>1464.99</v>
      </c>
      <c r="P1848" s="268" t="n">
        <v>0.0155</v>
      </c>
      <c r="Q1848" s="8" t="n">
        <v>118</v>
      </c>
      <c r="R1848" s="8" t="inlineStr">
        <is>
          <t>5 ↓ -0.06%</t>
        </is>
      </c>
      <c r="S1848" s="8" t="inlineStr">
        <is>
          <t>50 ↑ +0.26%</t>
        </is>
      </c>
      <c r="T1848" s="8" t="inlineStr">
        <is>
          <t>43 ↑ +0.66%</t>
        </is>
      </c>
      <c r="U1848" s="8" t="inlineStr">
        <is>
          <t>17 ↑ +1.00%</t>
        </is>
      </c>
      <c r="V1848" s="8" t="inlineStr">
        <is>
          <t>2 ↑ +1.23%</t>
        </is>
      </c>
      <c r="W1848" s="8" t="inlineStr">
        <is>
          <t>1 ↑ +1.37%</t>
        </is>
      </c>
    </row>
    <row r="1849" ht="28" customHeight="1" s="386">
      <c r="A1849" s="308" t="n">
        <v>43488</v>
      </c>
      <c r="B1849" s="472" t="n">
        <v>1006.876</v>
      </c>
      <c r="C1849" s="8" t="n">
        <v>1.26</v>
      </c>
      <c r="D1849" s="268" t="n">
        <v>0.0013</v>
      </c>
      <c r="E1849" s="8" t="n">
        <v>62.5</v>
      </c>
      <c r="F1849" s="8" t="n">
        <v>101.734</v>
      </c>
      <c r="G1849" s="8" t="n">
        <v>100.24</v>
      </c>
      <c r="H1849" s="8" t="n">
        <v>85.51000000000001</v>
      </c>
      <c r="I1849" s="8" t="n">
        <v>133.78</v>
      </c>
      <c r="J1849" s="8" t="n">
        <v>77.31</v>
      </c>
      <c r="K1849" s="268" t="n">
        <v>0.3205</v>
      </c>
      <c r="L1849" s="268" t="n">
        <v>0.2295</v>
      </c>
      <c r="M1849" s="268" t="n">
        <v>0.0216</v>
      </c>
      <c r="N1849" s="8" t="n">
        <v>17.26</v>
      </c>
      <c r="O1849" s="8" t="n">
        <v>1460.66</v>
      </c>
      <c r="P1849" s="268" t="n">
        <v>0.0118</v>
      </c>
      <c r="Q1849" s="8" t="n">
        <v>117</v>
      </c>
      <c r="R1849" s="8" t="inlineStr">
        <is>
          <t>6 ↓ -0.21%</t>
        </is>
      </c>
      <c r="S1849" s="8" t="inlineStr">
        <is>
          <t>50 ↓ -0.03%</t>
        </is>
      </c>
      <c r="T1849" s="8" t="inlineStr">
        <is>
          <t>43 ↑ +0.24%</t>
        </is>
      </c>
      <c r="U1849" s="8" t="inlineStr">
        <is>
          <t>15 ↑ +0.29%</t>
        </is>
      </c>
      <c r="V1849" s="8" t="inlineStr">
        <is>
          <t>3 ↑ +0.18%</t>
        </is>
      </c>
      <c r="W1849" s="8" t="n">
        <v>0</v>
      </c>
    </row>
    <row r="1850" ht="28" customHeight="1" s="386">
      <c r="A1850" s="308" t="n">
        <v>43487</v>
      </c>
      <c r="B1850" s="472" t="n">
        <v>1005.616</v>
      </c>
      <c r="C1850" s="8" t="n">
        <v>-3.093</v>
      </c>
      <c r="D1850" s="268" t="n">
        <v>-0.0031</v>
      </c>
      <c r="E1850" s="8" t="n">
        <v>60.92</v>
      </c>
      <c r="F1850" s="8" t="n">
        <v>101.599</v>
      </c>
      <c r="G1850" s="8" t="n">
        <v>100.23</v>
      </c>
      <c r="H1850" s="8" t="n">
        <v>85.47</v>
      </c>
      <c r="I1850" s="8" t="n">
        <v>133.94</v>
      </c>
      <c r="J1850" s="8" t="n">
        <v>78.81999999999999</v>
      </c>
      <c r="K1850" s="268" t="n">
        <v>0.3234</v>
      </c>
      <c r="L1850" s="268" t="n">
        <v>0.2284</v>
      </c>
      <c r="M1850" s="268" t="n">
        <v>0.0218</v>
      </c>
      <c r="N1850" s="8" t="n">
        <v>20.98</v>
      </c>
      <c r="O1850" s="8" t="n">
        <v>1460.66</v>
      </c>
      <c r="P1850" s="268" t="n">
        <v>0.0144</v>
      </c>
      <c r="Q1850" s="8" t="n">
        <v>117</v>
      </c>
      <c r="R1850" s="8" t="inlineStr">
        <is>
          <t>4 ↓ -0.12%</t>
        </is>
      </c>
      <c r="S1850" s="8" t="inlineStr">
        <is>
          <t>52 ↓ -0.25%</t>
        </is>
      </c>
      <c r="T1850" s="8" t="inlineStr">
        <is>
          <t>44 ↓ -0.17%</t>
        </is>
      </c>
      <c r="U1850" s="8" t="inlineStr">
        <is>
          <t>14 ↓ -0.94%</t>
        </is>
      </c>
      <c r="V1850" s="8" t="inlineStr">
        <is>
          <t>2 ↓ -0.90%</t>
        </is>
      </c>
      <c r="W1850" s="8" t="inlineStr">
        <is>
          <t>1 ↑ +0.07%</t>
        </is>
      </c>
    </row>
    <row r="1851" ht="28" customHeight="1" s="386">
      <c r="A1851" s="308" t="n">
        <v>43486</v>
      </c>
      <c r="B1851" s="472" t="n">
        <v>1008.709</v>
      </c>
      <c r="C1851" s="8" t="n">
        <v>2.554</v>
      </c>
      <c r="D1851" s="268" t="n">
        <v>0.0025</v>
      </c>
      <c r="E1851" s="8" t="n">
        <v>63.8</v>
      </c>
      <c r="F1851" s="8" t="n">
        <v>101.883</v>
      </c>
      <c r="G1851" s="8" t="n">
        <v>100.5</v>
      </c>
      <c r="H1851" s="8" t="n">
        <v>85.84</v>
      </c>
      <c r="I1851" s="8" t="n">
        <v>133.38</v>
      </c>
      <c r="J1851" s="8" t="n">
        <v>74.03</v>
      </c>
      <c r="K1851" s="268" t="n">
        <v>0.315</v>
      </c>
      <c r="L1851" s="268" t="n">
        <v>0.2173</v>
      </c>
      <c r="M1851" s="268" t="n">
        <v>0.0213</v>
      </c>
      <c r="N1851" s="8" t="n">
        <v>24.3</v>
      </c>
      <c r="O1851" s="8" t="n">
        <v>1453.23</v>
      </c>
      <c r="P1851" s="268" t="n">
        <v>0.0167</v>
      </c>
      <c r="Q1851" s="8" t="n">
        <v>115</v>
      </c>
      <c r="R1851" s="8" t="inlineStr">
        <is>
          <t>4 ↓ -0.11%</t>
        </is>
      </c>
      <c r="S1851" s="8" t="inlineStr">
        <is>
          <t>48 ↑ +0.03%</t>
        </is>
      </c>
      <c r="T1851" s="8" t="inlineStr">
        <is>
          <t>45 ↑ +0.34%</t>
        </is>
      </c>
      <c r="U1851" s="8" t="inlineStr">
        <is>
          <t>15 ↑ +1.58%</t>
        </is>
      </c>
      <c r="V1851" s="8" t="inlineStr">
        <is>
          <t>2 ↓ -0.07%</t>
        </is>
      </c>
      <c r="W1851" s="8" t="inlineStr">
        <is>
          <t>1 ↓ -0.51%</t>
        </is>
      </c>
    </row>
    <row r="1852" ht="28" customHeight="1" s="386">
      <c r="A1852" s="308" t="n">
        <v>43483</v>
      </c>
      <c r="B1852" s="472" t="n">
        <v>1006.155</v>
      </c>
      <c r="C1852" s="8" t="n">
        <v>1.926</v>
      </c>
      <c r="D1852" s="268" t="n">
        <v>0.0019</v>
      </c>
      <c r="E1852" s="8" t="n">
        <v>63.7</v>
      </c>
      <c r="F1852" s="8" t="n">
        <v>101.497</v>
      </c>
      <c r="G1852" s="8" t="n">
        <v>100.267</v>
      </c>
      <c r="H1852" s="8" t="n">
        <v>83.16</v>
      </c>
      <c r="I1852" s="8" t="n">
        <v>134.64</v>
      </c>
      <c r="J1852" s="8" t="n">
        <v>75.56</v>
      </c>
      <c r="K1852" s="268" t="n">
        <v>0.3315</v>
      </c>
      <c r="L1852" s="268" t="n">
        <v>0.2141</v>
      </c>
      <c r="M1852" s="268" t="n">
        <v>0.022</v>
      </c>
      <c r="N1852" s="8" t="n">
        <v>18.19</v>
      </c>
      <c r="O1852" s="8" t="n">
        <v>1423.16</v>
      </c>
      <c r="P1852" s="268" t="n">
        <v>0.0128</v>
      </c>
      <c r="Q1852" s="8" t="n">
        <v>114</v>
      </c>
      <c r="R1852" s="8" t="inlineStr">
        <is>
          <t>4 ↓ -0.06%</t>
        </is>
      </c>
      <c r="S1852" s="8" t="inlineStr">
        <is>
          <t>49 ↑ +0.01%</t>
        </is>
      </c>
      <c r="T1852" s="8" t="inlineStr">
        <is>
          <t>45 ↑ +0.29%</t>
        </is>
      </c>
      <c r="U1852" s="8" t="inlineStr">
        <is>
          <t>13 ↑ +1.75%</t>
        </is>
      </c>
      <c r="V1852" s="8" t="inlineStr">
        <is>
          <t>2 ↑ +1.00%</t>
        </is>
      </c>
      <c r="W1852" s="8" t="inlineStr">
        <is>
          <t>1 ↓ -3.26%</t>
        </is>
      </c>
    </row>
    <row r="1853" ht="28" customHeight="1" s="386">
      <c r="A1853" s="308" t="n">
        <v>43482</v>
      </c>
      <c r="B1853" s="472" t="n">
        <v>1004.229</v>
      </c>
      <c r="C1853" s="8" t="n">
        <v>-3.125</v>
      </c>
      <c r="D1853" s="268" t="n">
        <v>-0.0031</v>
      </c>
      <c r="E1853" s="8" t="n">
        <v>60.97</v>
      </c>
      <c r="F1853" s="8" t="n">
        <v>101.302</v>
      </c>
      <c r="G1853" s="8" t="n">
        <v>99.964</v>
      </c>
      <c r="H1853" s="8" t="n">
        <v>82.98</v>
      </c>
      <c r="I1853" s="8" t="n">
        <v>135.23</v>
      </c>
      <c r="J1853" s="8" t="n">
        <v>78.93000000000001</v>
      </c>
      <c r="K1853" s="268" t="n">
        <v>0.3393</v>
      </c>
      <c r="L1853" s="268" t="n">
        <v>0.2227</v>
      </c>
      <c r="M1853" s="268" t="n">
        <v>0.0224</v>
      </c>
      <c r="N1853" s="8" t="n">
        <v>18.16</v>
      </c>
      <c r="O1853" s="8" t="n">
        <v>1423.16</v>
      </c>
      <c r="P1853" s="268" t="n">
        <v>0.0128</v>
      </c>
      <c r="Q1853" s="8" t="n">
        <v>114</v>
      </c>
      <c r="R1853" s="8" t="inlineStr">
        <is>
          <t>4 ↓ -0.28%</t>
        </is>
      </c>
      <c r="S1853" s="8" t="inlineStr">
        <is>
          <t>54 ↓ -0.39%</t>
        </is>
      </c>
      <c r="T1853" s="8" t="inlineStr">
        <is>
          <t>42 ↓ -0.22%</t>
        </is>
      </c>
      <c r="U1853" s="8" t="inlineStr">
        <is>
          <t>11 ↓ -0.15%</t>
        </is>
      </c>
      <c r="V1853" s="8" t="inlineStr">
        <is>
          <t>2 ↓ -0.37%</t>
        </is>
      </c>
      <c r="W1853" s="8" t="inlineStr">
        <is>
          <t>1 ↓ -1.73%</t>
        </is>
      </c>
    </row>
    <row r="1854" ht="28" customHeight="1" s="386">
      <c r="A1854" s="308" t="n">
        <v>43481</v>
      </c>
      <c r="B1854" s="472" t="n">
        <v>1007.354</v>
      </c>
      <c r="C1854" s="8" t="n">
        <v>1.39</v>
      </c>
      <c r="D1854" s="268" t="n">
        <v>0.0014</v>
      </c>
      <c r="E1854" s="8" t="n">
        <v>63.88</v>
      </c>
      <c r="F1854" s="8" t="n">
        <v>101.623</v>
      </c>
      <c r="G1854" s="8" t="n">
        <v>100.51</v>
      </c>
      <c r="H1854" s="8" t="n">
        <v>83.97</v>
      </c>
      <c r="I1854" s="8" t="n">
        <v>134.38</v>
      </c>
      <c r="J1854" s="8" t="n">
        <v>73.34999999999999</v>
      </c>
      <c r="K1854" s="268" t="n">
        <v>0.3276</v>
      </c>
      <c r="L1854" s="268" t="n">
        <v>0.2042</v>
      </c>
      <c r="M1854" s="268" t="n">
        <v>0.0217</v>
      </c>
      <c r="N1854" s="8" t="n">
        <v>20.82</v>
      </c>
      <c r="O1854" s="8" t="n">
        <v>1423.16</v>
      </c>
      <c r="P1854" s="268" t="n">
        <v>0.0146</v>
      </c>
      <c r="Q1854" s="8" t="n">
        <v>114</v>
      </c>
      <c r="R1854" s="8" t="inlineStr">
        <is>
          <t>2 ↓ -0.15%</t>
        </is>
      </c>
      <c r="S1854" s="8" t="inlineStr">
        <is>
          <t>52 ↑ +0.11%</t>
        </is>
      </c>
      <c r="T1854" s="8" t="inlineStr">
        <is>
          <t>47 ↑ +0.11%</t>
        </is>
      </c>
      <c r="U1854" s="8" t="inlineStr">
        <is>
          <t>10 ↓ -0.01%</t>
        </is>
      </c>
      <c r="V1854" s="8" t="inlineStr">
        <is>
          <t>2 ↓ -0.45%</t>
        </is>
      </c>
      <c r="W1854" s="8" t="inlineStr">
        <is>
          <t>1 ↑ +6.08%</t>
        </is>
      </c>
    </row>
    <row r="1855" ht="28" customHeight="1" s="386">
      <c r="A1855" s="308" t="n">
        <v>43480</v>
      </c>
      <c r="B1855" s="472" t="n">
        <v>1005.964</v>
      </c>
      <c r="C1855" s="8" t="n">
        <v>5.228</v>
      </c>
      <c r="D1855" s="268" t="n">
        <v>0.0052</v>
      </c>
      <c r="E1855" s="8" t="n">
        <v>66.41</v>
      </c>
      <c r="F1855" s="8" t="n">
        <v>101.473</v>
      </c>
      <c r="G1855" s="8" t="n">
        <v>100.425</v>
      </c>
      <c r="H1855" s="8" t="n">
        <v>83.88</v>
      </c>
      <c r="I1855" s="8" t="n">
        <v>133.54</v>
      </c>
      <c r="J1855" s="8" t="n">
        <v>72.94</v>
      </c>
      <c r="K1855" s="268" t="n">
        <v>0.3207</v>
      </c>
      <c r="L1855" s="268" t="n">
        <v>0.2086</v>
      </c>
      <c r="M1855" s="268" t="n">
        <v>0.022</v>
      </c>
      <c r="N1855" s="8" t="n">
        <v>21.96</v>
      </c>
      <c r="O1855" s="8" t="n">
        <v>1423.16</v>
      </c>
      <c r="P1855" s="268" t="n">
        <v>0.0154</v>
      </c>
      <c r="Q1855" s="8" t="n">
        <v>114</v>
      </c>
      <c r="R1855" s="8" t="inlineStr">
        <is>
          <t>1 ↑ +0.17%</t>
        </is>
      </c>
      <c r="S1855" s="8" t="inlineStr">
        <is>
          <t>52 ↑ +0.36%</t>
        </is>
      </c>
      <c r="T1855" s="8" t="inlineStr">
        <is>
          <t>48 ↑ +0.77%</t>
        </is>
      </c>
      <c r="U1855" s="8" t="inlineStr">
        <is>
          <t>10 ↑ +0.17%</t>
        </is>
      </c>
      <c r="V1855" s="8" t="inlineStr">
        <is>
          <t>3 ↑ +0.57%</t>
        </is>
      </c>
      <c r="W1855" s="8" t="n">
        <v>0</v>
      </c>
    </row>
    <row r="1856" ht="28" customHeight="1" s="386">
      <c r="A1856" s="308" t="n">
        <v>43479</v>
      </c>
      <c r="B1856" s="472" t="n">
        <v>1000.736</v>
      </c>
      <c r="C1856" s="8" t="n">
        <v>-2.826</v>
      </c>
      <c r="D1856" s="268" t="n">
        <v>-0.0028</v>
      </c>
      <c r="E1856" s="8" t="n">
        <v>57.79</v>
      </c>
      <c r="F1856" s="8" t="n">
        <v>100.952</v>
      </c>
      <c r="G1856" s="8" t="n">
        <v>99.911</v>
      </c>
      <c r="H1856" s="8" t="n">
        <v>83.28</v>
      </c>
      <c r="I1856" s="8" t="n">
        <v>133.85</v>
      </c>
      <c r="J1856" s="8" t="n">
        <v>80.12</v>
      </c>
      <c r="K1856" s="268" t="n">
        <v>0.329</v>
      </c>
      <c r="L1856" s="268" t="n">
        <v>0.2185</v>
      </c>
      <c r="M1856" s="268" t="n">
        <v>0.0231</v>
      </c>
      <c r="N1856" s="8" t="n">
        <v>20.48</v>
      </c>
      <c r="O1856" s="8" t="n">
        <v>1423.16</v>
      </c>
      <c r="P1856" s="268" t="n">
        <v>0.0144</v>
      </c>
      <c r="Q1856" s="8" t="n">
        <v>114</v>
      </c>
      <c r="R1856" s="8" t="inlineStr">
        <is>
          <t>3 ↑ +0.50%</t>
        </is>
      </c>
      <c r="S1856" s="8" t="inlineStr">
        <is>
          <t>55 ↓ -0.11%</t>
        </is>
      </c>
      <c r="T1856" s="8" t="inlineStr">
        <is>
          <t>44 ↓ -0.46%</t>
        </is>
      </c>
      <c r="U1856" s="8" t="inlineStr">
        <is>
          <t>9 ↓ -0.69%</t>
        </is>
      </c>
      <c r="V1856" s="8" t="inlineStr">
        <is>
          <t>2 ↑ +0.10%</t>
        </is>
      </c>
      <c r="W1856" s="8" t="inlineStr">
        <is>
          <t>1 ↓ -1.05%</t>
        </is>
      </c>
    </row>
    <row r="1857" ht="28" customHeight="1" s="386">
      <c r="A1857" s="308" t="n">
        <v>43476</v>
      </c>
      <c r="B1857" s="472" t="n">
        <v>1003.562</v>
      </c>
      <c r="C1857" s="8" t="n">
        <v>3.799</v>
      </c>
      <c r="D1857" s="268" t="n">
        <v>0.0038</v>
      </c>
      <c r="E1857" s="8" t="n">
        <v>62.5</v>
      </c>
      <c r="F1857" s="8" t="n">
        <v>101.256</v>
      </c>
      <c r="G1857" s="8" t="n">
        <v>99.81</v>
      </c>
      <c r="H1857" s="8" t="n">
        <v>83.81999999999999</v>
      </c>
      <c r="I1857" s="8" t="n">
        <v>133.79</v>
      </c>
      <c r="J1857" s="8" t="n">
        <v>78.86</v>
      </c>
      <c r="K1857" s="268" t="n">
        <v>0.3253</v>
      </c>
      <c r="L1857" s="268" t="n">
        <v>0.2171</v>
      </c>
      <c r="M1857" s="268" t="n">
        <v>0.0225</v>
      </c>
      <c r="N1857" s="8" t="n">
        <v>27.4</v>
      </c>
      <c r="O1857" s="8" t="n">
        <v>1417.83</v>
      </c>
      <c r="P1857" s="268" t="n">
        <v>0.0193</v>
      </c>
      <c r="Q1857" s="8" t="n">
        <v>113</v>
      </c>
      <c r="R1857" s="8" t="inlineStr">
        <is>
          <t>3 ↑ +1.31%</t>
        </is>
      </c>
      <c r="S1857" s="8" t="inlineStr">
        <is>
          <t>56 ↑ +0.35%</t>
        </is>
      </c>
      <c r="T1857" s="8" t="inlineStr">
        <is>
          <t>40 ↑ +0.38%</t>
        </is>
      </c>
      <c r="U1857" s="8" t="inlineStr">
        <is>
          <t>11 ↑ +0.57%</t>
        </is>
      </c>
      <c r="V1857" s="8" t="inlineStr">
        <is>
          <t>2 ↑ +0.45%</t>
        </is>
      </c>
      <c r="W1857" s="8" t="inlineStr">
        <is>
          <t>1 ↓ -1.80%</t>
        </is>
      </c>
    </row>
    <row r="1858" ht="28" customHeight="1" s="386">
      <c r="A1858" s="308" t="n">
        <v>43475</v>
      </c>
      <c r="B1858" s="472" t="n">
        <v>999.763</v>
      </c>
      <c r="C1858" s="8" t="n">
        <v>2.359</v>
      </c>
      <c r="D1858" s="268" t="n">
        <v>0.0024</v>
      </c>
      <c r="E1858" s="8" t="n">
        <v>61.75</v>
      </c>
      <c r="F1858" s="8" t="n">
        <v>100.884</v>
      </c>
      <c r="G1858" s="8" t="n">
        <v>99.8</v>
      </c>
      <c r="H1858" s="8" t="n">
        <v>83.81999999999999</v>
      </c>
      <c r="I1858" s="8" t="n">
        <v>133.96</v>
      </c>
      <c r="J1858" s="8" t="n">
        <v>81.97</v>
      </c>
      <c r="K1858" s="268" t="n">
        <v>0.3308</v>
      </c>
      <c r="L1858" s="268" t="n">
        <v>0.2225</v>
      </c>
      <c r="M1858" s="268" t="n">
        <v>0.0233</v>
      </c>
      <c r="N1858" s="8" t="n">
        <v>28.61</v>
      </c>
      <c r="O1858" s="8" t="n">
        <v>1417.83</v>
      </c>
      <c r="P1858" s="268" t="n">
        <v>0.0202</v>
      </c>
      <c r="Q1858" s="8" t="n">
        <v>113</v>
      </c>
      <c r="R1858" s="8" t="inlineStr">
        <is>
          <t>4 ↑ +0.20%</t>
        </is>
      </c>
      <c r="S1858" s="8" t="inlineStr">
        <is>
          <t>56 ↑ +0.24%</t>
        </is>
      </c>
      <c r="T1858" s="8" t="inlineStr">
        <is>
          <t>40 ↑ +0.24%</t>
        </is>
      </c>
      <c r="U1858" s="8" t="inlineStr">
        <is>
          <t>10 ↓ -0.54%</t>
        </is>
      </c>
      <c r="V1858" s="8" t="inlineStr">
        <is>
          <t>2 ↓ -0.09%</t>
        </is>
      </c>
      <c r="W1858" s="8" t="inlineStr">
        <is>
          <t>1 ↑ +8.74%</t>
        </is>
      </c>
    </row>
    <row r="1859" ht="28" customHeight="1" s="386">
      <c r="A1859" s="308" t="n">
        <v>43474</v>
      </c>
      <c r="B1859" s="472" t="n">
        <v>997.404</v>
      </c>
      <c r="C1859" s="8" t="n">
        <v>6.16</v>
      </c>
      <c r="D1859" s="268" t="n">
        <v>0.0062</v>
      </c>
      <c r="E1859" s="8" t="n">
        <v>57.84</v>
      </c>
      <c r="F1859" s="8" t="n">
        <v>100.651</v>
      </c>
      <c r="G1859" s="8" t="n">
        <v>99.545</v>
      </c>
      <c r="H1859" s="8" t="n">
        <v>82.06</v>
      </c>
      <c r="I1859" s="8" t="n">
        <v>133.38</v>
      </c>
      <c r="J1859" s="8" t="n">
        <v>80.12</v>
      </c>
      <c r="K1859" s="268" t="n">
        <v>0.3273</v>
      </c>
      <c r="L1859" s="268" t="n">
        <v>0.2228</v>
      </c>
      <c r="M1859" s="268" t="n">
        <v>0.0238</v>
      </c>
      <c r="N1859" s="8" t="n">
        <v>33.39</v>
      </c>
      <c r="O1859" s="8" t="n">
        <v>1415.34</v>
      </c>
      <c r="P1859" s="268" t="n">
        <v>0.0236</v>
      </c>
      <c r="Q1859" s="8" t="n">
        <v>112</v>
      </c>
      <c r="R1859" s="8" t="inlineStr">
        <is>
          <t>4 ↑ +0.33%</t>
        </is>
      </c>
      <c r="S1859" s="8" t="inlineStr">
        <is>
          <t>58 ↑ +0.57%</t>
        </is>
      </c>
      <c r="T1859" s="8" t="inlineStr">
        <is>
          <t>38 ↑ +0.58%</t>
        </is>
      </c>
      <c r="U1859" s="8" t="inlineStr">
        <is>
          <t>8 ↑ +1.82%</t>
        </is>
      </c>
      <c r="V1859" s="8" t="inlineStr">
        <is>
          <t>4 ↓ -0.57%</t>
        </is>
      </c>
      <c r="W1859" s="8" t="n">
        <v>0</v>
      </c>
    </row>
    <row r="1860" ht="28" customHeight="1" s="386">
      <c r="A1860" s="308" t="n">
        <v>43473</v>
      </c>
      <c r="B1860" s="472" t="n">
        <v>991.244</v>
      </c>
      <c r="C1860" s="8" t="n">
        <v>2.271</v>
      </c>
      <c r="D1860" s="268" t="n">
        <v>0.0023</v>
      </c>
      <c r="E1860" s="8" t="n">
        <v>50.31</v>
      </c>
      <c r="F1860" s="8" t="n">
        <v>100.036</v>
      </c>
      <c r="G1860" s="8" t="n">
        <v>98.45099999999999</v>
      </c>
      <c r="H1860" s="8" t="n">
        <v>82.54000000000001</v>
      </c>
      <c r="I1860" s="8" t="n">
        <v>132.55</v>
      </c>
      <c r="J1860" s="8" t="n">
        <v>75.13</v>
      </c>
      <c r="K1860" s="268" t="n">
        <v>0.3252</v>
      </c>
      <c r="L1860" s="268" t="n">
        <v>0.21</v>
      </c>
      <c r="M1860" s="268" t="n">
        <v>0.0251</v>
      </c>
      <c r="N1860" s="8" t="n">
        <v>22.88</v>
      </c>
      <c r="O1860" s="8" t="n">
        <v>1415.34</v>
      </c>
      <c r="P1860" s="268" t="n">
        <v>0.0162</v>
      </c>
      <c r="Q1860" s="8" t="n">
        <v>112</v>
      </c>
      <c r="R1860" s="8" t="inlineStr">
        <is>
          <t>8 ↑ +0.56%</t>
        </is>
      </c>
      <c r="S1860" s="8" t="inlineStr">
        <is>
          <t>57 ↑ +0.23%</t>
        </is>
      </c>
      <c r="T1860" s="8" t="inlineStr">
        <is>
          <t>37 ↑ +0.10%</t>
        </is>
      </c>
      <c r="U1860" s="8" t="inlineStr">
        <is>
          <t>6 ↑ +0.46%</t>
        </is>
      </c>
      <c r="V1860" s="8" t="inlineStr">
        <is>
          <t>4 ↑ +0.37%</t>
        </is>
      </c>
      <c r="W1860" s="8" t="n">
        <v>0</v>
      </c>
    </row>
    <row r="1861" ht="28" customHeight="1" s="386">
      <c r="A1861" s="308" t="n">
        <v>43472</v>
      </c>
      <c r="B1861" s="472" t="n">
        <v>988.973</v>
      </c>
      <c r="C1861" s="8" t="n">
        <v>11.777</v>
      </c>
      <c r="D1861" s="268" t="n">
        <v>0.0121</v>
      </c>
      <c r="E1861" s="8" t="n">
        <v>50</v>
      </c>
      <c r="F1861" s="8" t="n">
        <v>99.84699999999999</v>
      </c>
      <c r="G1861" s="8" t="n">
        <v>98.5</v>
      </c>
      <c r="H1861" s="8" t="n">
        <v>83.39</v>
      </c>
      <c r="I1861" s="8" t="n">
        <v>132.13</v>
      </c>
      <c r="J1861" s="8" t="n">
        <v>73.11</v>
      </c>
      <c r="K1861" s="268" t="n">
        <v>0.3229</v>
      </c>
      <c r="L1861" s="268" t="n">
        <v>0.2143</v>
      </c>
      <c r="M1861" s="268" t="n">
        <v>0.0255</v>
      </c>
      <c r="N1861" s="8" t="n">
        <v>21.5</v>
      </c>
      <c r="O1861" s="8" t="n">
        <v>1412.04</v>
      </c>
      <c r="P1861" s="268" t="n">
        <v>0.0152</v>
      </c>
      <c r="Q1861" s="8" t="n">
        <v>111</v>
      </c>
      <c r="R1861" s="8" t="inlineStr">
        <is>
          <t>8 ↑ +0.60%</t>
        </is>
      </c>
      <c r="S1861" s="8" t="inlineStr">
        <is>
          <t>56 ↑ +0.74%</t>
        </is>
      </c>
      <c r="T1861" s="8" t="inlineStr">
        <is>
          <t>38 ↑ +1.37%</t>
        </is>
      </c>
      <c r="U1861" s="8" t="inlineStr">
        <is>
          <t>5 ↑ +2.88%</t>
        </is>
      </c>
      <c r="V1861" s="8" t="inlineStr">
        <is>
          <t>4 ↑ +4.13%</t>
        </is>
      </c>
      <c r="W1861" s="8" t="n">
        <v>0</v>
      </c>
    </row>
    <row r="1862" ht="28" customHeight="1" s="386">
      <c r="A1862" s="308" t="n">
        <v>43469</v>
      </c>
      <c r="B1862" s="472" t="n">
        <v>977.196</v>
      </c>
      <c r="C1862" s="8" t="n">
        <v>8.397</v>
      </c>
      <c r="D1862" s="268" t="n">
        <v>0.008699999999999999</v>
      </c>
      <c r="E1862" s="8" t="n">
        <v>39.2</v>
      </c>
      <c r="F1862" s="8" t="n">
        <v>98.631</v>
      </c>
      <c r="G1862" s="8" t="n">
        <v>97.77</v>
      </c>
      <c r="H1862" s="8" t="n">
        <v>82.09</v>
      </c>
      <c r="I1862" s="8" t="n">
        <v>131.7</v>
      </c>
      <c r="J1862" s="8" t="n">
        <v>76.68000000000001</v>
      </c>
      <c r="K1862" s="268" t="n">
        <v>0.3307</v>
      </c>
      <c r="L1862" s="268" t="n">
        <v>0.2268</v>
      </c>
      <c r="M1862" s="268" t="n">
        <v>0.0279</v>
      </c>
      <c r="N1862" s="8" t="n">
        <v>18.1</v>
      </c>
      <c r="O1862" s="8" t="n">
        <v>1412.04</v>
      </c>
      <c r="P1862" s="268" t="n">
        <v>0.0128</v>
      </c>
      <c r="Q1862" s="8" t="n">
        <v>111</v>
      </c>
      <c r="R1862" s="8" t="inlineStr">
        <is>
          <t>11 ↑ +0.33%</t>
        </is>
      </c>
      <c r="S1862" s="8" t="inlineStr">
        <is>
          <t>59 ↑ +0.82%</t>
        </is>
      </c>
      <c r="T1862" s="8" t="inlineStr">
        <is>
          <t>36 ↑ +0.90%</t>
        </is>
      </c>
      <c r="U1862" s="8" t="inlineStr">
        <is>
          <t>4 ↑ +2.76%</t>
        </is>
      </c>
      <c r="V1862" s="8" t="inlineStr">
        <is>
          <t>1 ↑ +0.70%</t>
        </is>
      </c>
      <c r="W1862" s="8" t="n">
        <v>0</v>
      </c>
    </row>
    <row r="1863" ht="28" customHeight="1" s="386">
      <c r="A1863" s="308" t="n">
        <v>43468</v>
      </c>
      <c r="B1863" s="472" t="n">
        <v>968.799</v>
      </c>
      <c r="C1863" s="8" t="n">
        <v>1.887</v>
      </c>
      <c r="D1863" s="268" t="n">
        <v>0.002</v>
      </c>
      <c r="E1863" s="8" t="n">
        <v>25.42</v>
      </c>
      <c r="F1863" s="8" t="n">
        <v>97.78</v>
      </c>
      <c r="G1863" s="8" t="n">
        <v>97.06</v>
      </c>
      <c r="H1863" s="8" t="n">
        <v>79.31999999999999</v>
      </c>
      <c r="I1863" s="8" t="n">
        <v>133.47</v>
      </c>
      <c r="J1863" s="8" t="n">
        <v>80.67</v>
      </c>
      <c r="K1863" s="268" t="n">
        <v>0.3569</v>
      </c>
      <c r="L1863" s="268" t="n">
        <v>0.2495</v>
      </c>
      <c r="M1863" s="268" t="n">
        <v>0.0297</v>
      </c>
      <c r="N1863" s="8" t="n">
        <v>14.58</v>
      </c>
      <c r="O1863" s="8" t="n">
        <v>1412.04</v>
      </c>
      <c r="P1863" s="268" t="n">
        <v>0.0103</v>
      </c>
      <c r="Q1863" s="8" t="n">
        <v>111</v>
      </c>
      <c r="R1863" s="8" t="inlineStr">
        <is>
          <t>11 ↑ +0.71%</t>
        </is>
      </c>
      <c r="S1863" s="8" t="inlineStr">
        <is>
          <t>64 ↑ +0.05%</t>
        </is>
      </c>
      <c r="T1863" s="8" t="inlineStr">
        <is>
          <t>33 ↑ +0.32%</t>
        </is>
      </c>
      <c r="U1863" s="8" t="inlineStr">
        <is>
          <t>2 ↑ +0.35%</t>
        </is>
      </c>
      <c r="V1863" s="8" t="inlineStr">
        <is>
          <t>1 ↓ -0.78%</t>
        </is>
      </c>
      <c r="W1863" s="8" t="n">
        <v>0</v>
      </c>
    </row>
    <row r="1864" ht="28" customHeight="1" s="386">
      <c r="A1864" s="308" t="n">
        <v>43467</v>
      </c>
      <c r="B1864" s="472" t="n">
        <v>966.912</v>
      </c>
      <c r="C1864" s="8" t="n">
        <v>-2.342</v>
      </c>
      <c r="D1864" s="268" t="n">
        <v>-0.0024</v>
      </c>
      <c r="E1864" s="8" t="n">
        <v>22.34</v>
      </c>
      <c r="F1864" s="8" t="n">
        <v>97.598</v>
      </c>
      <c r="G1864" s="8" t="n">
        <v>97.20999999999999</v>
      </c>
      <c r="H1864" s="8" t="n">
        <v>79.31999999999999</v>
      </c>
      <c r="I1864" s="8" t="n">
        <v>132.1</v>
      </c>
      <c r="J1864" s="8" t="n">
        <v>81.70999999999999</v>
      </c>
      <c r="K1864" s="268" t="n">
        <v>0.3451</v>
      </c>
      <c r="L1864" s="268" t="n">
        <v>0.2263</v>
      </c>
      <c r="M1864" s="268" t="n">
        <v>0.0302</v>
      </c>
      <c r="N1864" s="8" t="n">
        <v>13.91</v>
      </c>
      <c r="O1864" s="8" t="n">
        <v>1412.04</v>
      </c>
      <c r="P1864" s="268" t="n">
        <v>0.009900000000000001</v>
      </c>
      <c r="Q1864" s="8" t="n">
        <v>111</v>
      </c>
      <c r="R1864" s="8" t="inlineStr">
        <is>
          <t>11 ↑ +0.04%</t>
        </is>
      </c>
      <c r="S1864" s="8" t="inlineStr">
        <is>
          <t>62 ↓ -0.23%</t>
        </is>
      </c>
      <c r="T1864" s="8" t="inlineStr">
        <is>
          <t>35 ↓ -0.29%</t>
        </is>
      </c>
      <c r="U1864" s="8" t="inlineStr">
        <is>
          <t>2 ↓ -0.78%</t>
        </is>
      </c>
      <c r="V1864" s="8" t="inlineStr">
        <is>
          <t>1 ↓ -1.29%</t>
        </is>
      </c>
      <c r="W1864" s="8" t="n">
        <v>0</v>
      </c>
    </row>
    <row r="1865" ht="28" customHeight="1" s="386">
      <c r="A1865" s="308" t="n">
        <v>43462</v>
      </c>
      <c r="B1865" s="472" t="n">
        <v>969.254</v>
      </c>
      <c r="C1865" s="8" t="n">
        <v>1.453</v>
      </c>
      <c r="D1865" s="268" t="n">
        <v>0.0015</v>
      </c>
      <c r="E1865" s="8" t="n">
        <v>25.7</v>
      </c>
      <c r="F1865" s="8" t="n">
        <v>97.79600000000001</v>
      </c>
      <c r="G1865" s="8" t="n">
        <v>97.602</v>
      </c>
      <c r="H1865" s="8" t="n">
        <v>79.19</v>
      </c>
      <c r="I1865" s="8" t="n">
        <v>132.55</v>
      </c>
      <c r="J1865" s="8" t="n">
        <v>84.41</v>
      </c>
      <c r="K1865" s="268" t="n">
        <v>0.3475</v>
      </c>
      <c r="L1865" s="268" t="n">
        <v>0.2417</v>
      </c>
      <c r="M1865" s="268" t="n">
        <v>0.0297</v>
      </c>
      <c r="N1865" s="8" t="n">
        <v>12.44</v>
      </c>
      <c r="O1865" s="8" t="n">
        <v>1383.74</v>
      </c>
      <c r="P1865" s="268" t="n">
        <v>0.008999999999999999</v>
      </c>
      <c r="Q1865" s="8" t="n">
        <v>110</v>
      </c>
      <c r="R1865" s="8" t="inlineStr">
        <is>
          <t>10 ↑ +0.10%</t>
        </is>
      </c>
      <c r="S1865" s="8" t="inlineStr">
        <is>
          <t>64 ↑ +0.15%</t>
        </is>
      </c>
      <c r="T1865" s="8" t="inlineStr">
        <is>
          <t>33 ↑ +0.28%</t>
        </is>
      </c>
      <c r="U1865" s="8" t="inlineStr">
        <is>
          <t>1 ↑ +0.76%</t>
        </is>
      </c>
      <c r="V1865" s="8" t="inlineStr">
        <is>
          <t>2 ↓ -0.32%</t>
        </is>
      </c>
      <c r="W1865" s="8" t="n">
        <v>0</v>
      </c>
    </row>
    <row r="1866" ht="28" customHeight="1" s="386">
      <c r="A1866" s="308" t="n">
        <v>43461</v>
      </c>
      <c r="B1866" s="472" t="n">
        <v>967.801</v>
      </c>
      <c r="C1866" s="8" t="n">
        <v>-0.968</v>
      </c>
      <c r="D1866" s="268" t="n">
        <v>-0.001</v>
      </c>
      <c r="E1866" s="8" t="n">
        <v>22.52</v>
      </c>
      <c r="F1866" s="8" t="n">
        <v>97.7</v>
      </c>
      <c r="G1866" s="8" t="n">
        <v>97.51000000000001</v>
      </c>
      <c r="H1866" s="8" t="n">
        <v>79.06999999999999</v>
      </c>
      <c r="I1866" s="8" t="n">
        <v>132.64</v>
      </c>
      <c r="J1866" s="8" t="n">
        <v>86.59</v>
      </c>
      <c r="K1866" s="268" t="n">
        <v>0.3494</v>
      </c>
      <c r="L1866" s="268" t="n">
        <v>0.2422</v>
      </c>
      <c r="M1866" s="268" t="n">
        <v>0.0298</v>
      </c>
      <c r="N1866" s="8" t="n">
        <v>12.31</v>
      </c>
      <c r="O1866" s="8" t="n">
        <v>1380.54</v>
      </c>
      <c r="P1866" s="268" t="n">
        <v>0.0089</v>
      </c>
      <c r="Q1866" s="8" t="n">
        <v>109</v>
      </c>
      <c r="R1866" s="8" t="inlineStr">
        <is>
          <t>10 ↓ -0.11%</t>
        </is>
      </c>
      <c r="S1866" s="8" t="inlineStr">
        <is>
          <t>63 ↓ -0.25%</t>
        </is>
      </c>
      <c r="T1866" s="8" t="inlineStr">
        <is>
          <t>33 ↑ +0.04%</t>
        </is>
      </c>
      <c r="U1866" s="8" t="inlineStr">
        <is>
          <t>1 ↓ -0.41%</t>
        </is>
      </c>
      <c r="V1866" s="8" t="inlineStr">
        <is>
          <t>2 ↓ -0.79%</t>
        </is>
      </c>
      <c r="W1866" s="8" t="n">
        <v>0</v>
      </c>
    </row>
    <row r="1867" ht="28" customHeight="1" s="386">
      <c r="A1867" s="308" t="n">
        <v>43460</v>
      </c>
      <c r="B1867" s="472" t="n">
        <v>968.769</v>
      </c>
      <c r="C1867" s="8" t="n">
        <v>-0.221</v>
      </c>
      <c r="D1867" s="268" t="n">
        <v>-0.0002</v>
      </c>
      <c r="E1867" s="8" t="n">
        <v>23.78</v>
      </c>
      <c r="F1867" s="8" t="n">
        <v>97.733</v>
      </c>
      <c r="G1867" s="8" t="n">
        <v>97.3</v>
      </c>
      <c r="H1867" s="8" t="n">
        <v>79.56</v>
      </c>
      <c r="I1867" s="8" t="n">
        <v>130.95</v>
      </c>
      <c r="J1867" s="8" t="n">
        <v>80.7</v>
      </c>
      <c r="K1867" s="268" t="n">
        <v>0.3322</v>
      </c>
      <c r="L1867" s="268" t="n">
        <v>0.2393</v>
      </c>
      <c r="M1867" s="268" t="n">
        <v>0.0296</v>
      </c>
      <c r="N1867" s="8" t="n">
        <v>14.11</v>
      </c>
      <c r="O1867" s="8" t="n">
        <v>1375.93</v>
      </c>
      <c r="P1867" s="268" t="n">
        <v>0.0103</v>
      </c>
      <c r="Q1867" s="8" t="n">
        <v>107</v>
      </c>
      <c r="R1867" s="8" t="inlineStr">
        <is>
          <t>11 ↑ +0.15%</t>
        </is>
      </c>
      <c r="S1867" s="8" t="inlineStr">
        <is>
          <t>60 ↑ +0.16%</t>
        </is>
      </c>
      <c r="T1867" s="8" t="inlineStr">
        <is>
          <t>33 ↓ -0.35%</t>
        </is>
      </c>
      <c r="U1867" s="8" t="inlineStr">
        <is>
          <t>1 ↓ -1.30%</t>
        </is>
      </c>
      <c r="V1867" s="8" t="inlineStr">
        <is>
          <t>2 ↑ +0.55%</t>
        </is>
      </c>
      <c r="W1867" s="8" t="n">
        <v>0</v>
      </c>
    </row>
    <row r="1868" ht="28" customHeight="1" s="386">
      <c r="A1868" s="308" t="n">
        <v>43459</v>
      </c>
      <c r="B1868" s="472" t="n">
        <v>968.99</v>
      </c>
      <c r="C1868" s="8" t="n">
        <v>-3.304</v>
      </c>
      <c r="D1868" s="268" t="n">
        <v>-0.0034</v>
      </c>
      <c r="E1868" s="8" t="n">
        <v>21.08</v>
      </c>
      <c r="F1868" s="8" t="n">
        <v>97.771</v>
      </c>
      <c r="G1868" s="8" t="n">
        <v>97.505</v>
      </c>
      <c r="H1868" s="8" t="n">
        <v>79.37</v>
      </c>
      <c r="I1868" s="8" t="n">
        <v>131.14</v>
      </c>
      <c r="J1868" s="8" t="n">
        <v>79.62</v>
      </c>
      <c r="K1868" s="268" t="n">
        <v>0.3337</v>
      </c>
      <c r="L1868" s="268" t="n">
        <v>0.2465</v>
      </c>
      <c r="M1868" s="268" t="n">
        <v>0.0297</v>
      </c>
      <c r="N1868" s="8" t="n">
        <v>15.76</v>
      </c>
      <c r="O1868" s="8" t="n">
        <v>1375.39</v>
      </c>
      <c r="P1868" s="268" t="n">
        <v>0.0115</v>
      </c>
      <c r="Q1868" s="8" t="n">
        <v>107</v>
      </c>
      <c r="R1868" s="8" t="inlineStr">
        <is>
          <t>12 ↓ -0.21%</t>
        </is>
      </c>
      <c r="S1868" s="8" t="inlineStr">
        <is>
          <t>59 ↓ -0.46%</t>
        </is>
      </c>
      <c r="T1868" s="8" t="inlineStr">
        <is>
          <t>32 ↓ -0.10%</t>
        </is>
      </c>
      <c r="U1868" s="8" t="inlineStr">
        <is>
          <t>2 ↓ -0.97%</t>
        </is>
      </c>
      <c r="V1868" s="8" t="inlineStr">
        <is>
          <t>2 ↑ +0.32%</t>
        </is>
      </c>
      <c r="W1868" s="8" t="n">
        <v>0</v>
      </c>
    </row>
    <row r="1869" ht="28" customHeight="1" s="386">
      <c r="A1869" s="308" t="n">
        <v>43458</v>
      </c>
      <c r="B1869" s="472" t="n">
        <v>972.294</v>
      </c>
      <c r="C1869" s="8" t="n">
        <v>1.088</v>
      </c>
      <c r="D1869" s="268" t="n">
        <v>0.0011</v>
      </c>
      <c r="E1869" s="8" t="n">
        <v>25.56</v>
      </c>
      <c r="F1869" s="8" t="n">
        <v>98.11499999999999</v>
      </c>
      <c r="G1869" s="8" t="n">
        <v>97.761</v>
      </c>
      <c r="H1869" s="8" t="n">
        <v>80.40000000000001</v>
      </c>
      <c r="I1869" s="8" t="n">
        <v>130.69</v>
      </c>
      <c r="J1869" s="8" t="n">
        <v>79.18000000000001</v>
      </c>
      <c r="K1869" s="268" t="n">
        <v>0.3257</v>
      </c>
      <c r="L1869" s="268" t="n">
        <v>0.2286</v>
      </c>
      <c r="M1869" s="268" t="n">
        <v>0.029</v>
      </c>
      <c r="N1869" s="8" t="n">
        <v>11.22</v>
      </c>
      <c r="O1869" s="8" t="n">
        <v>1371</v>
      </c>
      <c r="P1869" s="268" t="n">
        <v>0.008200000000000001</v>
      </c>
      <c r="Q1869" s="8" t="n">
        <v>106</v>
      </c>
      <c r="R1869" s="8" t="inlineStr">
        <is>
          <t>12 ↑ +0.03%</t>
        </is>
      </c>
      <c r="S1869" s="8" t="inlineStr">
        <is>
          <t>56 ↑ +0.07%</t>
        </is>
      </c>
      <c r="T1869" s="8" t="inlineStr">
        <is>
          <t>34 ↑ +0.20%</t>
        </is>
      </c>
      <c r="U1869" s="8" t="inlineStr">
        <is>
          <t>2 ↓ -0.32%</t>
        </is>
      </c>
      <c r="V1869" s="8" t="inlineStr">
        <is>
          <t>2 ↑ +0.24%</t>
        </is>
      </c>
      <c r="W1869" s="8" t="n">
        <v>0</v>
      </c>
    </row>
    <row r="1870" ht="28" customHeight="1" s="386">
      <c r="A1870" s="308" t="n">
        <v>43455</v>
      </c>
      <c r="B1870" s="472" t="n">
        <v>971.206</v>
      </c>
      <c r="C1870" s="8" t="n">
        <v>-5.002</v>
      </c>
      <c r="D1870" s="268" t="n">
        <v>-0.0051</v>
      </c>
      <c r="E1870" s="8" t="n">
        <v>22.48</v>
      </c>
      <c r="F1870" s="8" t="n">
        <v>98.015</v>
      </c>
      <c r="G1870" s="8" t="n">
        <v>97.626</v>
      </c>
      <c r="H1870" s="8" t="n">
        <v>79.2</v>
      </c>
      <c r="I1870" s="8" t="n">
        <v>132.31</v>
      </c>
      <c r="J1870" s="8" t="n">
        <v>80.95999999999999</v>
      </c>
      <c r="K1870" s="268" t="n">
        <v>0.3429</v>
      </c>
      <c r="L1870" s="268" t="n">
        <v>0.2629</v>
      </c>
      <c r="M1870" s="268" t="n">
        <v>0.0292</v>
      </c>
      <c r="N1870" s="8" t="n">
        <v>15.53</v>
      </c>
      <c r="O1870" s="8" t="n">
        <v>1371</v>
      </c>
      <c r="P1870" s="268" t="n">
        <v>0.0113</v>
      </c>
      <c r="Q1870" s="8" t="n">
        <v>106</v>
      </c>
      <c r="R1870" s="8" t="inlineStr">
        <is>
          <t>12 ↓ -0.54%</t>
        </is>
      </c>
      <c r="S1870" s="8" t="inlineStr">
        <is>
          <t>56 ↓ -0.47%</t>
        </is>
      </c>
      <c r="T1870" s="8" t="inlineStr">
        <is>
          <t>34 ↓ -0.42%</t>
        </is>
      </c>
      <c r="U1870" s="8" t="inlineStr">
        <is>
          <t>2 ↓ -2.04%</t>
        </is>
      </c>
      <c r="V1870" s="8" t="inlineStr">
        <is>
          <t>2 ↓ -1.73%</t>
        </is>
      </c>
      <c r="W1870" s="8" t="n">
        <v>0</v>
      </c>
    </row>
    <row r="1871" ht="28" customHeight="1" s="386">
      <c r="A1871" s="308" t="n">
        <v>43454</v>
      </c>
      <c r="B1871" s="472" t="n">
        <v>976.208</v>
      </c>
      <c r="C1871" s="8" t="n">
        <v>-3.268</v>
      </c>
      <c r="D1871" s="268" t="n">
        <v>-0.0033</v>
      </c>
      <c r="E1871" s="8" t="n">
        <v>29.88</v>
      </c>
      <c r="F1871" s="8" t="n">
        <v>98.658</v>
      </c>
      <c r="G1871" s="8" t="n">
        <v>98.09</v>
      </c>
      <c r="H1871" s="8" t="n">
        <v>80.09</v>
      </c>
      <c r="I1871" s="8" t="n">
        <v>132.64</v>
      </c>
      <c r="J1871" s="8" t="n">
        <v>81.59999999999999</v>
      </c>
      <c r="K1871" s="268" t="n">
        <v>0.3399</v>
      </c>
      <c r="L1871" s="268" t="n">
        <v>0.2545</v>
      </c>
      <c r="M1871" s="268" t="n">
        <v>0.0278</v>
      </c>
      <c r="N1871" s="8" t="n">
        <v>14.4</v>
      </c>
      <c r="O1871" s="8" t="n">
        <v>1358.67</v>
      </c>
      <c r="P1871" s="268" t="n">
        <v>0.0106</v>
      </c>
      <c r="Q1871" s="8" t="n">
        <v>104</v>
      </c>
      <c r="R1871" s="8" t="inlineStr">
        <is>
          <t>11 ↓ -0.67%</t>
        </is>
      </c>
      <c r="S1871" s="8" t="inlineStr">
        <is>
          <t>56 ↓ -0.37%</t>
        </is>
      </c>
      <c r="T1871" s="8" t="inlineStr">
        <is>
          <t>32 ↓ -0.31%</t>
        </is>
      </c>
      <c r="U1871" s="8" t="inlineStr">
        <is>
          <t>2 ↓ -1.18%</t>
        </is>
      </c>
      <c r="V1871" s="8" t="inlineStr">
        <is>
          <t>3 ↓ -0.28%</t>
        </is>
      </c>
      <c r="W1871" s="8" t="n">
        <v>0</v>
      </c>
    </row>
    <row r="1872" ht="28" customHeight="1" s="386">
      <c r="A1872" s="308" t="n">
        <v>43453</v>
      </c>
      <c r="B1872" s="472" t="n">
        <v>979.476</v>
      </c>
      <c r="C1872" s="8" t="n">
        <v>-4.043</v>
      </c>
      <c r="D1872" s="268" t="n">
        <v>-0.0041</v>
      </c>
      <c r="E1872" s="8" t="n">
        <v>32.77</v>
      </c>
      <c r="F1872" s="8" t="n">
        <v>98.991</v>
      </c>
      <c r="G1872" s="8" t="n">
        <v>98.295</v>
      </c>
      <c r="H1872" s="8" t="n">
        <v>80.48999999999999</v>
      </c>
      <c r="I1872" s="8" t="n">
        <v>133.81</v>
      </c>
      <c r="J1872" s="8" t="n">
        <v>85.95999999999999</v>
      </c>
      <c r="K1872" s="268" t="n">
        <v>0.3482</v>
      </c>
      <c r="L1872" s="268" t="n">
        <v>0.2512</v>
      </c>
      <c r="M1872" s="268" t="n">
        <v>0.0271</v>
      </c>
      <c r="N1872" s="8" t="n">
        <v>15.89</v>
      </c>
      <c r="O1872" s="8" t="n">
        <v>1358.67</v>
      </c>
      <c r="P1872" s="268" t="n">
        <v>0.0117</v>
      </c>
      <c r="Q1872" s="8" t="n">
        <v>104</v>
      </c>
      <c r="R1872" s="8" t="inlineStr">
        <is>
          <t>9 ↓ -0.32%</t>
        </is>
      </c>
      <c r="S1872" s="8" t="inlineStr">
        <is>
          <t>54 ↓ -0.42%</t>
        </is>
      </c>
      <c r="T1872" s="8" t="inlineStr">
        <is>
          <t>35 ↓ -0.31%</t>
        </is>
      </c>
      <c r="U1872" s="8" t="inlineStr">
        <is>
          <t>3 ↓ -1.01%</t>
        </is>
      </c>
      <c r="V1872" s="8" t="inlineStr">
        <is>
          <t>3 ↓ -1.15%</t>
        </is>
      </c>
      <c r="W1872" s="8" t="n">
        <v>0</v>
      </c>
    </row>
    <row r="1873" ht="28" customHeight="1" s="386">
      <c r="A1873" s="308" t="n">
        <v>43452</v>
      </c>
      <c r="B1873" s="472" t="n">
        <v>983.519</v>
      </c>
      <c r="C1873" s="8" t="n">
        <v>-3.926</v>
      </c>
      <c r="D1873" s="268" t="n">
        <v>-0.004</v>
      </c>
      <c r="E1873" s="8" t="n">
        <v>39.47</v>
      </c>
      <c r="F1873" s="8" t="n">
        <v>99.387</v>
      </c>
      <c r="G1873" s="8" t="n">
        <v>98.48999999999999</v>
      </c>
      <c r="H1873" s="8" t="n">
        <v>81.04000000000001</v>
      </c>
      <c r="I1873" s="8" t="n">
        <v>133.34</v>
      </c>
      <c r="J1873" s="8" t="n">
        <v>82.92</v>
      </c>
      <c r="K1873" s="268" t="n">
        <v>0.3396</v>
      </c>
      <c r="L1873" s="268" t="n">
        <v>0.2544</v>
      </c>
      <c r="M1873" s="268" t="n">
        <v>0.0262</v>
      </c>
      <c r="N1873" s="8" t="n">
        <v>11.01</v>
      </c>
      <c r="O1873" s="8" t="n">
        <v>1323.24</v>
      </c>
      <c r="P1873" s="268" t="n">
        <v>0.0083</v>
      </c>
      <c r="Q1873" s="8" t="n">
        <v>103</v>
      </c>
      <c r="R1873" s="8" t="inlineStr">
        <is>
          <t>8 ↓ -0.43%</t>
        </is>
      </c>
      <c r="S1873" s="8" t="inlineStr">
        <is>
          <t>55 ↓ -0.36%</t>
        </is>
      </c>
      <c r="T1873" s="8" t="inlineStr">
        <is>
          <t>32 ↓ -0.35%</t>
        </is>
      </c>
      <c r="U1873" s="8" t="inlineStr">
        <is>
          <t>5 ↓ -0.51%</t>
        </is>
      </c>
      <c r="V1873" s="8" t="inlineStr">
        <is>
          <t>3 ↓ -0.47%</t>
        </is>
      </c>
      <c r="W1873" s="8" t="n">
        <v>0</v>
      </c>
    </row>
    <row r="1874" ht="28" customHeight="1" s="386">
      <c r="A1874" s="308" t="n">
        <v>43451</v>
      </c>
      <c r="B1874" s="472" t="n">
        <v>987.4450000000001</v>
      </c>
      <c r="C1874" s="8" t="n">
        <v>-2.12</v>
      </c>
      <c r="D1874" s="268" t="n">
        <v>-0.0021</v>
      </c>
      <c r="E1874" s="8" t="n">
        <v>42.91</v>
      </c>
      <c r="F1874" s="8" t="n">
        <v>99.79900000000001</v>
      </c>
      <c r="G1874" s="8" t="n">
        <v>98.59999999999999</v>
      </c>
      <c r="H1874" s="8" t="n">
        <v>81.98999999999999</v>
      </c>
      <c r="I1874" s="8" t="n">
        <v>133.07</v>
      </c>
      <c r="J1874" s="8" t="n">
        <v>81.18000000000001</v>
      </c>
      <c r="K1874" s="268" t="n">
        <v>0.3327</v>
      </c>
      <c r="L1874" s="268" t="n">
        <v>0.2538</v>
      </c>
      <c r="M1874" s="268" t="n">
        <v>0.0254</v>
      </c>
      <c r="N1874" s="8" t="n">
        <v>9.94</v>
      </c>
      <c r="O1874" s="8" t="n">
        <v>1323.24</v>
      </c>
      <c r="P1874" s="268" t="n">
        <v>0.0075</v>
      </c>
      <c r="Q1874" s="8" t="n">
        <v>103</v>
      </c>
      <c r="R1874" s="8" t="inlineStr">
        <is>
          <t>7 ↓ -0.45%</t>
        </is>
      </c>
      <c r="S1874" s="8" t="inlineStr">
        <is>
          <t>52 ↓ -0.17%</t>
        </is>
      </c>
      <c r="T1874" s="8" t="inlineStr">
        <is>
          <t>36 ↓ -0.29%</t>
        </is>
      </c>
      <c r="U1874" s="8" t="inlineStr">
        <is>
          <t>5 ↓ -0.20%</t>
        </is>
      </c>
      <c r="V1874" s="8" t="inlineStr">
        <is>
          <t>3 ↑ +0.35%</t>
        </is>
      </c>
      <c r="W1874" s="8" t="n">
        <v>0</v>
      </c>
    </row>
    <row r="1875" ht="28" customHeight="1" s="386">
      <c r="A1875" s="308" t="n">
        <v>43448</v>
      </c>
      <c r="B1875" s="472" t="n">
        <v>989.5650000000001</v>
      </c>
      <c r="C1875" s="8" t="n">
        <v>-3.696</v>
      </c>
      <c r="D1875" s="268" t="n">
        <v>-0.0037</v>
      </c>
      <c r="E1875" s="8" t="n">
        <v>46.31</v>
      </c>
      <c r="F1875" s="8" t="n">
        <v>100.016</v>
      </c>
      <c r="G1875" s="8" t="n">
        <v>99.09999999999999</v>
      </c>
      <c r="H1875" s="8" t="n">
        <v>81.84999999999999</v>
      </c>
      <c r="I1875" s="8" t="n">
        <v>133.18</v>
      </c>
      <c r="J1875" s="8" t="n">
        <v>83.06999999999999</v>
      </c>
      <c r="K1875" s="268" t="n">
        <v>0.3316</v>
      </c>
      <c r="L1875" s="268" t="n">
        <v>0.2578</v>
      </c>
      <c r="M1875" s="268" t="n">
        <v>0.0249</v>
      </c>
      <c r="N1875" s="8" t="n">
        <v>11.61</v>
      </c>
      <c r="O1875" s="8" t="n">
        <v>1323.24</v>
      </c>
      <c r="P1875" s="268" t="n">
        <v>0.008800000000000001</v>
      </c>
      <c r="Q1875" s="8" t="n">
        <v>103</v>
      </c>
      <c r="R1875" s="8" t="inlineStr">
        <is>
          <t>6 ↓ -0.26%</t>
        </is>
      </c>
      <c r="S1875" s="8" t="inlineStr">
        <is>
          <t>52 ↓ -0.38%</t>
        </is>
      </c>
      <c r="T1875" s="8" t="inlineStr">
        <is>
          <t>36 ↓ -0.33%</t>
        </is>
      </c>
      <c r="U1875" s="8" t="inlineStr">
        <is>
          <t>6 ↓ -0.55%</t>
        </is>
      </c>
      <c r="V1875" s="8" t="inlineStr">
        <is>
          <t>3 ↓ -0.63%</t>
        </is>
      </c>
      <c r="W1875" s="8" t="n">
        <v>0</v>
      </c>
    </row>
    <row r="1876" ht="28" customHeight="1" s="386">
      <c r="A1876" s="308" t="n">
        <v>43447</v>
      </c>
      <c r="B1876" s="472" t="n">
        <v>993.261</v>
      </c>
      <c r="C1876" s="8" t="n">
        <v>4.933</v>
      </c>
      <c r="D1876" s="268" t="n">
        <v>0.005</v>
      </c>
      <c r="E1876" s="8" t="n">
        <v>52.58</v>
      </c>
      <c r="F1876" s="8" t="n">
        <v>100.396</v>
      </c>
      <c r="G1876" s="8" t="n">
        <v>99.3</v>
      </c>
      <c r="H1876" s="8" t="n">
        <v>83.51000000000001</v>
      </c>
      <c r="I1876" s="8" t="n">
        <v>130.71</v>
      </c>
      <c r="J1876" s="8" t="n">
        <v>66.36</v>
      </c>
      <c r="K1876" s="268" t="n">
        <v>0.3032</v>
      </c>
      <c r="L1876" s="268" t="n">
        <v>0.2307</v>
      </c>
      <c r="M1876" s="268" t="n">
        <v>0.0241</v>
      </c>
      <c r="N1876" s="8" t="n">
        <v>19.5</v>
      </c>
      <c r="O1876" s="8" t="n">
        <v>1323.24</v>
      </c>
      <c r="P1876" s="268" t="n">
        <v>0.0147</v>
      </c>
      <c r="Q1876" s="8" t="n">
        <v>103</v>
      </c>
      <c r="R1876" s="8" t="inlineStr">
        <is>
          <t>6 ↑ +0.39%</t>
        </is>
      </c>
      <c r="S1876" s="8" t="inlineStr">
        <is>
          <t>49 ↑ +0.34%</t>
        </is>
      </c>
      <c r="T1876" s="8" t="inlineStr">
        <is>
          <t>36 ↑ +0.60%</t>
        </is>
      </c>
      <c r="U1876" s="8" t="inlineStr">
        <is>
          <t>9 ↑ +0.85%</t>
        </is>
      </c>
      <c r="V1876" s="8" t="inlineStr">
        <is>
          <t>3 ↑ +1.07%</t>
        </is>
      </c>
      <c r="W1876" s="8" t="n">
        <v>0</v>
      </c>
    </row>
    <row r="1877" ht="28" customHeight="1" s="386">
      <c r="A1877" s="308" t="n">
        <v>43446</v>
      </c>
      <c r="B1877" s="472" t="n">
        <v>988.328</v>
      </c>
      <c r="C1877" s="8" t="n">
        <v>0.405</v>
      </c>
      <c r="D1877" s="268" t="n">
        <v>0.0004</v>
      </c>
      <c r="E1877" s="8" t="n">
        <v>45.93</v>
      </c>
      <c r="F1877" s="8" t="n">
        <v>99.878</v>
      </c>
      <c r="G1877" s="8" t="n">
        <v>98.84999999999999</v>
      </c>
      <c r="H1877" s="8" t="n">
        <v>82.02</v>
      </c>
      <c r="I1877" s="8" t="n">
        <v>131.15</v>
      </c>
      <c r="J1877" s="8" t="n">
        <v>66.48999999999999</v>
      </c>
      <c r="K1877" s="268" t="n">
        <v>0.3127</v>
      </c>
      <c r="L1877" s="268" t="n">
        <v>0.2296</v>
      </c>
      <c r="M1877" s="268" t="n">
        <v>0.0252</v>
      </c>
      <c r="N1877" s="8" t="n">
        <v>12.21</v>
      </c>
      <c r="O1877" s="8" t="n">
        <v>1288.49</v>
      </c>
      <c r="P1877" s="268" t="n">
        <v>0.0095</v>
      </c>
      <c r="Q1877" s="8" t="n">
        <v>102</v>
      </c>
      <c r="R1877" s="8" t="inlineStr">
        <is>
          <t>6 ↓ -0.08%</t>
        </is>
      </c>
      <c r="S1877" s="8" t="inlineStr">
        <is>
          <t>53 ↑ +0.03%</t>
        </is>
      </c>
      <c r="T1877" s="8" t="inlineStr">
        <is>
          <t>33 ↑ +0.15%</t>
        </is>
      </c>
      <c r="U1877" s="8" t="inlineStr">
        <is>
          <t>7 ↓ -0.09%</t>
        </is>
      </c>
      <c r="V1877" s="8" t="inlineStr">
        <is>
          <t>3 ↓ -0.17%</t>
        </is>
      </c>
      <c r="W1877" s="8" t="n">
        <v>0</v>
      </c>
    </row>
    <row r="1878" ht="28" customHeight="1" s="386">
      <c r="A1878" s="308" t="n">
        <v>43445</v>
      </c>
      <c r="B1878" s="472" t="n">
        <v>987.923</v>
      </c>
      <c r="C1878" s="8" t="n">
        <v>-0.453</v>
      </c>
      <c r="D1878" s="268" t="n">
        <v>-0.0005</v>
      </c>
      <c r="E1878" s="8" t="n">
        <v>46.67</v>
      </c>
      <c r="F1878" s="8" t="n">
        <v>99.782</v>
      </c>
      <c r="G1878" s="8" t="n">
        <v>98.66</v>
      </c>
      <c r="H1878" s="8" t="n">
        <v>81.34</v>
      </c>
      <c r="I1878" s="8" t="n">
        <v>132.55</v>
      </c>
      <c r="J1878" s="8" t="n">
        <v>75.43000000000001</v>
      </c>
      <c r="K1878" s="268" t="n">
        <v>0.3276</v>
      </c>
      <c r="L1878" s="268" t="n">
        <v>0.2577</v>
      </c>
      <c r="M1878" s="268" t="n">
        <v>0.0253</v>
      </c>
      <c r="N1878" s="8" t="n">
        <v>13.88</v>
      </c>
      <c r="O1878" s="8" t="n">
        <v>1284.29</v>
      </c>
      <c r="P1878" s="268" t="n">
        <v>0.0108</v>
      </c>
      <c r="Q1878" s="8" t="n">
        <v>101</v>
      </c>
      <c r="R1878" s="8" t="inlineStr">
        <is>
          <t>6 ↓ -0.06%</t>
        </is>
      </c>
      <c r="S1878" s="8" t="inlineStr">
        <is>
          <t>54 ↓ -0.11%</t>
        </is>
      </c>
      <c r="T1878" s="8" t="inlineStr">
        <is>
          <t>32 ↑ +0.24%</t>
        </is>
      </c>
      <c r="U1878" s="8" t="inlineStr">
        <is>
          <t>6 ↓ -0.12%</t>
        </is>
      </c>
      <c r="V1878" s="8" t="inlineStr">
        <is>
          <t>2 ↑ +0.01%</t>
        </is>
      </c>
      <c r="W1878" s="8" t="inlineStr">
        <is>
          <t>1 ↑ +0.15%</t>
        </is>
      </c>
    </row>
    <row r="1879" ht="28" customHeight="1" s="386">
      <c r="A1879" s="308" t="n">
        <v>43444</v>
      </c>
      <c r="B1879" s="472" t="n">
        <v>988.376</v>
      </c>
      <c r="C1879" s="8" t="n">
        <v>-4.388</v>
      </c>
      <c r="D1879" s="268" t="n">
        <v>-0.0044</v>
      </c>
      <c r="E1879" s="8" t="n">
        <v>44.29</v>
      </c>
      <c r="F1879" s="8" t="n">
        <v>99.831</v>
      </c>
      <c r="G1879" s="8" t="n">
        <v>98.595</v>
      </c>
      <c r="H1879" s="8" t="n">
        <v>79.45999999999999</v>
      </c>
      <c r="I1879" s="8" t="n">
        <v>134.13</v>
      </c>
      <c r="J1879" s="8" t="n">
        <v>80.20999999999999</v>
      </c>
      <c r="K1879" s="268" t="n">
        <v>0.343</v>
      </c>
      <c r="L1879" s="268" t="n">
        <v>0.2788</v>
      </c>
      <c r="M1879" s="268" t="n">
        <v>0.0252</v>
      </c>
      <c r="N1879" s="8" t="n">
        <v>10.68</v>
      </c>
      <c r="O1879" s="8" t="n">
        <v>1261.3</v>
      </c>
      <c r="P1879" s="268" t="n">
        <v>0.008500000000000001</v>
      </c>
      <c r="Q1879" s="8" t="n">
        <v>100</v>
      </c>
      <c r="R1879" s="8" t="inlineStr">
        <is>
          <t>6 ↓ -0.23%</t>
        </is>
      </c>
      <c r="S1879" s="8" t="inlineStr">
        <is>
          <t>53 ↓ -0.39%</t>
        </is>
      </c>
      <c r="T1879" s="8" t="inlineStr">
        <is>
          <t>32 ↓ -0.56%</t>
        </is>
      </c>
      <c r="U1879" s="8" t="inlineStr">
        <is>
          <t>6 ↓ -0.43%</t>
        </is>
      </c>
      <c r="V1879" s="8" t="inlineStr">
        <is>
          <t>3 ↓ -0.76%</t>
        </is>
      </c>
      <c r="W1879" s="8" t="n">
        <v>0</v>
      </c>
    </row>
    <row r="1880" ht="28" customHeight="1" s="386">
      <c r="A1880" s="308" t="n">
        <v>43441</v>
      </c>
      <c r="B1880" s="472" t="n">
        <v>992.764</v>
      </c>
      <c r="C1880" s="8" t="n">
        <v>0.195</v>
      </c>
      <c r="D1880" s="268" t="n">
        <v>0.0002</v>
      </c>
      <c r="E1880" s="8" t="n">
        <v>48.67</v>
      </c>
      <c r="F1880" s="8" t="n">
        <v>100.178</v>
      </c>
      <c r="G1880" s="8" t="n">
        <v>98.84</v>
      </c>
      <c r="H1880" s="8" t="n">
        <v>79.95</v>
      </c>
      <c r="I1880" s="8" t="n">
        <v>133.41</v>
      </c>
      <c r="J1880" s="8" t="n">
        <v>75</v>
      </c>
      <c r="K1880" s="268" t="n">
        <v>0.3324</v>
      </c>
      <c r="L1880" s="268" t="n">
        <v>0.277</v>
      </c>
      <c r="M1880" s="268" t="n">
        <v>0.0244</v>
      </c>
      <c r="N1880" s="8" t="n">
        <v>8.17</v>
      </c>
      <c r="O1880" s="8" t="n">
        <v>1253.94</v>
      </c>
      <c r="P1880" s="268" t="n">
        <v>0.0065</v>
      </c>
      <c r="Q1880" s="8" t="n">
        <v>97</v>
      </c>
      <c r="R1880" s="8" t="inlineStr">
        <is>
          <t>2 ↑ +0.44%</t>
        </is>
      </c>
      <c r="S1880" s="8" t="inlineStr">
        <is>
          <t>54 ↑ +0.15%</t>
        </is>
      </c>
      <c r="T1880" s="8" t="inlineStr">
        <is>
          <t>31 ↓ -0.15%</t>
        </is>
      </c>
      <c r="U1880" s="8" t="inlineStr">
        <is>
          <t>7 ↑ +0.86%</t>
        </is>
      </c>
      <c r="V1880" s="8" t="inlineStr">
        <is>
          <t>2 ↑ +0.24%</t>
        </is>
      </c>
      <c r="W1880" s="8" t="inlineStr">
        <is>
          <t>1 ↓ -0.82%</t>
        </is>
      </c>
    </row>
    <row r="1881" ht="28" customHeight="1" s="386">
      <c r="A1881" s="308" t="n">
        <v>43440</v>
      </c>
      <c r="B1881" s="472" t="n">
        <v>992.569</v>
      </c>
      <c r="C1881" s="8" t="n">
        <v>-2.535</v>
      </c>
      <c r="D1881" s="268" t="n">
        <v>-0.0026</v>
      </c>
      <c r="E1881" s="8" t="n">
        <v>48.92</v>
      </c>
      <c r="F1881" s="8" t="n">
        <v>100.206</v>
      </c>
      <c r="G1881" s="8" t="n">
        <v>98.89</v>
      </c>
      <c r="H1881" s="8" t="n">
        <v>78.22</v>
      </c>
      <c r="I1881" s="8" t="n">
        <v>133.92</v>
      </c>
      <c r="J1881" s="8" t="n">
        <v>78.8</v>
      </c>
      <c r="K1881" s="268" t="n">
        <v>0.3371</v>
      </c>
      <c r="L1881" s="268" t="n">
        <v>0.2714</v>
      </c>
      <c r="M1881" s="268" t="n">
        <v>0.0244</v>
      </c>
      <c r="N1881" s="8" t="n">
        <v>13.45</v>
      </c>
      <c r="O1881" s="8" t="n">
        <v>1254.18</v>
      </c>
      <c r="P1881" s="268" t="n">
        <v>0.0107</v>
      </c>
      <c r="Q1881" s="8" t="n">
        <v>98</v>
      </c>
      <c r="R1881" s="8" t="inlineStr">
        <is>
          <t>5 ↓ -0.01%</t>
        </is>
      </c>
      <c r="S1881" s="8" t="inlineStr">
        <is>
          <t>48 ↓ -0.07%</t>
        </is>
      </c>
      <c r="T1881" s="8" t="inlineStr">
        <is>
          <t>35 ↓ -0.39%</t>
        </is>
      </c>
      <c r="U1881" s="8" t="inlineStr">
        <is>
          <t>7 ↓ -0.54%</t>
        </is>
      </c>
      <c r="V1881" s="8" t="inlineStr">
        <is>
          <t>2 ↓ -0.94%</t>
        </is>
      </c>
      <c r="W1881" s="8" t="inlineStr">
        <is>
          <t>1 ↓ -2.30%</t>
        </is>
      </c>
    </row>
    <row r="1882" ht="28" customHeight="1" s="386">
      <c r="A1882" s="308" t="n">
        <v>43439</v>
      </c>
      <c r="B1882" s="472" t="n">
        <v>995.104</v>
      </c>
      <c r="C1882" s="8" t="n">
        <v>0.297</v>
      </c>
      <c r="D1882" s="268" t="n">
        <v>0.0003</v>
      </c>
      <c r="E1882" s="8" t="n">
        <v>53.06</v>
      </c>
      <c r="F1882" s="8" t="n">
        <v>100.489</v>
      </c>
      <c r="G1882" s="8" t="n">
        <v>99.239</v>
      </c>
      <c r="H1882" s="8" t="n">
        <v>80.18000000000001</v>
      </c>
      <c r="I1882" s="8" t="n">
        <v>132.08</v>
      </c>
      <c r="J1882" s="8" t="n">
        <v>68.75</v>
      </c>
      <c r="K1882" s="268" t="n">
        <v>0.3159</v>
      </c>
      <c r="L1882" s="268" t="n">
        <v>0.2339</v>
      </c>
      <c r="M1882" s="268" t="n">
        <v>0.0239</v>
      </c>
      <c r="N1882" s="8" t="n">
        <v>13.41</v>
      </c>
      <c r="O1882" s="8" t="n">
        <v>1254.18</v>
      </c>
      <c r="P1882" s="268" t="n">
        <v>0.0107</v>
      </c>
      <c r="Q1882" s="8" t="n">
        <v>98</v>
      </c>
      <c r="R1882" s="8" t="inlineStr">
        <is>
          <t>5 ↑ +0.13%</t>
        </is>
      </c>
      <c r="S1882" s="8" t="inlineStr">
        <is>
          <t>48 ↑ +0.01%</t>
        </is>
      </c>
      <c r="T1882" s="8" t="inlineStr">
        <is>
          <t>34 ↓ -0.04%</t>
        </is>
      </c>
      <c r="U1882" s="8" t="inlineStr">
        <is>
          <t>8 ↑ +0.02%</t>
        </is>
      </c>
      <c r="V1882" s="8" t="inlineStr">
        <is>
          <t>2 ↑ +0.10%</t>
        </is>
      </c>
      <c r="W1882" s="8" t="inlineStr">
        <is>
          <t>1 ↑ +2.50%</t>
        </is>
      </c>
    </row>
    <row r="1883" ht="28" customHeight="1" s="386">
      <c r="A1883" s="308" t="n">
        <v>43438</v>
      </c>
      <c r="B1883" s="472" t="n">
        <v>994.807</v>
      </c>
      <c r="C1883" s="8" t="n">
        <v>0.891</v>
      </c>
      <c r="D1883" s="268" t="n">
        <v>0.0009</v>
      </c>
      <c r="E1883" s="8" t="n">
        <v>50.77</v>
      </c>
      <c r="F1883" s="8" t="n">
        <v>100.456</v>
      </c>
      <c r="G1883" s="8" t="n">
        <v>99.37</v>
      </c>
      <c r="H1883" s="8" t="n">
        <v>80.66</v>
      </c>
      <c r="I1883" s="8" t="n">
        <v>131.03</v>
      </c>
      <c r="J1883" s="8" t="n">
        <v>62.01</v>
      </c>
      <c r="K1883" s="268" t="n">
        <v>0.3057</v>
      </c>
      <c r="L1883" s="268" t="n">
        <v>0.2269</v>
      </c>
      <c r="M1883" s="268" t="n">
        <v>0.024</v>
      </c>
      <c r="N1883" s="8" t="n">
        <v>13.35</v>
      </c>
      <c r="O1883" s="8" t="n">
        <v>1254.18</v>
      </c>
      <c r="P1883" s="268" t="n">
        <v>0.0106</v>
      </c>
      <c r="Q1883" s="8" t="n">
        <v>98</v>
      </c>
      <c r="R1883" s="8" t="inlineStr">
        <is>
          <t>7 ↑ +0.35%</t>
        </is>
      </c>
      <c r="S1883" s="8" t="inlineStr">
        <is>
          <t>47 ↑ +0.11%</t>
        </is>
      </c>
      <c r="T1883" s="8" t="inlineStr">
        <is>
          <t>33 ↑ +0.00%</t>
        </is>
      </c>
      <c r="U1883" s="8" t="inlineStr">
        <is>
          <t>8 ↑ +0.06%</t>
        </is>
      </c>
      <c r="V1883" s="8" t="inlineStr">
        <is>
          <t>2 ↑ +0.36%</t>
        </is>
      </c>
      <c r="W1883" s="8" t="inlineStr">
        <is>
          <t>1 ↓ -0.07%</t>
        </is>
      </c>
    </row>
    <row r="1884" ht="28" customHeight="1" s="386">
      <c r="A1884" s="308" t="n">
        <v>43437</v>
      </c>
      <c r="B1884" s="472" t="n">
        <v>993.9160000000001</v>
      </c>
      <c r="C1884" s="8" t="n">
        <v>10.104</v>
      </c>
      <c r="D1884" s="268" t="n">
        <v>0.0103</v>
      </c>
      <c r="E1884" s="8" t="n">
        <v>48.48</v>
      </c>
      <c r="F1884" s="8" t="n">
        <v>100.344</v>
      </c>
      <c r="G1884" s="8" t="n">
        <v>98.91</v>
      </c>
      <c r="H1884" s="8" t="n">
        <v>80.66</v>
      </c>
      <c r="I1884" s="8" t="n">
        <v>131.58</v>
      </c>
      <c r="J1884" s="8" t="n">
        <v>70.59</v>
      </c>
      <c r="K1884" s="268" t="n">
        <v>0.3124</v>
      </c>
      <c r="L1884" s="268" t="n">
        <v>0.2322</v>
      </c>
      <c r="M1884" s="268" t="n">
        <v>0.0242</v>
      </c>
      <c r="N1884" s="8" t="n">
        <v>21.61</v>
      </c>
      <c r="O1884" s="8" t="n">
        <v>1249.47</v>
      </c>
      <c r="P1884" s="268" t="n">
        <v>0.0173</v>
      </c>
      <c r="Q1884" s="8" t="n">
        <v>97</v>
      </c>
      <c r="R1884" s="8" t="inlineStr">
        <is>
          <t>8 ↑ +0.42%</t>
        </is>
      </c>
      <c r="S1884" s="8" t="inlineStr">
        <is>
          <t>44 ↑ +0.86%</t>
        </is>
      </c>
      <c r="T1884" s="8" t="inlineStr">
        <is>
          <t>33 ↑ +1.27%</t>
        </is>
      </c>
      <c r="U1884" s="8" t="inlineStr">
        <is>
          <t>9 ↑ +1.58%</t>
        </is>
      </c>
      <c r="V1884" s="8" t="inlineStr">
        <is>
          <t>2 ↑ +0.93%</t>
        </is>
      </c>
      <c r="W1884" s="8" t="inlineStr">
        <is>
          <t>1 ↑ +2.61%</t>
        </is>
      </c>
    </row>
    <row r="1885" ht="28" customHeight="1" s="386">
      <c r="A1885" s="308" t="n">
        <v>43434</v>
      </c>
      <c r="B1885" s="472" t="n">
        <v>983.812</v>
      </c>
      <c r="C1885" s="8" t="n">
        <v>0.751</v>
      </c>
      <c r="D1885" s="268" t="n">
        <v>0.0008</v>
      </c>
      <c r="E1885" s="8" t="n">
        <v>42.73</v>
      </c>
      <c r="F1885" s="8" t="n">
        <v>99.31100000000001</v>
      </c>
      <c r="G1885" s="8" t="n">
        <v>97.715</v>
      </c>
      <c r="H1885" s="8" t="n">
        <v>77.03</v>
      </c>
      <c r="I1885" s="8" t="n">
        <v>134.14</v>
      </c>
      <c r="J1885" s="8" t="n">
        <v>79.63</v>
      </c>
      <c r="K1885" s="268" t="n">
        <v>0.3483</v>
      </c>
      <c r="L1885" s="268" t="n">
        <v>0.2747</v>
      </c>
      <c r="M1885" s="268" t="n">
        <v>0.0261</v>
      </c>
      <c r="N1885" s="8" t="n">
        <v>8.609999999999999</v>
      </c>
      <c r="O1885" s="8" t="n">
        <v>1242.51</v>
      </c>
      <c r="P1885" s="268" t="n">
        <v>0.0069</v>
      </c>
      <c r="Q1885" s="8" t="n">
        <v>96</v>
      </c>
      <c r="R1885" s="8" t="inlineStr">
        <is>
          <t>9 ↑ +0.12%</t>
        </is>
      </c>
      <c r="S1885" s="8" t="inlineStr">
        <is>
          <t>48 ↑ +0.00%</t>
        </is>
      </c>
      <c r="T1885" s="8" t="inlineStr">
        <is>
          <t>30 ↑ +0.04%</t>
        </is>
      </c>
      <c r="U1885" s="8" t="inlineStr">
        <is>
          <t>6 ↑ +0.36%</t>
        </is>
      </c>
      <c r="V1885" s="8" t="inlineStr">
        <is>
          <t>2 ↑ +0.60%</t>
        </is>
      </c>
      <c r="W1885" s="8" t="inlineStr">
        <is>
          <t>1 ↑ +0.77%</t>
        </is>
      </c>
    </row>
    <row r="1886" ht="28" customHeight="1" s="386">
      <c r="A1886" s="308" t="n">
        <v>43433</v>
      </c>
      <c r="B1886" s="472" t="n">
        <v>983.061</v>
      </c>
      <c r="C1886" s="8" t="n">
        <v>-3.878</v>
      </c>
      <c r="D1886" s="268" t="n">
        <v>-0.0039</v>
      </c>
      <c r="E1886" s="8" t="n">
        <v>39.78</v>
      </c>
      <c r="F1886" s="8" t="n">
        <v>99.199</v>
      </c>
      <c r="G1886" s="8" t="n">
        <v>97.72</v>
      </c>
      <c r="H1886" s="8" t="n">
        <v>79.15000000000001</v>
      </c>
      <c r="I1886" s="8" t="n">
        <v>135.33</v>
      </c>
      <c r="J1886" s="8" t="n">
        <v>86.13</v>
      </c>
      <c r="K1886" s="268" t="n">
        <v>0.3613</v>
      </c>
      <c r="L1886" s="268" t="n">
        <v>0.2914</v>
      </c>
      <c r="M1886" s="268" t="n">
        <v>0.0264</v>
      </c>
      <c r="N1886" s="8" t="n">
        <v>10.44</v>
      </c>
      <c r="O1886" s="8" t="n">
        <v>1217.51</v>
      </c>
      <c r="P1886" s="268" t="n">
        <v>0.0086</v>
      </c>
      <c r="Q1886" s="8" t="n">
        <v>95</v>
      </c>
      <c r="R1886" s="8" t="inlineStr">
        <is>
          <t>10 ↓ -0.18%</t>
        </is>
      </c>
      <c r="S1886" s="8" t="inlineStr">
        <is>
          <t>48 ↓ -0.48%</t>
        </is>
      </c>
      <c r="T1886" s="8" t="inlineStr">
        <is>
          <t>27 ↓ -0.07%</t>
        </is>
      </c>
      <c r="U1886" s="8" t="inlineStr">
        <is>
          <t>7 ↓ -0.84%</t>
        </is>
      </c>
      <c r="V1886" s="8" t="inlineStr">
        <is>
          <t>3 ↓ -0.70%</t>
        </is>
      </c>
      <c r="W1886" s="8" t="n">
        <v>0</v>
      </c>
    </row>
    <row r="1887" ht="28" customHeight="1" s="386">
      <c r="A1887" s="308" t="n">
        <v>43432</v>
      </c>
      <c r="B1887" s="472" t="n">
        <v>986.939</v>
      </c>
      <c r="C1887" s="8" t="n">
        <v>4.826</v>
      </c>
      <c r="D1887" s="268" t="n">
        <v>0.0049</v>
      </c>
      <c r="E1887" s="8" t="n">
        <v>43.78</v>
      </c>
      <c r="F1887" s="8" t="n">
        <v>99.59999999999999</v>
      </c>
      <c r="G1887" s="8" t="n">
        <v>98.3</v>
      </c>
      <c r="H1887" s="8" t="n">
        <v>79.37</v>
      </c>
      <c r="I1887" s="8" t="n">
        <v>133.13</v>
      </c>
      <c r="J1887" s="8" t="n">
        <v>74.83</v>
      </c>
      <c r="K1887" s="268" t="n">
        <v>0.3353</v>
      </c>
      <c r="L1887" s="268" t="n">
        <v>0.2699</v>
      </c>
      <c r="M1887" s="268" t="n">
        <v>0.0256</v>
      </c>
      <c r="N1887" s="8" t="n">
        <v>9.51</v>
      </c>
      <c r="O1887" s="8" t="n">
        <v>1217.51</v>
      </c>
      <c r="P1887" s="268" t="n">
        <v>0.0078</v>
      </c>
      <c r="Q1887" s="8" t="n">
        <v>95</v>
      </c>
      <c r="R1887" s="8" t="inlineStr">
        <is>
          <t>8 ↑ +0.28%</t>
        </is>
      </c>
      <c r="S1887" s="8" t="inlineStr">
        <is>
          <t>49 ↑ +0.59%</t>
        </is>
      </c>
      <c r="T1887" s="8" t="inlineStr">
        <is>
          <t>28 ↑ +0.38%</t>
        </is>
      </c>
      <c r="U1887" s="8" t="inlineStr">
        <is>
          <t>7 ↑ +0.51%</t>
        </is>
      </c>
      <c r="V1887" s="8" t="inlineStr">
        <is>
          <t>2 ↑ +0.55%</t>
        </is>
      </c>
      <c r="W1887" s="8" t="inlineStr">
        <is>
          <t>1 ↑ +0.08%</t>
        </is>
      </c>
    </row>
    <row r="1888" ht="28" customHeight="1" s="386">
      <c r="A1888" s="308" t="n">
        <v>43431</v>
      </c>
      <c r="B1888" s="472" t="n">
        <v>982.1130000000001</v>
      </c>
      <c r="C1888" s="8" t="n">
        <v>1.698</v>
      </c>
      <c r="D1888" s="268" t="n">
        <v>0.0017</v>
      </c>
      <c r="E1888" s="8" t="n">
        <v>40</v>
      </c>
      <c r="F1888" s="8" t="n">
        <v>99.123</v>
      </c>
      <c r="G1888" s="8" t="n">
        <v>97.67</v>
      </c>
      <c r="H1888" s="8" t="n">
        <v>77.06999999999999</v>
      </c>
      <c r="I1888" s="8" t="n">
        <v>134.19</v>
      </c>
      <c r="J1888" s="8" t="n">
        <v>79.45</v>
      </c>
      <c r="K1888" s="268" t="n">
        <v>0.3506</v>
      </c>
      <c r="L1888" s="268" t="n">
        <v>0.291</v>
      </c>
      <c r="M1888" s="268" t="n">
        <v>0.0265</v>
      </c>
      <c r="N1888" s="8" t="n">
        <v>7.71</v>
      </c>
      <c r="O1888" s="8" t="n">
        <v>1217.51</v>
      </c>
      <c r="P1888" s="268" t="n">
        <v>0.0063</v>
      </c>
      <c r="Q1888" s="8" t="n">
        <v>95</v>
      </c>
      <c r="R1888" s="8" t="inlineStr">
        <is>
          <t>11 ↑ +0.07%</t>
        </is>
      </c>
      <c r="S1888" s="8" t="inlineStr">
        <is>
          <t>47 ↑ +0.24%</t>
        </is>
      </c>
      <c r="T1888" s="8" t="inlineStr">
        <is>
          <t>28 ↑ +0.05%</t>
        </is>
      </c>
      <c r="U1888" s="8" t="inlineStr">
        <is>
          <t>6 ↑ +0.06%</t>
        </is>
      </c>
      <c r="V1888" s="8" t="inlineStr">
        <is>
          <t>2 ↑ +0.21%</t>
        </is>
      </c>
      <c r="W1888" s="8" t="inlineStr">
        <is>
          <t>1 ↑ +1.99%</t>
        </is>
      </c>
    </row>
    <row r="1889" ht="28" customHeight="1" s="386">
      <c r="A1889" s="308" t="n">
        <v>43430</v>
      </c>
      <c r="B1889" s="472" t="n">
        <v>980.415</v>
      </c>
      <c r="C1889" s="8" t="n">
        <v>-0.177</v>
      </c>
      <c r="D1889" s="268" t="n">
        <v>-0.0002</v>
      </c>
      <c r="E1889" s="8" t="n">
        <v>33.04</v>
      </c>
      <c r="F1889" s="8" t="n">
        <v>98.925</v>
      </c>
      <c r="G1889" s="8" t="n">
        <v>97.45</v>
      </c>
      <c r="H1889" s="8" t="n">
        <v>75.45999999999999</v>
      </c>
      <c r="I1889" s="8" t="n">
        <v>135</v>
      </c>
      <c r="J1889" s="8" t="n">
        <v>81.48999999999999</v>
      </c>
      <c r="K1889" s="268" t="n">
        <v>0.3607</v>
      </c>
      <c r="L1889" s="268" t="n">
        <v>0.3005</v>
      </c>
      <c r="M1889" s="268" t="n">
        <v>0.0269</v>
      </c>
      <c r="N1889" s="8" t="n">
        <v>8.130000000000001</v>
      </c>
      <c r="O1889" s="8" t="n">
        <v>1213.57</v>
      </c>
      <c r="P1889" s="268" t="n">
        <v>0.0067</v>
      </c>
      <c r="Q1889" s="8" t="n">
        <v>94</v>
      </c>
      <c r="R1889" s="8" t="inlineStr">
        <is>
          <t>11 ↑ +0.31%</t>
        </is>
      </c>
      <c r="S1889" s="8" t="inlineStr">
        <is>
          <t>47 ↓ -0.00%</t>
        </is>
      </c>
      <c r="T1889" s="8" t="inlineStr">
        <is>
          <t>27 ↓ -0.11%</t>
        </is>
      </c>
      <c r="U1889" s="8" t="inlineStr">
        <is>
          <t>6 ↑ +0.35%</t>
        </is>
      </c>
      <c r="V1889" s="8" t="inlineStr">
        <is>
          <t>3 ↓ -0.82%</t>
        </is>
      </c>
      <c r="W1889" s="8" t="n">
        <v>0</v>
      </c>
    </row>
    <row r="1890" ht="28" customHeight="1" s="386">
      <c r="A1890" s="308" t="n">
        <v>43427</v>
      </c>
      <c r="B1890" s="472" t="n">
        <v>980.592</v>
      </c>
      <c r="C1890" s="8" t="n">
        <v>-5.24</v>
      </c>
      <c r="D1890" s="268" t="n">
        <v>-0.0053</v>
      </c>
      <c r="E1890" s="8" t="n">
        <v>34.83</v>
      </c>
      <c r="F1890" s="8" t="n">
        <v>98.96599999999999</v>
      </c>
      <c r="G1890" s="8" t="n">
        <v>97.44499999999999</v>
      </c>
      <c r="H1890" s="8" t="n">
        <v>76.04000000000001</v>
      </c>
      <c r="I1890" s="8" t="n">
        <v>135.03</v>
      </c>
      <c r="J1890" s="8" t="n">
        <v>81.56</v>
      </c>
      <c r="K1890" s="268" t="n">
        <v>0.3607</v>
      </c>
      <c r="L1890" s="268" t="n">
        <v>0.2825</v>
      </c>
      <c r="M1890" s="268" t="n">
        <v>0.0269</v>
      </c>
      <c r="N1890" s="8" t="n">
        <v>10.49</v>
      </c>
      <c r="O1890" s="8" t="n">
        <v>1213.57</v>
      </c>
      <c r="P1890" s="268" t="n">
        <v>0.0086</v>
      </c>
      <c r="Q1890" s="8" t="n">
        <v>94</v>
      </c>
      <c r="R1890" s="8" t="inlineStr">
        <is>
          <t>11 ↓ -0.37%</t>
        </is>
      </c>
      <c r="S1890" s="8" t="inlineStr">
        <is>
          <t>48 ↓ -0.55%</t>
        </is>
      </c>
      <c r="T1890" s="8" t="inlineStr">
        <is>
          <t>25 ↓ -0.44%</t>
        </is>
      </c>
      <c r="U1890" s="8" t="inlineStr">
        <is>
          <t>7 ↓ -0.70%</t>
        </is>
      </c>
      <c r="V1890" s="8" t="inlineStr">
        <is>
          <t>2 ↓ -1.16%</t>
        </is>
      </c>
      <c r="W1890" s="8" t="inlineStr">
        <is>
          <t>1 ↓ -1.43%</t>
        </is>
      </c>
    </row>
    <row r="1891" ht="28" customHeight="1" s="386">
      <c r="A1891" s="308" t="n">
        <v>43426</v>
      </c>
      <c r="B1891" s="472" t="n">
        <v>985.832</v>
      </c>
      <c r="C1891" s="8" t="n">
        <v>-0.241</v>
      </c>
      <c r="D1891" s="268" t="n">
        <v>-0.0002</v>
      </c>
      <c r="E1891" s="8" t="n">
        <v>39.92</v>
      </c>
      <c r="F1891" s="8" t="n">
        <v>99.511</v>
      </c>
      <c r="G1891" s="8" t="n">
        <v>98.5</v>
      </c>
      <c r="H1891" s="8" t="n">
        <v>79.13</v>
      </c>
      <c r="I1891" s="8" t="n">
        <v>131.11</v>
      </c>
      <c r="J1891" s="8" t="n">
        <v>65.78</v>
      </c>
      <c r="K1891" s="268" t="n">
        <v>0.316</v>
      </c>
      <c r="L1891" s="268" t="n">
        <v>0.2284</v>
      </c>
      <c r="M1891" s="268" t="n">
        <v>0.0257</v>
      </c>
      <c r="N1891" s="8" t="n">
        <v>8.279999999999999</v>
      </c>
      <c r="O1891" s="8" t="n">
        <v>1213.57</v>
      </c>
      <c r="P1891" s="268" t="n">
        <v>0.0068</v>
      </c>
      <c r="Q1891" s="8" t="n">
        <v>94</v>
      </c>
      <c r="R1891" s="8" t="inlineStr">
        <is>
          <t>12 ↑ +0.10%</t>
        </is>
      </c>
      <c r="S1891" s="8" t="inlineStr">
        <is>
          <t>45 ↑ +0.04%</t>
        </is>
      </c>
      <c r="T1891" s="8" t="inlineStr">
        <is>
          <t>27 ↓ -0.12%</t>
        </is>
      </c>
      <c r="U1891" s="8" t="inlineStr">
        <is>
          <t>7 ↓ -0.20%</t>
        </is>
      </c>
      <c r="V1891" s="8" t="inlineStr">
        <is>
          <t>2 ↓ -0.34%</t>
        </is>
      </c>
      <c r="W1891" s="8" t="inlineStr">
        <is>
          <t>1 0.00%</t>
        </is>
      </c>
    </row>
    <row r="1892" ht="28" customHeight="1" s="386">
      <c r="A1892" s="308" t="n">
        <v>43425</v>
      </c>
      <c r="B1892" s="472" t="n">
        <v>986.073</v>
      </c>
      <c r="C1892" s="8" t="n">
        <v>0.667</v>
      </c>
      <c r="D1892" s="268" t="n">
        <v>0.0007</v>
      </c>
      <c r="E1892" s="8" t="n">
        <v>38.88</v>
      </c>
      <c r="F1892" s="8" t="n">
        <v>99.544</v>
      </c>
      <c r="G1892" s="8" t="n">
        <v>98.482</v>
      </c>
      <c r="H1892" s="8" t="n">
        <v>78.56999999999999</v>
      </c>
      <c r="I1892" s="8" t="n">
        <v>131.64</v>
      </c>
      <c r="J1892" s="8" t="n">
        <v>68.05</v>
      </c>
      <c r="K1892" s="268" t="n">
        <v>0.3209</v>
      </c>
      <c r="L1892" s="268" t="n">
        <v>0.2384</v>
      </c>
      <c r="M1892" s="268" t="n">
        <v>0.0256</v>
      </c>
      <c r="N1892" s="8" t="n">
        <v>9.41</v>
      </c>
      <c r="O1892" s="8" t="n">
        <v>1213.57</v>
      </c>
      <c r="P1892" s="268" t="n">
        <v>0.0078</v>
      </c>
      <c r="Q1892" s="8" t="n">
        <v>94</v>
      </c>
      <c r="R1892" s="8" t="inlineStr">
        <is>
          <t>12 ↑ +0.04%</t>
        </is>
      </c>
      <c r="S1892" s="8" t="inlineStr">
        <is>
          <t>46 ↓ -0.00%</t>
        </is>
      </c>
      <c r="T1892" s="8" t="inlineStr">
        <is>
          <t>25 ↑ +0.05%</t>
        </is>
      </c>
      <c r="U1892" s="8" t="inlineStr">
        <is>
          <t>8 ↑ +0.06%</t>
        </is>
      </c>
      <c r="V1892" s="8" t="inlineStr">
        <is>
          <t>2 ↓ -0.06%</t>
        </is>
      </c>
      <c r="W1892" s="8" t="inlineStr">
        <is>
          <t>1 ↑ +4.47%</t>
        </is>
      </c>
    </row>
    <row r="1893" ht="28" customHeight="1" s="386">
      <c r="A1893" s="308" t="n">
        <v>43424</v>
      </c>
      <c r="B1893" s="472" t="n">
        <v>985.4059999999999</v>
      </c>
      <c r="C1893" s="8" t="n">
        <v>-10.966</v>
      </c>
      <c r="D1893" s="268" t="n">
        <v>-0.011</v>
      </c>
      <c r="E1893" s="8" t="n">
        <v>38.47</v>
      </c>
      <c r="F1893" s="8" t="n">
        <v>99.464</v>
      </c>
      <c r="G1893" s="8" t="n">
        <v>98.54000000000001</v>
      </c>
      <c r="H1893" s="8" t="n">
        <v>79.31999999999999</v>
      </c>
      <c r="I1893" s="8" t="n">
        <v>132.31</v>
      </c>
      <c r="J1893" s="8" t="n">
        <v>69.62</v>
      </c>
      <c r="K1893" s="268" t="n">
        <v>0.3285</v>
      </c>
      <c r="L1893" s="268" t="n">
        <v>0.2479</v>
      </c>
      <c r="M1893" s="268" t="n">
        <v>0.0258</v>
      </c>
      <c r="N1893" s="8" t="n">
        <v>11.55</v>
      </c>
      <c r="O1893" s="8" t="n">
        <v>1213.57</v>
      </c>
      <c r="P1893" s="268" t="n">
        <v>0.0095</v>
      </c>
      <c r="Q1893" s="8" t="n">
        <v>94</v>
      </c>
      <c r="R1893" s="8" t="inlineStr">
        <is>
          <t>12 ↓ -1.10%</t>
        </is>
      </c>
      <c r="S1893" s="8" t="inlineStr">
        <is>
          <t>46 ↓ -0.98%</t>
        </is>
      </c>
      <c r="T1893" s="8" t="inlineStr">
        <is>
          <t>25 ↓ -1.17%</t>
        </is>
      </c>
      <c r="U1893" s="8" t="inlineStr">
        <is>
          <t>8 ↓ -1.28%</t>
        </is>
      </c>
      <c r="V1893" s="8" t="inlineStr">
        <is>
          <t>3 ↓ -1.88%</t>
        </is>
      </c>
      <c r="W1893" s="8" t="n">
        <v>0</v>
      </c>
    </row>
    <row r="1894" ht="28" customHeight="1" s="386">
      <c r="A1894" s="308" t="n">
        <v>43423</v>
      </c>
      <c r="B1894" s="472" t="n">
        <v>996.372</v>
      </c>
      <c r="C1894" s="8" t="n">
        <v>0.908</v>
      </c>
      <c r="D1894" s="268" t="n">
        <v>0.0009</v>
      </c>
      <c r="E1894" s="8" t="n">
        <v>45.14</v>
      </c>
      <c r="F1894" s="8" t="n">
        <v>100.587</v>
      </c>
      <c r="G1894" s="8" t="n">
        <v>99.361</v>
      </c>
      <c r="H1894" s="8" t="n">
        <v>82.2</v>
      </c>
      <c r="I1894" s="8" t="n">
        <v>130.56</v>
      </c>
      <c r="J1894" s="8" t="n">
        <v>60.33</v>
      </c>
      <c r="K1894" s="268" t="n">
        <v>0.2997</v>
      </c>
      <c r="L1894" s="268" t="n">
        <v>0.2269</v>
      </c>
      <c r="M1894" s="268" t="n">
        <v>0.0234</v>
      </c>
      <c r="N1894" s="8" t="n">
        <v>19.43</v>
      </c>
      <c r="O1894" s="8" t="n">
        <v>1213.57</v>
      </c>
      <c r="P1894" s="268" t="n">
        <v>0.016</v>
      </c>
      <c r="Q1894" s="8" t="n">
        <v>94</v>
      </c>
      <c r="R1894" s="8" t="inlineStr">
        <is>
          <t>7 ↑ +0.24%</t>
        </is>
      </c>
      <c r="S1894" s="8" t="inlineStr">
        <is>
          <t>45 ↑ +0.00%</t>
        </is>
      </c>
      <c r="T1894" s="8" t="inlineStr">
        <is>
          <t>30 ↑ +0.16%</t>
        </is>
      </c>
      <c r="U1894" s="8" t="inlineStr">
        <is>
          <t>8 ↓ -0.02%</t>
        </is>
      </c>
      <c r="V1894" s="8" t="inlineStr">
        <is>
          <t>3 ↑ +1.15%</t>
        </is>
      </c>
      <c r="W1894" s="8" t="inlineStr">
        <is>
          <t>1 ↓ -1.28%</t>
        </is>
      </c>
    </row>
    <row r="1895" ht="28" customHeight="1" s="386">
      <c r="A1895" s="308" t="n">
        <v>43420</v>
      </c>
      <c r="B1895" s="472" t="n">
        <v>995.4640000000001</v>
      </c>
      <c r="C1895" s="8" t="n">
        <v>4.773</v>
      </c>
      <c r="D1895" s="268" t="n">
        <v>0.0048</v>
      </c>
      <c r="E1895" s="8" t="n">
        <v>45.62</v>
      </c>
      <c r="F1895" s="8" t="n">
        <v>100.5</v>
      </c>
      <c r="G1895" s="8" t="n">
        <v>99.18000000000001</v>
      </c>
      <c r="H1895" s="8" t="n">
        <v>81.48999999999999</v>
      </c>
      <c r="I1895" s="8" t="n">
        <v>130.89</v>
      </c>
      <c r="J1895" s="8" t="n">
        <v>63.17</v>
      </c>
      <c r="K1895" s="268" t="n">
        <v>0.3039</v>
      </c>
      <c r="L1895" s="268" t="n">
        <v>0.2387</v>
      </c>
      <c r="M1895" s="268" t="n">
        <v>0.0236</v>
      </c>
      <c r="N1895" s="8" t="n">
        <v>20.71</v>
      </c>
      <c r="O1895" s="8" t="n">
        <v>1213.57</v>
      </c>
      <c r="P1895" s="268" t="n">
        <v>0.0171</v>
      </c>
      <c r="Q1895" s="8" t="n">
        <v>94</v>
      </c>
      <c r="R1895" s="8" t="inlineStr">
        <is>
          <t>8 ↑ +0.33%</t>
        </is>
      </c>
      <c r="S1895" s="8" t="inlineStr">
        <is>
          <t>44 ↑ +0.64%</t>
        </is>
      </c>
      <c r="T1895" s="8" t="inlineStr">
        <is>
          <t>29 ↑ +0.33%</t>
        </is>
      </c>
      <c r="U1895" s="8" t="inlineStr">
        <is>
          <t>10 ↑ +0.27%</t>
        </is>
      </c>
      <c r="V1895" s="8" t="inlineStr">
        <is>
          <t>2 ↓ -0.01%</t>
        </is>
      </c>
      <c r="W1895" s="8" t="inlineStr">
        <is>
          <t>1 ↑ +2.56%</t>
        </is>
      </c>
    </row>
    <row r="1896" ht="28" customHeight="1" s="386">
      <c r="A1896" s="308" t="n">
        <v>43419</v>
      </c>
      <c r="B1896" s="472" t="n">
        <v>990.691</v>
      </c>
      <c r="C1896" s="8" t="n">
        <v>8.186999999999999</v>
      </c>
      <c r="D1896" s="268" t="n">
        <v>0.0083</v>
      </c>
      <c r="E1896" s="8" t="n">
        <v>42.75</v>
      </c>
      <c r="F1896" s="8" t="n">
        <v>100.021</v>
      </c>
      <c r="G1896" s="8" t="n">
        <v>98.205</v>
      </c>
      <c r="H1896" s="8" t="n">
        <v>79.52</v>
      </c>
      <c r="I1896" s="8" t="n">
        <v>131.35</v>
      </c>
      <c r="J1896" s="8" t="n">
        <v>64.73999999999999</v>
      </c>
      <c r="K1896" s="268" t="n">
        <v>0.3133</v>
      </c>
      <c r="L1896" s="268" t="n">
        <v>0.2552</v>
      </c>
      <c r="M1896" s="268" t="n">
        <v>0.0246</v>
      </c>
      <c r="N1896" s="8" t="n">
        <v>19.13</v>
      </c>
      <c r="O1896" s="8" t="n">
        <v>1213.57</v>
      </c>
      <c r="P1896" s="268" t="n">
        <v>0.0158</v>
      </c>
      <c r="Q1896" s="8" t="n">
        <v>94</v>
      </c>
      <c r="R1896" s="8" t="inlineStr">
        <is>
          <t>8 ↑ +0.99%</t>
        </is>
      </c>
      <c r="S1896" s="8" t="inlineStr">
        <is>
          <t>46 ↑ +0.84%</t>
        </is>
      </c>
      <c r="T1896" s="8" t="inlineStr">
        <is>
          <t>28 ↑ +0.76%</t>
        </is>
      </c>
      <c r="U1896" s="8" t="inlineStr">
        <is>
          <t>9 ↑ +0.86%</t>
        </is>
      </c>
      <c r="V1896" s="8" t="inlineStr">
        <is>
          <t>3 ↑ +0.89%</t>
        </is>
      </c>
      <c r="W1896" s="8" t="n">
        <v>0</v>
      </c>
    </row>
    <row r="1897" ht="28" customHeight="1" s="386">
      <c r="A1897" s="308" t="n">
        <v>43418</v>
      </c>
      <c r="B1897" s="472" t="n">
        <v>982.504</v>
      </c>
      <c r="C1897" s="8" t="n">
        <v>3.274</v>
      </c>
      <c r="D1897" s="268" t="n">
        <v>0.0033</v>
      </c>
      <c r="E1897" s="8" t="n">
        <v>36.8</v>
      </c>
      <c r="F1897" s="8" t="n">
        <v>99.205</v>
      </c>
      <c r="G1897" s="8" t="n">
        <v>97.94</v>
      </c>
      <c r="H1897" s="8" t="n">
        <v>77.86</v>
      </c>
      <c r="I1897" s="8" t="n">
        <v>131.96</v>
      </c>
      <c r="J1897" s="8" t="n">
        <v>68.95</v>
      </c>
      <c r="K1897" s="268" t="n">
        <v>0.3275</v>
      </c>
      <c r="L1897" s="268" t="n">
        <v>0.2587</v>
      </c>
      <c r="M1897" s="268" t="n">
        <v>0.0263</v>
      </c>
      <c r="N1897" s="8" t="n">
        <v>23.52</v>
      </c>
      <c r="O1897" s="8" t="n">
        <v>1213.57</v>
      </c>
      <c r="P1897" s="268" t="n">
        <v>0.0194</v>
      </c>
      <c r="Q1897" s="8" t="n">
        <v>94</v>
      </c>
      <c r="R1897" s="8" t="inlineStr">
        <is>
          <t>11 ↑ +0.95%</t>
        </is>
      </c>
      <c r="S1897" s="8" t="inlineStr">
        <is>
          <t>48 ↑ +0.42%</t>
        </is>
      </c>
      <c r="T1897" s="8" t="inlineStr">
        <is>
          <t>24 ↓ -0.15%</t>
        </is>
      </c>
      <c r="U1897" s="8" t="inlineStr">
        <is>
          <t>8 ↓ -0.25%</t>
        </is>
      </c>
      <c r="V1897" s="8" t="inlineStr">
        <is>
          <t>3 ↑ +2.18%</t>
        </is>
      </c>
      <c r="W1897" s="8" t="n">
        <v>0</v>
      </c>
    </row>
    <row r="1898" ht="28" customHeight="1" s="386">
      <c r="A1898" s="308" t="n">
        <v>43417</v>
      </c>
      <c r="B1898" s="472" t="n">
        <v>979.23</v>
      </c>
      <c r="C1898" s="8" t="n">
        <v>5.24</v>
      </c>
      <c r="D1898" s="268" t="n">
        <v>0.0054</v>
      </c>
      <c r="E1898" s="8" t="n">
        <v>34.85</v>
      </c>
      <c r="F1898" s="8" t="n">
        <v>98.89</v>
      </c>
      <c r="G1898" s="8" t="n">
        <v>97.206</v>
      </c>
      <c r="H1898" s="8" t="n">
        <v>78.95999999999999</v>
      </c>
      <c r="I1898" s="8" t="n">
        <v>131.03</v>
      </c>
      <c r="J1898" s="8" t="n">
        <v>68.23</v>
      </c>
      <c r="K1898" s="268" t="n">
        <v>0.3214</v>
      </c>
      <c r="L1898" s="268" t="n">
        <v>0.2523</v>
      </c>
      <c r="M1898" s="268" t="n">
        <v>0.027</v>
      </c>
      <c r="N1898" s="8" t="n">
        <v>13.94</v>
      </c>
      <c r="O1898" s="8" t="n">
        <v>1213.57</v>
      </c>
      <c r="P1898" s="268" t="n">
        <v>0.0115</v>
      </c>
      <c r="Q1898" s="8" t="n">
        <v>94</v>
      </c>
      <c r="R1898" s="8" t="inlineStr">
        <is>
          <t>12 ↑ +0.45%</t>
        </is>
      </c>
      <c r="S1898" s="8" t="inlineStr">
        <is>
          <t>47 ↑ +0.63%</t>
        </is>
      </c>
      <c r="T1898" s="8" t="inlineStr">
        <is>
          <t>23 ↑ +0.43%</t>
        </is>
      </c>
      <c r="U1898" s="8" t="inlineStr">
        <is>
          <t>9 ↑ +0.53%</t>
        </is>
      </c>
      <c r="V1898" s="8" t="inlineStr">
        <is>
          <t>3 ↑ +0.36%</t>
        </is>
      </c>
      <c r="W1898" s="8" t="n">
        <v>0</v>
      </c>
    </row>
    <row r="1899" ht="28" customHeight="1" s="386">
      <c r="A1899" s="308" t="n">
        <v>43416</v>
      </c>
      <c r="B1899" s="472" t="n">
        <v>973.99</v>
      </c>
      <c r="C1899" s="8" t="n">
        <v>5.722</v>
      </c>
      <c r="D1899" s="268" t="n">
        <v>0.0059</v>
      </c>
      <c r="E1899" s="8" t="n">
        <v>29.85</v>
      </c>
      <c r="F1899" s="8" t="n">
        <v>98.36799999999999</v>
      </c>
      <c r="G1899" s="8" t="n">
        <v>96.67100000000001</v>
      </c>
      <c r="H1899" s="8" t="n">
        <v>77.31</v>
      </c>
      <c r="I1899" s="8" t="n">
        <v>132.07</v>
      </c>
      <c r="J1899" s="8" t="n">
        <v>70.56</v>
      </c>
      <c r="K1899" s="268" t="n">
        <v>0.337</v>
      </c>
      <c r="L1899" s="268" t="n">
        <v>0.2636</v>
      </c>
      <c r="M1899" s="268" t="n">
        <v>0.0281</v>
      </c>
      <c r="N1899" s="8" t="n">
        <v>10.63</v>
      </c>
      <c r="O1899" s="8" t="n">
        <v>1213.57</v>
      </c>
      <c r="P1899" s="268" t="n">
        <v>0.008800000000000001</v>
      </c>
      <c r="Q1899" s="8" t="n">
        <v>94</v>
      </c>
      <c r="R1899" s="8" t="inlineStr">
        <is>
          <t>14 ↑ +0.42%</t>
        </is>
      </c>
      <c r="S1899" s="8" t="inlineStr">
        <is>
          <t>45 ↑ +0.59%</t>
        </is>
      </c>
      <c r="T1899" s="8" t="inlineStr">
        <is>
          <t>24 ↑ +0.62%</t>
        </is>
      </c>
      <c r="U1899" s="8" t="inlineStr">
        <is>
          <t>8 ↑ +0.52%</t>
        </is>
      </c>
      <c r="V1899" s="8" t="inlineStr">
        <is>
          <t>3 ↑ +1.28%</t>
        </is>
      </c>
      <c r="W1899" s="8" t="n">
        <v>0</v>
      </c>
    </row>
    <row r="1900" ht="28" customHeight="1" s="386">
      <c r="A1900" s="308" t="n">
        <v>43413</v>
      </c>
      <c r="B1900" s="472" t="n">
        <v>968.268</v>
      </c>
      <c r="C1900" s="8" t="n">
        <v>-3.579</v>
      </c>
      <c r="D1900" s="268" t="n">
        <v>-0.0037</v>
      </c>
      <c r="E1900" s="8" t="n">
        <v>24.66</v>
      </c>
      <c r="F1900" s="8" t="n">
        <v>97.73399999999999</v>
      </c>
      <c r="G1900" s="8" t="n">
        <v>96.2</v>
      </c>
      <c r="H1900" s="8" t="n">
        <v>75.27</v>
      </c>
      <c r="I1900" s="8" t="n">
        <v>134.87</v>
      </c>
      <c r="J1900" s="8" t="n">
        <v>79.64</v>
      </c>
      <c r="K1900" s="268" t="n">
        <v>0.3713</v>
      </c>
      <c r="L1900" s="268" t="n">
        <v>0.2884</v>
      </c>
      <c r="M1900" s="268" t="n">
        <v>0.0294</v>
      </c>
      <c r="N1900" s="8" t="n">
        <v>8.33</v>
      </c>
      <c r="O1900" s="8" t="n">
        <v>1205.05</v>
      </c>
      <c r="P1900" s="268" t="n">
        <v>0.0069</v>
      </c>
      <c r="Q1900" s="8" t="n">
        <v>93</v>
      </c>
      <c r="R1900" s="8" t="inlineStr">
        <is>
          <t>15 ↓ -0.09%</t>
        </is>
      </c>
      <c r="S1900" s="8" t="inlineStr">
        <is>
          <t>46 ↓ -0.17%</t>
        </is>
      </c>
      <c r="T1900" s="8" t="inlineStr">
        <is>
          <t>22 ↓ -0.24%</t>
        </is>
      </c>
      <c r="U1900" s="8" t="inlineStr">
        <is>
          <t>8 ↓ -2.02%</t>
        </is>
      </c>
      <c r="V1900" s="8" t="inlineStr">
        <is>
          <t>2 ↓ -0.18%</t>
        </is>
      </c>
      <c r="W1900" s="8" t="n">
        <v>0</v>
      </c>
    </row>
    <row r="1901" ht="28" customHeight="1" s="386">
      <c r="A1901" s="308" t="n">
        <v>43412</v>
      </c>
      <c r="B1901" s="472" t="n">
        <v>971.847</v>
      </c>
      <c r="C1901" s="8" t="n">
        <v>-1.119</v>
      </c>
      <c r="D1901" s="268" t="n">
        <v>-0.0012</v>
      </c>
      <c r="E1901" s="8" t="n">
        <v>25.22</v>
      </c>
      <c r="F1901" s="8" t="n">
        <v>98.15000000000001</v>
      </c>
      <c r="G1901" s="8" t="n">
        <v>96.35299999999999</v>
      </c>
      <c r="H1901" s="8" t="n">
        <v>75.61</v>
      </c>
      <c r="I1901" s="8" t="n">
        <v>135.07</v>
      </c>
      <c r="J1901" s="8" t="n">
        <v>81.26000000000001</v>
      </c>
      <c r="K1901" s="268" t="n">
        <v>0.3692</v>
      </c>
      <c r="L1901" s="268" t="n">
        <v>0.3007</v>
      </c>
      <c r="M1901" s="268" t="n">
        <v>0.0286</v>
      </c>
      <c r="N1901" s="8" t="n">
        <v>7.87</v>
      </c>
      <c r="O1901" s="8" t="n">
        <v>1205.05</v>
      </c>
      <c r="P1901" s="268" t="n">
        <v>0.0065</v>
      </c>
      <c r="Q1901" s="8" t="n">
        <v>93</v>
      </c>
      <c r="R1901" s="8" t="inlineStr">
        <is>
          <t>15 ↓ -0.29%</t>
        </is>
      </c>
      <c r="S1901" s="8" t="inlineStr">
        <is>
          <t>44 ↓ -0.09%</t>
        </is>
      </c>
      <c r="T1901" s="8" t="inlineStr">
        <is>
          <t>23 ↓ -0.04%</t>
        </is>
      </c>
      <c r="U1901" s="8" t="inlineStr">
        <is>
          <t>8 ↓ -0.23%</t>
        </is>
      </c>
      <c r="V1901" s="8" t="inlineStr">
        <is>
          <t>2 ↓ -0.76%</t>
        </is>
      </c>
      <c r="W1901" s="8" t="inlineStr">
        <is>
          <t>1 ↑ +1.98%</t>
        </is>
      </c>
    </row>
    <row r="1902" ht="28" customHeight="1" s="386">
      <c r="A1902" s="308" t="n">
        <v>43411</v>
      </c>
      <c r="B1902" s="472" t="n">
        <v>972.966</v>
      </c>
      <c r="C1902" s="8" t="n">
        <v>0.169</v>
      </c>
      <c r="D1902" s="268" t="n">
        <v>0.0002</v>
      </c>
      <c r="E1902" s="8" t="n">
        <v>27.07</v>
      </c>
      <c r="F1902" s="8" t="n">
        <v>98.26300000000001</v>
      </c>
      <c r="G1902" s="8" t="n">
        <v>96.59999999999999</v>
      </c>
      <c r="H1902" s="8" t="n">
        <v>76.53</v>
      </c>
      <c r="I1902" s="8" t="n">
        <v>134.67</v>
      </c>
      <c r="J1902" s="8" t="n">
        <v>76.79000000000001</v>
      </c>
      <c r="K1902" s="268" t="n">
        <v>0.3641</v>
      </c>
      <c r="L1902" s="268" t="n">
        <v>0.2909</v>
      </c>
      <c r="M1902" s="268" t="n">
        <v>0.0284</v>
      </c>
      <c r="N1902" s="8" t="n">
        <v>7.72</v>
      </c>
      <c r="O1902" s="8" t="n">
        <v>1205.05</v>
      </c>
      <c r="P1902" s="268" t="n">
        <v>0.0064</v>
      </c>
      <c r="Q1902" s="8" t="n">
        <v>93</v>
      </c>
      <c r="R1902" s="8" t="inlineStr">
        <is>
          <t>14 ↓ -0.07%</t>
        </is>
      </c>
      <c r="S1902" s="8" t="inlineStr">
        <is>
          <t>47 ↑ +0.14%</t>
        </is>
      </c>
      <c r="T1902" s="8" t="inlineStr">
        <is>
          <t>21 ↑ +0.13%</t>
        </is>
      </c>
      <c r="U1902" s="8" t="inlineStr">
        <is>
          <t>8 ↓ -0.76%</t>
        </is>
      </c>
      <c r="V1902" s="8" t="inlineStr">
        <is>
          <t>2 ↓ -0.03%</t>
        </is>
      </c>
      <c r="W1902" s="8" t="inlineStr">
        <is>
          <t>1 ↓ -0.74%</t>
        </is>
      </c>
    </row>
    <row r="1903" ht="28" customHeight="1" s="386">
      <c r="A1903" s="308" t="n">
        <v>43410</v>
      </c>
      <c r="B1903" s="472" t="n">
        <v>972.797</v>
      </c>
      <c r="C1903" s="8" t="n">
        <v>-3.208</v>
      </c>
      <c r="D1903" s="268" t="n">
        <v>-0.0033</v>
      </c>
      <c r="E1903" s="8" t="n">
        <v>26.72</v>
      </c>
      <c r="F1903" s="8" t="n">
        <v>98.261</v>
      </c>
      <c r="G1903" s="8" t="n">
        <v>96.3</v>
      </c>
      <c r="H1903" s="8" t="n">
        <v>76.02</v>
      </c>
      <c r="I1903" s="8" t="n">
        <v>134.17</v>
      </c>
      <c r="J1903" s="8" t="n">
        <v>78.13</v>
      </c>
      <c r="K1903" s="268" t="n">
        <v>0.3591</v>
      </c>
      <c r="L1903" s="268" t="n">
        <v>0.2795</v>
      </c>
      <c r="M1903" s="268" t="n">
        <v>0.0284</v>
      </c>
      <c r="N1903" s="8" t="n">
        <v>9.529999999999999</v>
      </c>
      <c r="O1903" s="8" t="n">
        <v>1205.05</v>
      </c>
      <c r="P1903" s="268" t="n">
        <v>0.007900000000000001</v>
      </c>
      <c r="Q1903" s="8" t="n">
        <v>93</v>
      </c>
      <c r="R1903" s="8" t="inlineStr">
        <is>
          <t>14 ↓ -0.34%</t>
        </is>
      </c>
      <c r="S1903" s="8" t="inlineStr">
        <is>
          <t>46 ↓ -0.35%</t>
        </is>
      </c>
      <c r="T1903" s="8" t="inlineStr">
        <is>
          <t>22 ↓ -0.39%</t>
        </is>
      </c>
      <c r="U1903" s="8" t="inlineStr">
        <is>
          <t>8 ↓ -0.31%</t>
        </is>
      </c>
      <c r="V1903" s="8" t="inlineStr">
        <is>
          <t>2 ↑ +0.06%</t>
        </is>
      </c>
      <c r="W1903" s="8" t="inlineStr">
        <is>
          <t>1 ↑ +1.16%</t>
        </is>
      </c>
    </row>
    <row r="1904" ht="28" customHeight="1" s="386">
      <c r="A1904" s="308" t="n">
        <v>43409</v>
      </c>
      <c r="B1904" s="472" t="n">
        <v>976.005</v>
      </c>
      <c r="C1904" s="8" t="n">
        <v>3.146</v>
      </c>
      <c r="D1904" s="268" t="n">
        <v>0.0032</v>
      </c>
      <c r="E1904" s="8" t="n">
        <v>30.77</v>
      </c>
      <c r="F1904" s="8" t="n">
        <v>98.587</v>
      </c>
      <c r="G1904" s="8" t="n">
        <v>96.78</v>
      </c>
      <c r="H1904" s="8" t="n">
        <v>75.84999999999999</v>
      </c>
      <c r="I1904" s="8" t="n">
        <v>135.25</v>
      </c>
      <c r="J1904" s="8" t="n">
        <v>77.42</v>
      </c>
      <c r="K1904" s="268" t="n">
        <v>0.3667</v>
      </c>
      <c r="L1904" s="268" t="n">
        <v>0.2859</v>
      </c>
      <c r="M1904" s="268" t="n">
        <v>0.0277</v>
      </c>
      <c r="N1904" s="8" t="n">
        <v>14.41</v>
      </c>
      <c r="O1904" s="8" t="n">
        <v>1205.05</v>
      </c>
      <c r="P1904" s="268" t="n">
        <v>0.012</v>
      </c>
      <c r="Q1904" s="8" t="n">
        <v>93</v>
      </c>
      <c r="R1904" s="8" t="inlineStr">
        <is>
          <t>13 ↑ +0.57%</t>
        </is>
      </c>
      <c r="S1904" s="8" t="inlineStr">
        <is>
          <t>46 ↑ +0.48%</t>
        </is>
      </c>
      <c r="T1904" s="8" t="inlineStr">
        <is>
          <t>22 ↑ +0.28%</t>
        </is>
      </c>
      <c r="U1904" s="8" t="inlineStr">
        <is>
          <t>9 ↓ -0.15%</t>
        </is>
      </c>
      <c r="V1904" s="8" t="inlineStr">
        <is>
          <t>3 ↓ -1.41%</t>
        </is>
      </c>
      <c r="W1904" s="8" t="n">
        <v>0</v>
      </c>
    </row>
    <row r="1905" ht="28" customHeight="1" s="386">
      <c r="A1905" s="308" t="n">
        <v>43406</v>
      </c>
      <c r="B1905" s="472" t="n">
        <v>972.859</v>
      </c>
      <c r="C1905" s="8" t="n">
        <v>12.423</v>
      </c>
      <c r="D1905" s="268" t="n">
        <v>0.0129</v>
      </c>
      <c r="E1905" s="8" t="n">
        <v>28.03</v>
      </c>
      <c r="F1905" s="8" t="n">
        <v>98.313</v>
      </c>
      <c r="G1905" s="8" t="n">
        <v>96.399</v>
      </c>
      <c r="H1905" s="8" t="n">
        <v>75.83</v>
      </c>
      <c r="I1905" s="8" t="n">
        <v>135.24</v>
      </c>
      <c r="J1905" s="8" t="n">
        <v>79.25</v>
      </c>
      <c r="K1905" s="268" t="n">
        <v>0.3692</v>
      </c>
      <c r="L1905" s="268" t="n">
        <v>0.2855</v>
      </c>
      <c r="M1905" s="268" t="n">
        <v>0.0283</v>
      </c>
      <c r="N1905" s="8" t="n">
        <v>22.05</v>
      </c>
      <c r="O1905" s="8" t="n">
        <v>1205.05</v>
      </c>
      <c r="P1905" s="268" t="n">
        <v>0.0183</v>
      </c>
      <c r="Q1905" s="8" t="n">
        <v>93</v>
      </c>
      <c r="R1905" s="8" t="inlineStr">
        <is>
          <t>15 ↑ +1.11%</t>
        </is>
      </c>
      <c r="S1905" s="8" t="inlineStr">
        <is>
          <t>46 ↑ +1.22%</t>
        </is>
      </c>
      <c r="T1905" s="8" t="inlineStr">
        <is>
          <t>20 ↑ +1.46%</t>
        </is>
      </c>
      <c r="U1905" s="8" t="inlineStr">
        <is>
          <t>9 ↑ +1.39%</t>
        </is>
      </c>
      <c r="V1905" s="8" t="inlineStr">
        <is>
          <t>2 ↑ +1.88%</t>
        </is>
      </c>
      <c r="W1905" s="8" t="inlineStr">
        <is>
          <t>1 ↑ +2.23%</t>
        </is>
      </c>
    </row>
    <row r="1906" ht="28" customHeight="1" s="386">
      <c r="A1906" s="308" t="n">
        <v>43405</v>
      </c>
      <c r="B1906" s="472" t="n">
        <v>960.436</v>
      </c>
      <c r="C1906" s="8" t="n">
        <v>3.169</v>
      </c>
      <c r="D1906" s="268" t="n">
        <v>0.0033</v>
      </c>
      <c r="E1906" s="8" t="n">
        <v>18.92</v>
      </c>
      <c r="F1906" s="8" t="n">
        <v>97.05200000000001</v>
      </c>
      <c r="G1906" s="8" t="n">
        <v>95.25</v>
      </c>
      <c r="H1906" s="8" t="n">
        <v>73.48</v>
      </c>
      <c r="I1906" s="8" t="n">
        <v>136.94</v>
      </c>
      <c r="J1906" s="8" t="n">
        <v>86.39</v>
      </c>
      <c r="K1906" s="268" t="n">
        <v>0.3988</v>
      </c>
      <c r="L1906" s="268" t="n">
        <v>0.3148</v>
      </c>
      <c r="M1906" s="268" t="n">
        <v>0.031</v>
      </c>
      <c r="N1906" s="8" t="n">
        <v>11.91</v>
      </c>
      <c r="O1906" s="8" t="n">
        <v>1205.05</v>
      </c>
      <c r="P1906" s="268" t="n">
        <v>0.009900000000000001</v>
      </c>
      <c r="Q1906" s="8" t="n">
        <v>93</v>
      </c>
      <c r="R1906" s="8" t="inlineStr">
        <is>
          <t>23 ↑ +0.25%</t>
        </is>
      </c>
      <c r="S1906" s="8" t="inlineStr">
        <is>
          <t>41 ↑ +0.44%</t>
        </is>
      </c>
      <c r="T1906" s="8" t="inlineStr">
        <is>
          <t>19 ↑ +0.17%</t>
        </is>
      </c>
      <c r="U1906" s="8" t="inlineStr">
        <is>
          <t>8 ↑ +0.17%</t>
        </is>
      </c>
      <c r="V1906" s="8" t="inlineStr">
        <is>
          <t>1 ↑ +1.40%</t>
        </is>
      </c>
      <c r="W1906" s="8" t="inlineStr">
        <is>
          <t>1 ↑ +1.00%</t>
        </is>
      </c>
    </row>
    <row r="1907" ht="28" customHeight="1" s="386">
      <c r="A1907" s="308" t="n">
        <v>43404</v>
      </c>
      <c r="B1907" s="472" t="n">
        <v>957.2670000000001</v>
      </c>
      <c r="C1907" s="8" t="n">
        <v>3.502</v>
      </c>
      <c r="D1907" s="268" t="n">
        <v>0.0037</v>
      </c>
      <c r="E1907" s="8" t="n">
        <v>14.73</v>
      </c>
      <c r="F1907" s="8" t="n">
        <v>96.732</v>
      </c>
      <c r="G1907" s="8" t="n">
        <v>94.88800000000001</v>
      </c>
      <c r="H1907" s="8" t="n">
        <v>73.78</v>
      </c>
      <c r="I1907" s="8" t="n">
        <v>137.08</v>
      </c>
      <c r="J1907" s="8" t="n">
        <v>86.58</v>
      </c>
      <c r="K1907" s="268" t="n">
        <v>0.4035</v>
      </c>
      <c r="L1907" s="268" t="n">
        <v>0.3161</v>
      </c>
      <c r="M1907" s="268" t="n">
        <v>0.0317</v>
      </c>
      <c r="N1907" s="8" t="n">
        <v>10.38</v>
      </c>
      <c r="O1907" s="8" t="n">
        <v>1205.05</v>
      </c>
      <c r="P1907" s="268" t="n">
        <v>0.0086</v>
      </c>
      <c r="Q1907" s="8" t="n">
        <v>93</v>
      </c>
      <c r="R1907" s="8" t="inlineStr">
        <is>
          <t>23 ↑ +0.37%</t>
        </is>
      </c>
      <c r="S1907" s="8" t="inlineStr">
        <is>
          <t>42 ↑ +0.32%</t>
        </is>
      </c>
      <c r="T1907" s="8" t="inlineStr">
        <is>
          <t>18 ↑ +0.19%</t>
        </is>
      </c>
      <c r="U1907" s="8" t="inlineStr">
        <is>
          <t>8 ↑ +0.84%</t>
        </is>
      </c>
      <c r="V1907" s="8" t="inlineStr">
        <is>
          <t>2 ↑ +1.14%</t>
        </is>
      </c>
      <c r="W1907" s="8" t="n">
        <v>0</v>
      </c>
    </row>
    <row r="1908" ht="28" customHeight="1" s="386">
      <c r="A1908" s="308" t="n">
        <v>43403</v>
      </c>
      <c r="B1908" s="472" t="n">
        <v>953.765</v>
      </c>
      <c r="C1908" s="8" t="n">
        <v>1.49</v>
      </c>
      <c r="D1908" s="268" t="n">
        <v>0.0016</v>
      </c>
      <c r="E1908" s="8" t="n">
        <v>13.49</v>
      </c>
      <c r="F1908" s="8" t="n">
        <v>96.375</v>
      </c>
      <c r="G1908" s="8" t="n">
        <v>94.48999999999999</v>
      </c>
      <c r="H1908" s="8" t="n">
        <v>72.15000000000001</v>
      </c>
      <c r="I1908" s="8" t="n">
        <v>138.25</v>
      </c>
      <c r="J1908" s="8" t="n">
        <v>91.93000000000001</v>
      </c>
      <c r="K1908" s="268" t="n">
        <v>0.4188</v>
      </c>
      <c r="L1908" s="268" t="n">
        <v>0.3354</v>
      </c>
      <c r="M1908" s="268" t="n">
        <v>0.0325</v>
      </c>
      <c r="N1908" s="8" t="n">
        <v>13.1</v>
      </c>
      <c r="O1908" s="8" t="n">
        <v>1205.05</v>
      </c>
      <c r="P1908" s="268" t="n">
        <v>0.0109</v>
      </c>
      <c r="Q1908" s="8" t="n">
        <v>93</v>
      </c>
      <c r="R1908" s="8" t="inlineStr">
        <is>
          <t>26 ↑ +0.21%</t>
        </is>
      </c>
      <c r="S1908" s="8" t="inlineStr">
        <is>
          <t>40 ↑ +0.06%</t>
        </is>
      </c>
      <c r="T1908" s="8" t="inlineStr">
        <is>
          <t>18 ↑ +0.22%</t>
        </is>
      </c>
      <c r="U1908" s="8" t="inlineStr">
        <is>
          <t>7 ↑ +0.17%</t>
        </is>
      </c>
      <c r="V1908" s="8" t="inlineStr">
        <is>
          <t>2 ↑ +0.81%</t>
        </is>
      </c>
      <c r="W1908" s="8" t="n">
        <v>0</v>
      </c>
    </row>
    <row r="1909" ht="28" customHeight="1" s="386">
      <c r="A1909" s="308" t="n">
        <v>43402</v>
      </c>
      <c r="B1909" s="472" t="n">
        <v>952.275</v>
      </c>
      <c r="C1909" s="8" t="n">
        <v>-1.948</v>
      </c>
      <c r="D1909" s="268" t="n">
        <v>-0.002</v>
      </c>
      <c r="E1909" s="8" t="n">
        <v>10.53</v>
      </c>
      <c r="F1909" s="8" t="n">
        <v>96.223</v>
      </c>
      <c r="G1909" s="8" t="n">
        <v>94.45</v>
      </c>
      <c r="H1909" s="8" t="n">
        <v>71.14</v>
      </c>
      <c r="I1909" s="8" t="n">
        <v>139.55</v>
      </c>
      <c r="J1909" s="8" t="n">
        <v>93.06999999999999</v>
      </c>
      <c r="K1909" s="268" t="n">
        <v>0.4333</v>
      </c>
      <c r="L1909" s="268" t="n">
        <v>0.3389</v>
      </c>
      <c r="M1909" s="268" t="n">
        <v>0.0327</v>
      </c>
      <c r="N1909" s="8" t="n">
        <v>7.75</v>
      </c>
      <c r="O1909" s="8" t="n">
        <v>1205.05</v>
      </c>
      <c r="P1909" s="268" t="n">
        <v>0.0064</v>
      </c>
      <c r="Q1909" s="8" t="n">
        <v>93</v>
      </c>
      <c r="R1909" s="8" t="inlineStr">
        <is>
          <t>27 ↑ +0.39%</t>
        </is>
      </c>
      <c r="S1909" s="8" t="inlineStr">
        <is>
          <t>39 ↓ -0.29%</t>
        </is>
      </c>
      <c r="T1909" s="8" t="inlineStr">
        <is>
          <t>18 ↓ -0.60%</t>
        </is>
      </c>
      <c r="U1909" s="8" t="inlineStr">
        <is>
          <t>7 ↓ -0.73%</t>
        </is>
      </c>
      <c r="V1909" s="8" t="inlineStr">
        <is>
          <t>2 ↓ -1.25%</t>
        </is>
      </c>
      <c r="W1909" s="8" t="n">
        <v>0</v>
      </c>
    </row>
    <row r="1910" ht="28" customHeight="1" s="386">
      <c r="A1910" s="308" t="n">
        <v>43399</v>
      </c>
      <c r="B1910" s="472" t="n">
        <v>954.223</v>
      </c>
      <c r="C1910" s="8" t="n">
        <v>3.006</v>
      </c>
      <c r="D1910" s="268" t="n">
        <v>0.0032</v>
      </c>
      <c r="E1910" s="8" t="n">
        <v>11.55</v>
      </c>
      <c r="F1910" s="8" t="n">
        <v>96.56699999999999</v>
      </c>
      <c r="G1910" s="8" t="n">
        <v>95.002</v>
      </c>
      <c r="H1910" s="8" t="n">
        <v>73.33</v>
      </c>
      <c r="I1910" s="8" t="n">
        <v>137.45</v>
      </c>
      <c r="J1910" s="8" t="n">
        <v>89.66</v>
      </c>
      <c r="K1910" s="268" t="n">
        <v>0.4088</v>
      </c>
      <c r="L1910" s="268" t="n">
        <v>0.3163</v>
      </c>
      <c r="M1910" s="268" t="n">
        <v>0.032</v>
      </c>
      <c r="N1910" s="8" t="n">
        <v>8.5</v>
      </c>
      <c r="O1910" s="8" t="n">
        <v>1202.01</v>
      </c>
      <c r="P1910" s="268" t="n">
        <v>0.0071</v>
      </c>
      <c r="Q1910" s="8" t="n">
        <v>92</v>
      </c>
      <c r="R1910" s="8" t="inlineStr">
        <is>
          <t>27 ↑ +0.78%</t>
        </is>
      </c>
      <c r="S1910" s="8" t="inlineStr">
        <is>
          <t>37 ↑ +0.29%</t>
        </is>
      </c>
      <c r="T1910" s="8" t="inlineStr">
        <is>
          <t>19 ↑ +0.01%</t>
        </is>
      </c>
      <c r="U1910" s="8" t="inlineStr">
        <is>
          <t>7 ↓ -0.36%</t>
        </is>
      </c>
      <c r="V1910" s="8" t="inlineStr">
        <is>
          <t>2 ↓ -0.29%</t>
        </is>
      </c>
      <c r="W1910" s="8" t="n">
        <v>0</v>
      </c>
    </row>
    <row r="1911" ht="28" customHeight="1" s="386">
      <c r="A1911" s="308" t="n">
        <v>43398</v>
      </c>
      <c r="B1911" s="472" t="n">
        <v>951.217</v>
      </c>
      <c r="C1911" s="8" t="n">
        <v>-1.56</v>
      </c>
      <c r="D1911" s="268" t="n">
        <v>-0.0016</v>
      </c>
      <c r="E1911" s="8" t="n">
        <v>8.880000000000001</v>
      </c>
      <c r="F1911" s="8" t="n">
        <v>96.3</v>
      </c>
      <c r="G1911" s="8" t="n">
        <v>94.51000000000001</v>
      </c>
      <c r="H1911" s="8" t="n">
        <v>72.79000000000001</v>
      </c>
      <c r="I1911" s="8" t="n">
        <v>136.91</v>
      </c>
      <c r="J1911" s="8" t="n">
        <v>90.62</v>
      </c>
      <c r="K1911" s="268" t="n">
        <v>0.4061</v>
      </c>
      <c r="L1911" s="268" t="n">
        <v>0.3143</v>
      </c>
      <c r="M1911" s="268" t="n">
        <v>0.0327</v>
      </c>
      <c r="N1911" s="8" t="n">
        <v>10.73</v>
      </c>
      <c r="O1911" s="8" t="n">
        <v>1202.01</v>
      </c>
      <c r="P1911" s="268" t="n">
        <v>0.0089</v>
      </c>
      <c r="Q1911" s="8" t="n">
        <v>92</v>
      </c>
      <c r="R1911" s="8" t="inlineStr">
        <is>
          <t>28 ↓ -0.27%</t>
        </is>
      </c>
      <c r="S1911" s="8" t="inlineStr">
        <is>
          <t>35 ↓ -0.29%</t>
        </is>
      </c>
      <c r="T1911" s="8" t="inlineStr">
        <is>
          <t>20 ↑ +0.13%</t>
        </is>
      </c>
      <c r="U1911" s="8" t="inlineStr">
        <is>
          <t>6 ↑ +0.08%</t>
        </is>
      </c>
      <c r="V1911" s="8" t="inlineStr">
        <is>
          <t>3 ↓ -0.24%</t>
        </is>
      </c>
      <c r="W1911" s="8" t="n">
        <v>0</v>
      </c>
    </row>
    <row r="1912" ht="28" customHeight="1" s="386">
      <c r="A1912" s="308" t="n">
        <v>43397</v>
      </c>
      <c r="B1912" s="472" t="n">
        <v>952.777</v>
      </c>
      <c r="C1912" s="8" t="n">
        <v>0.871</v>
      </c>
      <c r="D1912" s="268" t="n">
        <v>0.0009</v>
      </c>
      <c r="E1912" s="8" t="n">
        <v>10.87</v>
      </c>
      <c r="F1912" s="8" t="n">
        <v>96.45699999999999</v>
      </c>
      <c r="G1912" s="8" t="n">
        <v>94.8</v>
      </c>
      <c r="H1912" s="8" t="n">
        <v>73.06999999999999</v>
      </c>
      <c r="I1912" s="8" t="n">
        <v>136.52</v>
      </c>
      <c r="J1912" s="8" t="n">
        <v>89.29000000000001</v>
      </c>
      <c r="K1912" s="268" t="n">
        <v>0.4007</v>
      </c>
      <c r="L1912" s="268" t="n">
        <v>0.3065</v>
      </c>
      <c r="M1912" s="268" t="n">
        <v>0.0324</v>
      </c>
      <c r="N1912" s="8" t="n">
        <v>13.26</v>
      </c>
      <c r="O1912" s="8" t="n">
        <v>1195.01</v>
      </c>
      <c r="P1912" s="268" t="n">
        <v>0.0111</v>
      </c>
      <c r="Q1912" s="8" t="n">
        <v>91</v>
      </c>
      <c r="R1912" s="8" t="inlineStr">
        <is>
          <t>28 ↓ -0.03%</t>
        </is>
      </c>
      <c r="S1912" s="8" t="inlineStr">
        <is>
          <t>34 ↑ +0.15%</t>
        </is>
      </c>
      <c r="T1912" s="8" t="inlineStr">
        <is>
          <t>20 ↑ +0.27%</t>
        </is>
      </c>
      <c r="U1912" s="8" t="inlineStr">
        <is>
          <t>7 ↓ -0.27%</t>
        </is>
      </c>
      <c r="V1912" s="8" t="inlineStr">
        <is>
          <t>2 ↑ +0.15%</t>
        </is>
      </c>
      <c r="W1912" s="8" t="n">
        <v>0</v>
      </c>
    </row>
    <row r="1913" ht="28" customHeight="1" s="386">
      <c r="A1913" s="308" t="n">
        <v>43396</v>
      </c>
      <c r="B1913" s="472" t="n">
        <v>951.9059999999999</v>
      </c>
      <c r="C1913" s="8" t="n">
        <v>-3.321</v>
      </c>
      <c r="D1913" s="268" t="n">
        <v>-0.0035</v>
      </c>
      <c r="E1913" s="8" t="n">
        <v>10.92</v>
      </c>
      <c r="F1913" s="8" t="n">
        <v>96.37</v>
      </c>
      <c r="G1913" s="8" t="n">
        <v>94.764</v>
      </c>
      <c r="H1913" s="8" t="n">
        <v>73.95999999999999</v>
      </c>
      <c r="I1913" s="8" t="n">
        <v>136.23</v>
      </c>
      <c r="J1913" s="8" t="n">
        <v>89.41</v>
      </c>
      <c r="K1913" s="268" t="n">
        <v>0.3986</v>
      </c>
      <c r="L1913" s="268" t="n">
        <v>0.3124</v>
      </c>
      <c r="M1913" s="268" t="n">
        <v>0.0326</v>
      </c>
      <c r="N1913" s="8" t="n">
        <v>9.710000000000001</v>
      </c>
      <c r="O1913" s="8" t="n">
        <v>1195.01</v>
      </c>
      <c r="P1913" s="268" t="n">
        <v>0.0081</v>
      </c>
      <c r="Q1913" s="8" t="n">
        <v>91</v>
      </c>
      <c r="R1913" s="8" t="inlineStr">
        <is>
          <t>26 ↓ -0.43%</t>
        </is>
      </c>
      <c r="S1913" s="8" t="inlineStr">
        <is>
          <t>37 ↓ -0.38%</t>
        </is>
      </c>
      <c r="T1913" s="8" t="inlineStr">
        <is>
          <t>19 ↓ -0.25%</t>
        </is>
      </c>
      <c r="U1913" s="8" t="inlineStr">
        <is>
          <t>6 ↑ +0.08%</t>
        </is>
      </c>
      <c r="V1913" s="8" t="inlineStr">
        <is>
          <t>3 ↓ -0.74%</t>
        </is>
      </c>
      <c r="W1913" s="8" t="n">
        <v>0</v>
      </c>
    </row>
    <row r="1914" ht="28" customHeight="1" s="386">
      <c r="A1914" s="308" t="n">
        <v>43395</v>
      </c>
      <c r="B1914" s="472" t="n">
        <v>955.227</v>
      </c>
      <c r="C1914" s="8" t="n">
        <v>11.351</v>
      </c>
      <c r="D1914" s="268" t="n">
        <v>0.012</v>
      </c>
      <c r="E1914" s="8" t="n">
        <v>11.32</v>
      </c>
      <c r="F1914" s="8" t="n">
        <v>96.706</v>
      </c>
      <c r="G1914" s="8" t="n">
        <v>95.29900000000001</v>
      </c>
      <c r="H1914" s="8" t="n">
        <v>74.40000000000001</v>
      </c>
      <c r="I1914" s="8" t="n">
        <v>134.86</v>
      </c>
      <c r="J1914" s="8" t="n">
        <v>86.73999999999999</v>
      </c>
      <c r="K1914" s="268" t="n">
        <v>0.3815</v>
      </c>
      <c r="L1914" s="268" t="n">
        <v>0.2908</v>
      </c>
      <c r="M1914" s="268" t="n">
        <v>0.0318</v>
      </c>
      <c r="N1914" s="8" t="n">
        <v>24.12</v>
      </c>
      <c r="O1914" s="8" t="n">
        <v>1195.01</v>
      </c>
      <c r="P1914" s="268" t="n">
        <v>0.0202</v>
      </c>
      <c r="Q1914" s="8" t="n">
        <v>91</v>
      </c>
      <c r="R1914" s="8" t="inlineStr">
        <is>
          <t>26 ↑ +1.16%</t>
        </is>
      </c>
      <c r="S1914" s="8" t="inlineStr">
        <is>
          <t>37 ↑ +1.22%</t>
        </is>
      </c>
      <c r="T1914" s="8" t="inlineStr">
        <is>
          <t>19 ↑ +0.78%</t>
        </is>
      </c>
      <c r="U1914" s="8" t="inlineStr">
        <is>
          <t>6 ↑ +2.16%</t>
        </is>
      </c>
      <c r="V1914" s="8" t="inlineStr">
        <is>
          <t>3 ↑ +2.12%</t>
        </is>
      </c>
      <c r="W1914" s="8" t="n">
        <v>0</v>
      </c>
    </row>
    <row r="1915" ht="28" customHeight="1" s="386">
      <c r="A1915" s="308" t="n">
        <v>43392</v>
      </c>
      <c r="B1915" s="472" t="n">
        <v>943.876</v>
      </c>
      <c r="C1915" s="8" t="n">
        <v>6.6</v>
      </c>
      <c r="D1915" s="268" t="n">
        <v>0.007</v>
      </c>
      <c r="E1915" s="8" t="n">
        <v>5.85</v>
      </c>
      <c r="F1915" s="8" t="n">
        <v>95.54300000000001</v>
      </c>
      <c r="G1915" s="8" t="n">
        <v>93.51000000000001</v>
      </c>
      <c r="H1915" s="8" t="n">
        <v>70.8</v>
      </c>
      <c r="I1915" s="8" t="n">
        <v>139.17</v>
      </c>
      <c r="J1915" s="8" t="n">
        <v>95.08</v>
      </c>
      <c r="K1915" s="268" t="n">
        <v>0.4363</v>
      </c>
      <c r="L1915" s="268" t="n">
        <v>0.3279</v>
      </c>
      <c r="M1915" s="268" t="n">
        <v>0.0342</v>
      </c>
      <c r="N1915" s="8" t="n">
        <v>12.03</v>
      </c>
      <c r="O1915" s="8" t="n">
        <v>1195.01</v>
      </c>
      <c r="P1915" s="268" t="n">
        <v>0.0101</v>
      </c>
      <c r="Q1915" s="8" t="n">
        <v>91</v>
      </c>
      <c r="R1915" s="8" t="inlineStr">
        <is>
          <t>29 ↑ +0.26%</t>
        </is>
      </c>
      <c r="S1915" s="8" t="inlineStr">
        <is>
          <t>34 ↑ +0.52%</t>
        </is>
      </c>
      <c r="T1915" s="8" t="inlineStr">
        <is>
          <t>20 ↑ +0.76%</t>
        </is>
      </c>
      <c r="U1915" s="8" t="inlineStr">
        <is>
          <t>6 ↑ +2.75%</t>
        </is>
      </c>
      <c r="V1915" s="8" t="inlineStr">
        <is>
          <t>2 ↑ +3.60%</t>
        </is>
      </c>
      <c r="W1915" s="8" t="n">
        <v>0</v>
      </c>
    </row>
    <row r="1916" ht="28" customHeight="1" s="386">
      <c r="A1916" s="308" t="n">
        <v>43391</v>
      </c>
      <c r="B1916" s="472" t="n">
        <v>937.276</v>
      </c>
      <c r="C1916" s="8" t="n">
        <v>-6.421</v>
      </c>
      <c r="D1916" s="268" t="n">
        <v>-0.0068</v>
      </c>
      <c r="E1916" s="8" t="n">
        <v>2.5</v>
      </c>
      <c r="F1916" s="8" t="n">
        <v>94.741</v>
      </c>
      <c r="G1916" s="8" t="n">
        <v>93.13200000000001</v>
      </c>
      <c r="H1916" s="8" t="n">
        <v>69.08</v>
      </c>
      <c r="I1916" s="8" t="n">
        <v>141.74</v>
      </c>
      <c r="J1916" s="8" t="n">
        <v>99.03</v>
      </c>
      <c r="K1916" s="268" t="n">
        <v>0.47</v>
      </c>
      <c r="L1916" s="268" t="n">
        <v>0.3485</v>
      </c>
      <c r="M1916" s="268" t="n">
        <v>0.0358</v>
      </c>
      <c r="N1916" s="8" t="n">
        <v>6.94</v>
      </c>
      <c r="O1916" s="8" t="n">
        <v>1198.06</v>
      </c>
      <c r="P1916" s="268" t="n">
        <v>0.0058</v>
      </c>
      <c r="Q1916" s="8" t="n">
        <v>92</v>
      </c>
      <c r="R1916" s="8" t="inlineStr">
        <is>
          <t>31 ↓ -0.95%</t>
        </is>
      </c>
      <c r="S1916" s="8" t="inlineStr">
        <is>
          <t>32 ↓ -0.54%</t>
        </is>
      </c>
      <c r="T1916" s="8" t="inlineStr">
        <is>
          <t>22 ↓ -0.50%</t>
        </is>
      </c>
      <c r="U1916" s="8" t="inlineStr">
        <is>
          <t>6 ↓ -0.63%</t>
        </is>
      </c>
      <c r="V1916" s="8" t="inlineStr">
        <is>
          <t>1 ↓ -1.19%</t>
        </is>
      </c>
      <c r="W1916" s="8" t="n">
        <v>0</v>
      </c>
    </row>
    <row r="1917" ht="28" customHeight="1" s="386">
      <c r="A1917" s="308" t="n">
        <v>43390</v>
      </c>
      <c r="B1917" s="472" t="n">
        <v>943.697</v>
      </c>
      <c r="C1917" s="8" t="n">
        <v>-0.848</v>
      </c>
      <c r="D1917" s="268" t="n">
        <v>-0.0009</v>
      </c>
      <c r="E1917" s="8" t="n">
        <v>3.13</v>
      </c>
      <c r="F1917" s="8" t="n">
        <v>95.396</v>
      </c>
      <c r="G1917" s="8" t="n">
        <v>93.79000000000001</v>
      </c>
      <c r="H1917" s="8" t="n">
        <v>70.87</v>
      </c>
      <c r="I1917" s="8" t="n">
        <v>140.08</v>
      </c>
      <c r="J1917" s="8" t="n">
        <v>96.40000000000001</v>
      </c>
      <c r="K1917" s="268" t="n">
        <v>0.4468</v>
      </c>
      <c r="L1917" s="268" t="n">
        <v>0.321</v>
      </c>
      <c r="M1917" s="268" t="n">
        <v>0.0343</v>
      </c>
      <c r="N1917" s="8" t="n">
        <v>8.550000000000001</v>
      </c>
      <c r="O1917" s="8" t="n">
        <v>1205.05</v>
      </c>
      <c r="P1917" s="268" t="n">
        <v>0.0071</v>
      </c>
      <c r="Q1917" s="8" t="n">
        <v>93</v>
      </c>
      <c r="R1917" s="8" t="inlineStr">
        <is>
          <t>27 ↓ -0.09%</t>
        </is>
      </c>
      <c r="S1917" s="8" t="inlineStr">
        <is>
          <t>37 ↓ -0.09%</t>
        </is>
      </c>
      <c r="T1917" s="8" t="inlineStr">
        <is>
          <t>20 ↑ +0.09%</t>
        </is>
      </c>
      <c r="U1917" s="8" t="inlineStr">
        <is>
          <t>7 ↑ +0.01%</t>
        </is>
      </c>
      <c r="V1917" s="8" t="inlineStr">
        <is>
          <t>2 ↓ -2.16%</t>
        </is>
      </c>
      <c r="W1917" s="8" t="n">
        <v>0</v>
      </c>
    </row>
    <row r="1918" ht="28" customHeight="1" s="386">
      <c r="A1918" s="308" t="n">
        <v>43389</v>
      </c>
      <c r="B1918" s="472" t="n">
        <v>944.545</v>
      </c>
      <c r="C1918" s="8" t="n">
        <v>-4.731</v>
      </c>
      <c r="D1918" s="268" t="n">
        <v>-0.005</v>
      </c>
      <c r="E1918" s="8" t="n">
        <v>2.5</v>
      </c>
      <c r="F1918" s="8" t="n">
        <v>95.499</v>
      </c>
      <c r="G1918" s="8" t="n">
        <v>93.75</v>
      </c>
      <c r="H1918" s="8" t="n">
        <v>70.12</v>
      </c>
      <c r="I1918" s="8" t="n">
        <v>141.28</v>
      </c>
      <c r="J1918" s="8" t="n">
        <v>99.54000000000001</v>
      </c>
      <c r="K1918" s="268" t="n">
        <v>0.4578</v>
      </c>
      <c r="L1918" s="268" t="n">
        <v>0.343</v>
      </c>
      <c r="M1918" s="268" t="n">
        <v>0.0341</v>
      </c>
      <c r="N1918" s="8" t="n">
        <v>8.68</v>
      </c>
      <c r="O1918" s="8" t="n">
        <v>1205.05</v>
      </c>
      <c r="P1918" s="268" t="n">
        <v>0.0072</v>
      </c>
      <c r="Q1918" s="8" t="n">
        <v>93</v>
      </c>
      <c r="R1918" s="8" t="inlineStr">
        <is>
          <t>29 ↓ -0.53%</t>
        </is>
      </c>
      <c r="S1918" s="8" t="inlineStr">
        <is>
          <t>36 ↓ -0.49%</t>
        </is>
      </c>
      <c r="T1918" s="8" t="inlineStr">
        <is>
          <t>20 ↓ -0.33%</t>
        </is>
      </c>
      <c r="U1918" s="8" t="inlineStr">
        <is>
          <t>6 ↓ -0.80%</t>
        </is>
      </c>
      <c r="V1918" s="8" t="inlineStr">
        <is>
          <t>2 ↓ -0.95%</t>
        </is>
      </c>
      <c r="W1918" s="8" t="n">
        <v>0</v>
      </c>
    </row>
    <row r="1919" ht="28" customHeight="1" s="386">
      <c r="A1919" s="308" t="n">
        <v>43388</v>
      </c>
      <c r="B1919" s="472" t="n">
        <v>949.276</v>
      </c>
      <c r="C1919" s="8" t="n">
        <v>-2.412</v>
      </c>
      <c r="D1919" s="268" t="n">
        <v>-0.0025</v>
      </c>
      <c r="E1919" s="8" t="n">
        <v>3.59</v>
      </c>
      <c r="F1919" s="8" t="n">
        <v>95.98</v>
      </c>
      <c r="G1919" s="8" t="n">
        <v>94.18000000000001</v>
      </c>
      <c r="H1919" s="8" t="n">
        <v>71.40000000000001</v>
      </c>
      <c r="I1919" s="8" t="n">
        <v>139.3</v>
      </c>
      <c r="J1919" s="8" t="n">
        <v>97.5</v>
      </c>
      <c r="K1919" s="268" t="n">
        <v>0.4332</v>
      </c>
      <c r="L1919" s="268" t="n">
        <v>0.3289</v>
      </c>
      <c r="M1919" s="268" t="n">
        <v>0.0331</v>
      </c>
      <c r="N1919" s="8" t="n">
        <v>6.42</v>
      </c>
      <c r="O1919" s="8" t="n">
        <v>1205.05</v>
      </c>
      <c r="P1919" s="268" t="n">
        <v>0.0053</v>
      </c>
      <c r="Q1919" s="8" t="n">
        <v>93</v>
      </c>
      <c r="R1919" s="8" t="inlineStr">
        <is>
          <t>26 ↓ -0.32%</t>
        </is>
      </c>
      <c r="S1919" s="8" t="inlineStr">
        <is>
          <t>37 ↓ -0.29%</t>
        </is>
      </c>
      <c r="T1919" s="8" t="inlineStr">
        <is>
          <t>22 ↓ -0.23%</t>
        </is>
      </c>
      <c r="U1919" s="8" t="inlineStr">
        <is>
          <t>6 ↓ -0.16%</t>
        </is>
      </c>
      <c r="V1919" s="8" t="inlineStr">
        <is>
          <t>2 ↑ +0.79%</t>
        </is>
      </c>
      <c r="W1919" s="8" t="n">
        <v>0</v>
      </c>
    </row>
    <row r="1920" ht="28" customHeight="1" s="386">
      <c r="A1920" s="308" t="n">
        <v>43385</v>
      </c>
      <c r="B1920" s="472" t="n">
        <v>951.688</v>
      </c>
      <c r="C1920" s="8" t="n">
        <v>1.351</v>
      </c>
      <c r="D1920" s="268" t="n">
        <v>0.0014</v>
      </c>
      <c r="E1920" s="8" t="n">
        <v>5.92</v>
      </c>
      <c r="F1920" s="8" t="n">
        <v>96.215</v>
      </c>
      <c r="G1920" s="8" t="n">
        <v>94.59999999999999</v>
      </c>
      <c r="H1920" s="8" t="n">
        <v>72.88</v>
      </c>
      <c r="I1920" s="8" t="n">
        <v>138.12</v>
      </c>
      <c r="J1920" s="8" t="n">
        <v>97.53</v>
      </c>
      <c r="K1920" s="268" t="n">
        <v>0.4191</v>
      </c>
      <c r="L1920" s="268" t="n">
        <v>0.2941</v>
      </c>
      <c r="M1920" s="268" t="n">
        <v>0.0325</v>
      </c>
      <c r="N1920" s="8" t="n">
        <v>10.6</v>
      </c>
      <c r="O1920" s="8" t="n">
        <v>1205.05</v>
      </c>
      <c r="P1920" s="268" t="n">
        <v>0.008800000000000001</v>
      </c>
      <c r="Q1920" s="8" t="n">
        <v>93</v>
      </c>
      <c r="R1920" s="8" t="inlineStr">
        <is>
          <t>24 ↓ -0.22%</t>
        </is>
      </c>
      <c r="S1920" s="8" t="inlineStr">
        <is>
          <t>39 ↓ -0.09%</t>
        </is>
      </c>
      <c r="T1920" s="8" t="inlineStr">
        <is>
          <t>22 ↑ +0.42%</t>
        </is>
      </c>
      <c r="U1920" s="8" t="inlineStr">
        <is>
          <t>6 ↑ +1.45%</t>
        </is>
      </c>
      <c r="V1920" s="8" t="inlineStr">
        <is>
          <t>2 ↑ +2.06%</t>
        </is>
      </c>
      <c r="W1920" s="8" t="n">
        <v>0</v>
      </c>
    </row>
    <row r="1921" ht="28" customHeight="1" s="386">
      <c r="A1921" s="308" t="n">
        <v>43384</v>
      </c>
      <c r="B1921" s="472" t="n">
        <v>950.337</v>
      </c>
      <c r="C1921" s="8" t="n">
        <v>-15.541</v>
      </c>
      <c r="D1921" s="268" t="n">
        <v>-0.0161</v>
      </c>
      <c r="E1921" s="8" t="n">
        <v>3.92</v>
      </c>
      <c r="F1921" s="8" t="n">
        <v>96.038</v>
      </c>
      <c r="G1921" s="8" t="n">
        <v>94.42</v>
      </c>
      <c r="H1921" s="8" t="n">
        <v>74.09999999999999</v>
      </c>
      <c r="I1921" s="8" t="n">
        <v>136.92</v>
      </c>
      <c r="J1921" s="8" t="n">
        <v>100</v>
      </c>
      <c r="K1921" s="268" t="n">
        <v>0.4088</v>
      </c>
      <c r="L1921" s="268" t="n">
        <v>0.3171</v>
      </c>
      <c r="M1921" s="268" t="n">
        <v>0.0327</v>
      </c>
      <c r="N1921" s="8" t="n">
        <v>15.69</v>
      </c>
      <c r="O1921" s="8" t="n">
        <v>1205.05</v>
      </c>
      <c r="P1921" s="268" t="n">
        <v>0.013</v>
      </c>
      <c r="Q1921" s="8" t="n">
        <v>93</v>
      </c>
      <c r="R1921" s="8" t="inlineStr">
        <is>
          <t>21 ↓ -1.75%</t>
        </is>
      </c>
      <c r="S1921" s="8" t="inlineStr">
        <is>
          <t>43 ↓ -1.73%</t>
        </is>
      </c>
      <c r="T1921" s="8" t="inlineStr">
        <is>
          <t>22 ↓ -1.24%</t>
        </is>
      </c>
      <c r="U1921" s="8" t="inlineStr">
        <is>
          <t>5 ↓ -1.32%</t>
        </is>
      </c>
      <c r="V1921" s="8" t="inlineStr">
        <is>
          <t>2 ↓ -2.32%</t>
        </is>
      </c>
      <c r="W1921" s="8" t="n">
        <v>0</v>
      </c>
    </row>
    <row r="1922" ht="28" customHeight="1" s="386">
      <c r="A1922" s="308" t="n">
        <v>43383</v>
      </c>
      <c r="B1922" s="472" t="n">
        <v>965.878</v>
      </c>
      <c r="C1922" s="8" t="n">
        <v>-0.598</v>
      </c>
      <c r="D1922" s="268" t="n">
        <v>-0.0005999999999999999</v>
      </c>
      <c r="E1922" s="8" t="n">
        <v>11.68</v>
      </c>
      <c r="F1922" s="8" t="n">
        <v>97.61499999999999</v>
      </c>
      <c r="G1922" s="8" t="n">
        <v>96.48</v>
      </c>
      <c r="H1922" s="8" t="n">
        <v>80.40000000000001</v>
      </c>
      <c r="I1922" s="8" t="n">
        <v>130.1</v>
      </c>
      <c r="J1922" s="8" t="n">
        <v>90.84</v>
      </c>
      <c r="K1922" s="268" t="n">
        <v>0.3248</v>
      </c>
      <c r="L1922" s="268" t="n">
        <v>0.2374</v>
      </c>
      <c r="M1922" s="268" t="n">
        <v>0.0293</v>
      </c>
      <c r="N1922" s="8" t="n">
        <v>8.09</v>
      </c>
      <c r="O1922" s="8" t="n">
        <v>1205.05</v>
      </c>
      <c r="P1922" s="268" t="n">
        <v>0.0067</v>
      </c>
      <c r="Q1922" s="8" t="n">
        <v>93</v>
      </c>
      <c r="R1922" s="8" t="inlineStr">
        <is>
          <t>15 ↓ -0.07%</t>
        </is>
      </c>
      <c r="S1922" s="8" t="inlineStr">
        <is>
          <t>47 ↓ -0.09%</t>
        </is>
      </c>
      <c r="T1922" s="8" t="inlineStr">
        <is>
          <t>21 ↓ -0.10%</t>
        </is>
      </c>
      <c r="U1922" s="8" t="inlineStr">
        <is>
          <t>8 ↑ +0.36%</t>
        </is>
      </c>
      <c r="V1922" s="8" t="inlineStr">
        <is>
          <t>2 ↓ -0.66%</t>
        </is>
      </c>
      <c r="W1922" s="8" t="n">
        <v>0</v>
      </c>
    </row>
    <row r="1923" ht="28" customHeight="1" s="386">
      <c r="A1923" s="308" t="n">
        <v>43382</v>
      </c>
      <c r="B1923" s="472" t="n">
        <v>966.476</v>
      </c>
      <c r="C1923" s="8" t="n">
        <v>-2.409</v>
      </c>
      <c r="D1923" s="268" t="n">
        <v>-0.0025</v>
      </c>
      <c r="E1923" s="8" t="n">
        <v>11.06</v>
      </c>
      <c r="F1923" s="8" t="n">
        <v>97.651</v>
      </c>
      <c r="G1923" s="8" t="n">
        <v>96.55800000000001</v>
      </c>
      <c r="H1923" s="8" t="n">
        <v>78.2</v>
      </c>
      <c r="I1923" s="8" t="n">
        <v>130.44</v>
      </c>
      <c r="J1923" s="8" t="n">
        <v>93.43000000000001</v>
      </c>
      <c r="K1923" s="268" t="n">
        <v>0.3279</v>
      </c>
      <c r="L1923" s="268" t="n">
        <v>0.2461</v>
      </c>
      <c r="M1923" s="268" t="n">
        <v>0.0292</v>
      </c>
      <c r="N1923" s="8" t="n">
        <v>8.470000000000001</v>
      </c>
      <c r="O1923" s="8" t="n">
        <v>1194.08</v>
      </c>
      <c r="P1923" s="268" t="n">
        <v>0.0071</v>
      </c>
      <c r="Q1923" s="8" t="n">
        <v>92</v>
      </c>
      <c r="R1923" s="8" t="inlineStr">
        <is>
          <t>15 ↓ -0.15%</t>
        </is>
      </c>
      <c r="S1923" s="8" t="inlineStr">
        <is>
          <t>46 ↓ -0.03%</t>
        </is>
      </c>
      <c r="T1923" s="8" t="inlineStr">
        <is>
          <t>22 ↓ -0.36%</t>
        </is>
      </c>
      <c r="U1923" s="8" t="inlineStr">
        <is>
          <t>7 ↓ -1.33%</t>
        </is>
      </c>
      <c r="V1923" s="8" t="inlineStr">
        <is>
          <t>1 ↓ -1.39%</t>
        </is>
      </c>
      <c r="W1923" s="8" t="inlineStr">
        <is>
          <t>1 ↓ -0.34%</t>
        </is>
      </c>
    </row>
    <row r="1924" ht="28" customHeight="1" s="386">
      <c r="A1924" s="308" t="n">
        <v>43381</v>
      </c>
      <c r="B1924" s="472" t="n">
        <v>968.885</v>
      </c>
      <c r="C1924" s="8" t="n">
        <v>-10.999</v>
      </c>
      <c r="D1924" s="268" t="n">
        <v>-0.0112</v>
      </c>
      <c r="E1924" s="8" t="n">
        <v>10.65</v>
      </c>
      <c r="F1924" s="8" t="n">
        <v>97.92400000000001</v>
      </c>
      <c r="G1924" s="8" t="n">
        <v>96.553</v>
      </c>
      <c r="H1924" s="8" t="n">
        <v>78.31</v>
      </c>
      <c r="I1924" s="8" t="n">
        <v>130.67</v>
      </c>
      <c r="J1924" s="8" t="n">
        <v>94.7</v>
      </c>
      <c r="K1924" s="268" t="n">
        <v>0.3275</v>
      </c>
      <c r="L1924" s="268" t="n">
        <v>0.2376</v>
      </c>
      <c r="M1924" s="268" t="n">
        <v>0.0287</v>
      </c>
      <c r="N1924" s="8" t="n">
        <v>8.25</v>
      </c>
      <c r="O1924" s="8" t="n">
        <v>1194.08</v>
      </c>
      <c r="P1924" s="268" t="n">
        <v>0.0069</v>
      </c>
      <c r="Q1924" s="8" t="n">
        <v>92</v>
      </c>
      <c r="R1924" s="8" t="inlineStr">
        <is>
          <t>14 ↓ -0.71%</t>
        </is>
      </c>
      <c r="S1924" s="8" t="inlineStr">
        <is>
          <t>47 ↓ -0.97%</t>
        </is>
      </c>
      <c r="T1924" s="8" t="inlineStr">
        <is>
          <t>21 ↓ -1.28%</t>
        </is>
      </c>
      <c r="U1924" s="8" t="inlineStr">
        <is>
          <t>8 ↓ -1.85%</t>
        </is>
      </c>
      <c r="V1924" s="8" t="inlineStr">
        <is>
          <t>1 ↓ -1.74%</t>
        </is>
      </c>
      <c r="W1924" s="8" t="inlineStr">
        <is>
          <t>1 ↓ -4.50%</t>
        </is>
      </c>
    </row>
    <row r="1925" ht="28" customHeight="1" s="386">
      <c r="A1925" s="308" t="n">
        <v>43371</v>
      </c>
      <c r="B1925" s="472" t="n">
        <v>979.884</v>
      </c>
      <c r="C1925" s="8" t="n">
        <v>2.048</v>
      </c>
      <c r="D1925" s="268" t="n">
        <v>0.0021</v>
      </c>
      <c r="E1925" s="8" t="n">
        <v>23.98</v>
      </c>
      <c r="F1925" s="8" t="n">
        <v>99.083</v>
      </c>
      <c r="G1925" s="8" t="n">
        <v>97.47499999999999</v>
      </c>
      <c r="H1925" s="8" t="n">
        <v>80.58</v>
      </c>
      <c r="I1925" s="8" t="n">
        <v>128.84</v>
      </c>
      <c r="J1925" s="8" t="n">
        <v>80.41</v>
      </c>
      <c r="K1925" s="268" t="n">
        <v>0.2975</v>
      </c>
      <c r="L1925" s="268" t="n">
        <v>0.2035</v>
      </c>
      <c r="M1925" s="268" t="n">
        <v>0.0262</v>
      </c>
      <c r="N1925" s="8" t="n">
        <v>12.18</v>
      </c>
      <c r="O1925" s="8" t="n">
        <v>1194.08</v>
      </c>
      <c r="P1925" s="268" t="n">
        <v>0.0102</v>
      </c>
      <c r="Q1925" s="8" t="n">
        <v>92</v>
      </c>
      <c r="R1925" s="8" t="inlineStr">
        <is>
          <t>12 ↑ +0.03%</t>
        </is>
      </c>
      <c r="S1925" s="8" t="inlineStr">
        <is>
          <t>47 ↑ +0.21%</t>
        </is>
      </c>
      <c r="T1925" s="8" t="inlineStr">
        <is>
          <t>19 ↑ +0.20%</t>
        </is>
      </c>
      <c r="U1925" s="8" t="inlineStr">
        <is>
          <t>12 ↑ +0.38%</t>
        </is>
      </c>
      <c r="V1925" s="8" t="inlineStr">
        <is>
          <t>1 ↑ +2.38%</t>
        </is>
      </c>
      <c r="W1925" s="8" t="inlineStr">
        <is>
          <t>1 ↓ -1.54%</t>
        </is>
      </c>
    </row>
    <row r="1926" ht="28" customHeight="1" s="386">
      <c r="A1926" s="308" t="n">
        <v>43370</v>
      </c>
      <c r="B1926" s="472" t="n">
        <v>977.836</v>
      </c>
      <c r="C1926" s="8" t="n">
        <v>-4.25</v>
      </c>
      <c r="D1926" s="268" t="n">
        <v>-0.0043</v>
      </c>
      <c r="E1926" s="8" t="n">
        <v>19.8</v>
      </c>
      <c r="F1926" s="8" t="n">
        <v>98.871</v>
      </c>
      <c r="G1926" s="8" t="n">
        <v>97.002</v>
      </c>
      <c r="H1926" s="8" t="n">
        <v>79.67</v>
      </c>
      <c r="I1926" s="8" t="n">
        <v>129.73</v>
      </c>
      <c r="J1926" s="8" t="n">
        <v>89.26000000000001</v>
      </c>
      <c r="K1926" s="268" t="n">
        <v>0.3086</v>
      </c>
      <c r="L1926" s="268" t="n">
        <v>0.2141</v>
      </c>
      <c r="M1926" s="268" t="n">
        <v>0.0266</v>
      </c>
      <c r="N1926" s="8" t="n">
        <v>11.19</v>
      </c>
      <c r="O1926" s="8" t="n">
        <v>1194.08</v>
      </c>
      <c r="P1926" s="268" t="n">
        <v>0.0094</v>
      </c>
      <c r="Q1926" s="8" t="n">
        <v>92</v>
      </c>
      <c r="R1926" s="8" t="inlineStr">
        <is>
          <t>13 ↓ -0.15%</t>
        </is>
      </c>
      <c r="S1926" s="8" t="inlineStr">
        <is>
          <t>46 ↓ -0.61%</t>
        </is>
      </c>
      <c r="T1926" s="8" t="inlineStr">
        <is>
          <t>21 ↓ -0.25%</t>
        </is>
      </c>
      <c r="U1926" s="8" t="inlineStr">
        <is>
          <t>10 ↓ -0.38%</t>
        </is>
      </c>
      <c r="V1926" s="8" t="inlineStr">
        <is>
          <t>1 ↓ -2.76%</t>
        </is>
      </c>
      <c r="W1926" s="8" t="inlineStr">
        <is>
          <t>1 ↑ +2.30%</t>
        </is>
      </c>
    </row>
    <row r="1927" ht="28" customHeight="1" s="386">
      <c r="A1927" s="308" t="n">
        <v>43369</v>
      </c>
      <c r="B1927" s="472" t="n">
        <v>982.086</v>
      </c>
      <c r="C1927" s="8" t="n">
        <v>1.387</v>
      </c>
      <c r="D1927" s="268" t="n">
        <v>0.0014</v>
      </c>
      <c r="E1927" s="8" t="n">
        <v>29.13</v>
      </c>
      <c r="F1927" s="8" t="n">
        <v>99.3</v>
      </c>
      <c r="G1927" s="8" t="n">
        <v>97.578</v>
      </c>
      <c r="H1927" s="8" t="n">
        <v>81.72</v>
      </c>
      <c r="I1927" s="8" t="n">
        <v>128.66</v>
      </c>
      <c r="J1927" s="8" t="n">
        <v>76.48999999999999</v>
      </c>
      <c r="K1927" s="268" t="n">
        <v>0.2936</v>
      </c>
      <c r="L1927" s="268" t="n">
        <v>0.199</v>
      </c>
      <c r="M1927" s="268" t="n">
        <v>0.0257</v>
      </c>
      <c r="N1927" s="8" t="n">
        <v>16.8</v>
      </c>
      <c r="O1927" s="8" t="n">
        <v>1194.08</v>
      </c>
      <c r="P1927" s="268" t="n">
        <v>0.0141</v>
      </c>
      <c r="Q1927" s="8" t="n">
        <v>92</v>
      </c>
      <c r="R1927" s="8" t="inlineStr">
        <is>
          <t>12 ↓ -0.04%</t>
        </is>
      </c>
      <c r="S1927" s="8" t="inlineStr">
        <is>
          <t>45 ↑ +0.04%</t>
        </is>
      </c>
      <c r="T1927" s="8" t="inlineStr">
        <is>
          <t>22 ↑ +0.10%</t>
        </is>
      </c>
      <c r="U1927" s="8" t="inlineStr">
        <is>
          <t>11 ↑ +0.56%</t>
        </is>
      </c>
      <c r="V1927" s="8" t="inlineStr">
        <is>
          <t>1 ↑ +1.70%</t>
        </is>
      </c>
      <c r="W1927" s="8" t="inlineStr">
        <is>
          <t>1 ↑ +1.71%</t>
        </is>
      </c>
    </row>
    <row r="1928" ht="28" customHeight="1" s="386">
      <c r="A1928" s="308" t="n">
        <v>43368</v>
      </c>
      <c r="B1928" s="472" t="n">
        <v>980.699</v>
      </c>
      <c r="C1928" s="8" t="n">
        <v>-0.66</v>
      </c>
      <c r="D1928" s="268" t="n">
        <v>-0.0007</v>
      </c>
      <c r="E1928" s="8" t="n">
        <v>27.8</v>
      </c>
      <c r="F1928" s="8" t="n">
        <v>99.137</v>
      </c>
      <c r="G1928" s="8" t="n">
        <v>97.51000000000001</v>
      </c>
      <c r="H1928" s="8" t="n">
        <v>81.34</v>
      </c>
      <c r="I1928" s="8" t="n">
        <v>128.87</v>
      </c>
      <c r="J1928" s="8" t="n">
        <v>73.70999999999999</v>
      </c>
      <c r="K1928" s="268" t="n">
        <v>0.2973</v>
      </c>
      <c r="L1928" s="268" t="n">
        <v>0.2049</v>
      </c>
      <c r="M1928" s="268" t="n">
        <v>0.026</v>
      </c>
      <c r="N1928" s="8" t="n">
        <v>10.08</v>
      </c>
      <c r="O1928" s="8" t="n">
        <v>1194.08</v>
      </c>
      <c r="P1928" s="268" t="n">
        <v>0.008399999999999999</v>
      </c>
      <c r="Q1928" s="8" t="n">
        <v>92</v>
      </c>
      <c r="R1928" s="8" t="inlineStr">
        <is>
          <t>11 ↓ -0.08%</t>
        </is>
      </c>
      <c r="S1928" s="8" t="inlineStr">
        <is>
          <t>47 ↓ -0.11%</t>
        </is>
      </c>
      <c r="T1928" s="8" t="inlineStr">
        <is>
          <t>21 ↓ -0.06%</t>
        </is>
      </c>
      <c r="U1928" s="8" t="inlineStr">
        <is>
          <t>11 ↓ -0.07%</t>
        </is>
      </c>
      <c r="V1928" s="8" t="inlineStr">
        <is>
          <t>1 ↓ -0.27%</t>
        </is>
      </c>
      <c r="W1928" s="8" t="inlineStr">
        <is>
          <t>1 ↑ +2.20%</t>
        </is>
      </c>
    </row>
    <row r="1929" ht="28" customHeight="1" s="386">
      <c r="A1929" s="308" t="n">
        <v>43364</v>
      </c>
      <c r="B1929" s="472" t="n">
        <v>981.359</v>
      </c>
      <c r="C1929" s="8" t="n">
        <v>5.973</v>
      </c>
      <c r="D1929" s="268" t="n">
        <v>0.0061</v>
      </c>
      <c r="E1929" s="8" t="n">
        <v>28.86</v>
      </c>
      <c r="F1929" s="8" t="n">
        <v>99.2</v>
      </c>
      <c r="G1929" s="8" t="n">
        <v>97.489</v>
      </c>
      <c r="H1929" s="8" t="n">
        <v>81.45</v>
      </c>
      <c r="I1929" s="8" t="n">
        <v>128.55</v>
      </c>
      <c r="J1929" s="8" t="n">
        <v>67.66</v>
      </c>
      <c r="K1929" s="268" t="n">
        <v>0.2935</v>
      </c>
      <c r="L1929" s="268" t="n">
        <v>0.1985</v>
      </c>
      <c r="M1929" s="268" t="n">
        <v>0.0258</v>
      </c>
      <c r="N1929" s="8" t="n">
        <v>17.12</v>
      </c>
      <c r="O1929" s="8" t="n">
        <v>1194.08</v>
      </c>
      <c r="P1929" s="268" t="n">
        <v>0.0143</v>
      </c>
      <c r="Q1929" s="8" t="n">
        <v>92</v>
      </c>
      <c r="R1929" s="8" t="inlineStr">
        <is>
          <t>11 ↑ +0.33%</t>
        </is>
      </c>
      <c r="S1929" s="8" t="inlineStr">
        <is>
          <t>45 ↑ +0.46%</t>
        </is>
      </c>
      <c r="T1929" s="8" t="inlineStr">
        <is>
          <t>24 ↑ +0.68%</t>
        </is>
      </c>
      <c r="U1929" s="8" t="inlineStr">
        <is>
          <t>10 ↑ +1.12%</t>
        </is>
      </c>
      <c r="V1929" s="8" t="inlineStr">
        <is>
          <t>1 ↑ +0.69%</t>
        </is>
      </c>
      <c r="W1929" s="8" t="inlineStr">
        <is>
          <t>1 ↑ +3.93%</t>
        </is>
      </c>
    </row>
    <row r="1930" ht="28" customHeight="1" s="386">
      <c r="A1930" s="308" t="n">
        <v>43363</v>
      </c>
      <c r="B1930" s="472" t="n">
        <v>975.386</v>
      </c>
      <c r="C1930" s="8" t="n">
        <v>-0.779</v>
      </c>
      <c r="D1930" s="268" t="n">
        <v>-0.0008</v>
      </c>
      <c r="E1930" s="8" t="n">
        <v>21.01</v>
      </c>
      <c r="F1930" s="8" t="n">
        <v>98.506</v>
      </c>
      <c r="G1930" s="8" t="n">
        <v>97.06999999999999</v>
      </c>
      <c r="H1930" s="8" t="n">
        <v>79.59999999999999</v>
      </c>
      <c r="I1930" s="8" t="n">
        <v>130.38</v>
      </c>
      <c r="J1930" s="8" t="n">
        <v>79.31</v>
      </c>
      <c r="K1930" s="268" t="n">
        <v>0.3187</v>
      </c>
      <c r="L1930" s="268" t="n">
        <v>0.2162</v>
      </c>
      <c r="M1930" s="268" t="n">
        <v>0.0271</v>
      </c>
      <c r="N1930" s="8" t="n">
        <v>8.59</v>
      </c>
      <c r="O1930" s="8" t="n">
        <v>1179.46</v>
      </c>
      <c r="P1930" s="268" t="n">
        <v>0.0073</v>
      </c>
      <c r="Q1930" s="8" t="n">
        <v>91</v>
      </c>
      <c r="R1930" s="8" t="inlineStr">
        <is>
          <t>12 ↓ -0.34%</t>
        </is>
      </c>
      <c r="S1930" s="8" t="inlineStr">
        <is>
          <t>45 ↓ -0.05%</t>
        </is>
      </c>
      <c r="T1930" s="8" t="inlineStr">
        <is>
          <t>23 ↑ +0.03%</t>
        </is>
      </c>
      <c r="U1930" s="8" t="inlineStr">
        <is>
          <t>9 ↑ +0.02%</t>
        </is>
      </c>
      <c r="V1930" s="8" t="inlineStr">
        <is>
          <t>2 ↓ -0.92%</t>
        </is>
      </c>
      <c r="W1930" s="8" t="n">
        <v>0</v>
      </c>
    </row>
    <row r="1931" ht="28" customHeight="1" s="386">
      <c r="A1931" s="308" t="n">
        <v>43362</v>
      </c>
      <c r="B1931" s="472" t="n">
        <v>976.165</v>
      </c>
      <c r="C1931" s="8" t="n">
        <v>4.683</v>
      </c>
      <c r="D1931" s="268" t="n">
        <v>0.0048</v>
      </c>
      <c r="E1931" s="8" t="n">
        <v>22.17</v>
      </c>
      <c r="F1931" s="8" t="n">
        <v>98.65300000000001</v>
      </c>
      <c r="G1931" s="8" t="n">
        <v>97.015</v>
      </c>
      <c r="H1931" s="8" t="n">
        <v>80.23</v>
      </c>
      <c r="I1931" s="8" t="n">
        <v>130.14</v>
      </c>
      <c r="J1931" s="8" t="n">
        <v>76.63</v>
      </c>
      <c r="K1931" s="268" t="n">
        <v>0.3149</v>
      </c>
      <c r="L1931" s="268" t="n">
        <v>0.2115</v>
      </c>
      <c r="M1931" s="268" t="n">
        <v>0.0268</v>
      </c>
      <c r="N1931" s="8" t="n">
        <v>15.25</v>
      </c>
      <c r="O1931" s="8" t="n">
        <v>1194.08</v>
      </c>
      <c r="P1931" s="268" t="n">
        <v>0.0128</v>
      </c>
      <c r="Q1931" s="8" t="n">
        <v>92</v>
      </c>
      <c r="R1931" s="8" t="inlineStr">
        <is>
          <t>11 ↑ +0.21%</t>
        </is>
      </c>
      <c r="S1931" s="8" t="inlineStr">
        <is>
          <t>48 ↑ +0.34%</t>
        </is>
      </c>
      <c r="T1931" s="8" t="inlineStr">
        <is>
          <t>23 ↑ +0.48%</t>
        </is>
      </c>
      <c r="U1931" s="8" t="inlineStr">
        <is>
          <t>8 ↑ +1.76%</t>
        </is>
      </c>
      <c r="V1931" s="8" t="inlineStr">
        <is>
          <t>2 ↑ +0.38%</t>
        </is>
      </c>
      <c r="W1931" s="8" t="n">
        <v>0</v>
      </c>
    </row>
    <row r="1932" ht="28" customHeight="1" s="386">
      <c r="A1932" s="308" t="n">
        <v>43361</v>
      </c>
      <c r="B1932" s="472" t="n">
        <v>971.482</v>
      </c>
      <c r="C1932" s="8" t="n">
        <v>2.185</v>
      </c>
      <c r="D1932" s="268" t="n">
        <v>0.0023</v>
      </c>
      <c r="E1932" s="8" t="n">
        <v>14.61</v>
      </c>
      <c r="F1932" s="8" t="n">
        <v>98.16200000000001</v>
      </c>
      <c r="G1932" s="8" t="n">
        <v>96.861</v>
      </c>
      <c r="H1932" s="8" t="n">
        <v>79.08</v>
      </c>
      <c r="I1932" s="8" t="n">
        <v>130.52</v>
      </c>
      <c r="J1932" s="8" t="n">
        <v>83.45</v>
      </c>
      <c r="K1932" s="268" t="n">
        <v>0.3236</v>
      </c>
      <c r="L1932" s="268" t="n">
        <v>0.221</v>
      </c>
      <c r="M1932" s="268" t="n">
        <v>0.0278</v>
      </c>
      <c r="N1932" s="8" t="n">
        <v>10.23</v>
      </c>
      <c r="O1932" s="8" t="n">
        <v>1194.08</v>
      </c>
      <c r="P1932" s="268" t="n">
        <v>0.0086</v>
      </c>
      <c r="Q1932" s="8" t="n">
        <v>92</v>
      </c>
      <c r="R1932" s="8" t="inlineStr">
        <is>
          <t>11 ↑ +0.01%</t>
        </is>
      </c>
      <c r="S1932" s="8" t="inlineStr">
        <is>
          <t>48 ↑ +0.10%</t>
        </is>
      </c>
      <c r="T1932" s="8" t="inlineStr">
        <is>
          <t>26 ↑ +0.33%</t>
        </is>
      </c>
      <c r="U1932" s="8" t="inlineStr">
        <is>
          <t>5 ↑ +0.70%</t>
        </is>
      </c>
      <c r="V1932" s="8" t="inlineStr">
        <is>
          <t>1 ↑ +0.97%</t>
        </is>
      </c>
      <c r="W1932" s="8" t="inlineStr">
        <is>
          <t>1 ↑ +2.92%</t>
        </is>
      </c>
    </row>
    <row r="1933" ht="28" customHeight="1" s="386">
      <c r="A1933" s="308" t="n">
        <v>43360</v>
      </c>
      <c r="B1933" s="472" t="n">
        <v>969.297</v>
      </c>
      <c r="C1933" s="8" t="n">
        <v>-4.903</v>
      </c>
      <c r="D1933" s="268" t="n">
        <v>-0.005</v>
      </c>
      <c r="E1933" s="8" t="n">
        <v>11.63</v>
      </c>
      <c r="F1933" s="8" t="n">
        <v>97.922</v>
      </c>
      <c r="G1933" s="8" t="n">
        <v>96.747</v>
      </c>
      <c r="H1933" s="8" t="n">
        <v>78.12</v>
      </c>
      <c r="I1933" s="8" t="n">
        <v>132.22</v>
      </c>
      <c r="J1933" s="8" t="n">
        <v>94.44</v>
      </c>
      <c r="K1933" s="268" t="n">
        <v>0.343</v>
      </c>
      <c r="L1933" s="268" t="n">
        <v>0.2411</v>
      </c>
      <c r="M1933" s="268" t="n">
        <v>0.0282</v>
      </c>
      <c r="N1933" s="8" t="n">
        <v>10.05</v>
      </c>
      <c r="O1933" s="8" t="n">
        <v>1194.08</v>
      </c>
      <c r="P1933" s="268" t="n">
        <v>0.008399999999999999</v>
      </c>
      <c r="Q1933" s="8" t="n">
        <v>92</v>
      </c>
      <c r="R1933" s="8" t="inlineStr">
        <is>
          <t>13 ↓ -0.37%</t>
        </is>
      </c>
      <c r="S1933" s="8" t="inlineStr">
        <is>
          <t>47 ↓ -0.45%</t>
        </is>
      </c>
      <c r="T1933" s="8" t="inlineStr">
        <is>
          <t>25 ↓ -0.59%</t>
        </is>
      </c>
      <c r="U1933" s="8" t="inlineStr">
        <is>
          <t>5 ↓ -0.60%</t>
        </is>
      </c>
      <c r="V1933" s="8" t="inlineStr">
        <is>
          <t>2 ↓ -1.26%</t>
        </is>
      </c>
      <c r="W1933" s="8" t="n">
        <v>0</v>
      </c>
    </row>
    <row r="1934" ht="28" customHeight="1" s="386">
      <c r="A1934" s="308" t="n">
        <v>43357</v>
      </c>
      <c r="B1934" s="472" t="n">
        <v>974.2</v>
      </c>
      <c r="C1934" s="8" t="n">
        <v>-1.12</v>
      </c>
      <c r="D1934" s="268" t="n">
        <v>-0.0012</v>
      </c>
      <c r="E1934" s="8" t="n">
        <v>17.65</v>
      </c>
      <c r="F1934" s="8" t="n">
        <v>98.29300000000001</v>
      </c>
      <c r="G1934" s="8" t="n">
        <v>97.12</v>
      </c>
      <c r="H1934" s="8" t="n">
        <v>79.95999999999999</v>
      </c>
      <c r="I1934" s="8" t="n">
        <v>131.24</v>
      </c>
      <c r="J1934" s="8" t="n">
        <v>87.5</v>
      </c>
      <c r="K1934" s="268" t="n">
        <v>0.3295</v>
      </c>
      <c r="L1934" s="268" t="n">
        <v>0.2341</v>
      </c>
      <c r="M1934" s="268" t="n">
        <v>0.0275</v>
      </c>
      <c r="N1934" s="8" t="n">
        <v>10.41</v>
      </c>
      <c r="O1934" s="8" t="n">
        <v>1173.09</v>
      </c>
      <c r="P1934" s="268" t="n">
        <v>0.0089</v>
      </c>
      <c r="Q1934" s="8" t="n">
        <v>91</v>
      </c>
      <c r="R1934" s="8" t="inlineStr">
        <is>
          <t>12 ↓ -0.00%</t>
        </is>
      </c>
      <c r="S1934" s="8" t="inlineStr">
        <is>
          <t>47 ↓ -0.13%</t>
        </is>
      </c>
      <c r="T1934" s="8" t="inlineStr">
        <is>
          <t>24 ↑ +0.13%</t>
        </is>
      </c>
      <c r="U1934" s="8" t="inlineStr">
        <is>
          <t>6 ↑ +1.30%</t>
        </is>
      </c>
      <c r="V1934" s="8" t="inlineStr">
        <is>
          <t>1 ↓ -0.70%</t>
        </is>
      </c>
      <c r="W1934" s="8" t="inlineStr">
        <is>
          <t>1 ↓ -4.03%</t>
        </is>
      </c>
    </row>
    <row r="1935" ht="28" customHeight="1" s="386">
      <c r="A1935" s="308" t="n">
        <v>43356</v>
      </c>
      <c r="B1935" s="472" t="n">
        <v>975.3200000000001</v>
      </c>
      <c r="C1935" s="8" t="n">
        <v>0.177</v>
      </c>
      <c r="D1935" s="268" t="n">
        <v>0.0002</v>
      </c>
      <c r="E1935" s="8" t="n">
        <v>18.29</v>
      </c>
      <c r="F1935" s="8" t="n">
        <v>98.45099999999999</v>
      </c>
      <c r="G1935" s="8" t="n">
        <v>97.39</v>
      </c>
      <c r="H1935" s="8" t="n">
        <v>79.90000000000001</v>
      </c>
      <c r="I1935" s="8" t="n">
        <v>130.44</v>
      </c>
      <c r="J1935" s="8" t="n">
        <v>82.44</v>
      </c>
      <c r="K1935" s="268" t="n">
        <v>0.3199</v>
      </c>
      <c r="L1935" s="268" t="n">
        <v>0.2235</v>
      </c>
      <c r="M1935" s="268" t="n">
        <v>0.0272</v>
      </c>
      <c r="N1935" s="8" t="n">
        <v>8.869999999999999</v>
      </c>
      <c r="O1935" s="8" t="n">
        <v>1172.08</v>
      </c>
      <c r="P1935" s="268" t="n">
        <v>0.0076</v>
      </c>
      <c r="Q1935" s="8" t="n">
        <v>90</v>
      </c>
      <c r="R1935" s="8" t="inlineStr">
        <is>
          <t>11 ↓ -0.06%</t>
        </is>
      </c>
      <c r="S1935" s="8" t="inlineStr">
        <is>
          <t>48 ↑ +0.04%</t>
        </is>
      </c>
      <c r="T1935" s="8" t="inlineStr">
        <is>
          <t>22 ↓ -0.04%</t>
        </is>
      </c>
      <c r="U1935" s="8" t="inlineStr">
        <is>
          <t>6 ↑ +0.07%</t>
        </is>
      </c>
      <c r="V1935" s="8" t="inlineStr">
        <is>
          <t>2 ↓ -0.30%</t>
        </is>
      </c>
      <c r="W1935" s="8" t="inlineStr">
        <is>
          <t>1 ↓ -2.16%</t>
        </is>
      </c>
    </row>
    <row r="1936" ht="28" customHeight="1" s="386">
      <c r="A1936" s="308" t="n">
        <v>43355</v>
      </c>
      <c r="B1936" s="472" t="n">
        <v>975.143</v>
      </c>
      <c r="C1936" s="8" t="n">
        <v>-0.992</v>
      </c>
      <c r="D1936" s="268" t="n">
        <v>-0.001</v>
      </c>
      <c r="E1936" s="8" t="n">
        <v>17.51</v>
      </c>
      <c r="F1936" s="8" t="n">
        <v>98.449</v>
      </c>
      <c r="G1936" s="8" t="n">
        <v>97.345</v>
      </c>
      <c r="H1936" s="8" t="n">
        <v>79.45999999999999</v>
      </c>
      <c r="I1936" s="8" t="n">
        <v>131.4</v>
      </c>
      <c r="J1936" s="8" t="n">
        <v>91.19</v>
      </c>
      <c r="K1936" s="268" t="n">
        <v>0.3295</v>
      </c>
      <c r="L1936" s="268" t="n">
        <v>0.2307</v>
      </c>
      <c r="M1936" s="268" t="n">
        <v>0.0272</v>
      </c>
      <c r="N1936" s="8" t="n">
        <v>10.46</v>
      </c>
      <c r="O1936" s="8" t="n">
        <v>1172.08</v>
      </c>
      <c r="P1936" s="268" t="n">
        <v>0.0089</v>
      </c>
      <c r="Q1936" s="8" t="n">
        <v>90</v>
      </c>
      <c r="R1936" s="8" t="inlineStr">
        <is>
          <t>12 ↑ +0.30%</t>
        </is>
      </c>
      <c r="S1936" s="8" t="inlineStr">
        <is>
          <t>46 ↓ -0.01%</t>
        </is>
      </c>
      <c r="T1936" s="8" t="inlineStr">
        <is>
          <t>25 ↓ -0.19%</t>
        </is>
      </c>
      <c r="U1936" s="8" t="inlineStr">
        <is>
          <t>4 ↓ -0.42%</t>
        </is>
      </c>
      <c r="V1936" s="8" t="inlineStr">
        <is>
          <t>2 ↓ -0.29%</t>
        </is>
      </c>
      <c r="W1936" s="8" t="inlineStr">
        <is>
          <t>1 ↓ -5.40%</t>
        </is>
      </c>
    </row>
    <row r="1937" ht="28" customHeight="1" s="386">
      <c r="A1937" s="308" t="n">
        <v>43354</v>
      </c>
      <c r="B1937" s="472" t="n">
        <v>976.135</v>
      </c>
      <c r="C1937" s="8" t="n">
        <v>-0.056</v>
      </c>
      <c r="D1937" s="268" t="n">
        <v>-0.0001</v>
      </c>
      <c r="E1937" s="8" t="n">
        <v>13.61</v>
      </c>
      <c r="F1937" s="8" t="n">
        <v>98.592</v>
      </c>
      <c r="G1937" s="8" t="n">
        <v>97.27500000000001</v>
      </c>
      <c r="H1937" s="8" t="n">
        <v>79.25</v>
      </c>
      <c r="I1937" s="8" t="n">
        <v>132.05</v>
      </c>
      <c r="J1937" s="8" t="n">
        <v>93.93000000000001</v>
      </c>
      <c r="K1937" s="268" t="n">
        <v>0.3346</v>
      </c>
      <c r="L1937" s="268" t="n">
        <v>0.2428</v>
      </c>
      <c r="M1937" s="268" t="n">
        <v>0.027</v>
      </c>
      <c r="N1937" s="8" t="n">
        <v>10.37</v>
      </c>
      <c r="O1937" s="8" t="n">
        <v>1172.08</v>
      </c>
      <c r="P1937" s="268" t="n">
        <v>0.008800000000000001</v>
      </c>
      <c r="Q1937" s="8" t="n">
        <v>90</v>
      </c>
      <c r="R1937" s="8" t="inlineStr">
        <is>
          <t>12 ↑ +0.18%</t>
        </is>
      </c>
      <c r="S1937" s="8" t="inlineStr">
        <is>
          <t>46 ↓ -0.05%</t>
        </is>
      </c>
      <c r="T1937" s="8" t="inlineStr">
        <is>
          <t>23 ↑ +0.06%</t>
        </is>
      </c>
      <c r="U1937" s="8" t="inlineStr">
        <is>
          <t>6 ↓ -0.28%</t>
        </is>
      </c>
      <c r="V1937" s="8" t="inlineStr">
        <is>
          <t>2 ↓ -0.95%</t>
        </is>
      </c>
      <c r="W1937" s="8" t="inlineStr">
        <is>
          <t>1 ↑ +1.94%</t>
        </is>
      </c>
    </row>
    <row r="1938" ht="28" customHeight="1" s="386">
      <c r="A1938" s="308" t="n">
        <v>43353</v>
      </c>
      <c r="B1938" s="472" t="n">
        <v>976.191</v>
      </c>
      <c r="C1938" s="8" t="n">
        <v>-4.669</v>
      </c>
      <c r="D1938" s="268" t="n">
        <v>-0.0048</v>
      </c>
      <c r="E1938" s="8" t="n">
        <v>13.56</v>
      </c>
      <c r="F1938" s="8" t="n">
        <v>98.599</v>
      </c>
      <c r="G1938" s="8" t="n">
        <v>97.26000000000001</v>
      </c>
      <c r="H1938" s="8" t="n">
        <v>78.09</v>
      </c>
      <c r="I1938" s="8" t="n">
        <v>133.07</v>
      </c>
      <c r="J1938" s="8" t="n">
        <v>96.95999999999999</v>
      </c>
      <c r="K1938" s="268" t="n">
        <v>0.3447</v>
      </c>
      <c r="L1938" s="268" t="n">
        <v>0.2526</v>
      </c>
      <c r="M1938" s="268" t="n">
        <v>0.027</v>
      </c>
      <c r="N1938" s="8" t="n">
        <v>11.67</v>
      </c>
      <c r="O1938" s="8" t="n">
        <v>1172.08</v>
      </c>
      <c r="P1938" s="268" t="n">
        <v>0.01</v>
      </c>
      <c r="Q1938" s="8" t="n">
        <v>90</v>
      </c>
      <c r="R1938" s="8" t="inlineStr">
        <is>
          <t>12 ↓ -0.31%</t>
        </is>
      </c>
      <c r="S1938" s="8" t="inlineStr">
        <is>
          <t>47 ↓ -0.51%</t>
        </is>
      </c>
      <c r="T1938" s="8" t="inlineStr">
        <is>
          <t>22 ↓ -0.34%</t>
        </is>
      </c>
      <c r="U1938" s="8" t="inlineStr">
        <is>
          <t>6 ↓ -1.65%</t>
        </is>
      </c>
      <c r="V1938" s="8" t="inlineStr">
        <is>
          <t>2 ↑ +0.31%</t>
        </is>
      </c>
      <c r="W1938" s="8" t="inlineStr">
        <is>
          <t>1 ↑ +1.42%</t>
        </is>
      </c>
    </row>
    <row r="1939" ht="28" customHeight="1" s="386">
      <c r="A1939" s="308" t="n">
        <v>43350</v>
      </c>
      <c r="B1939" s="472" t="n">
        <v>980.86</v>
      </c>
      <c r="C1939" s="8" t="n">
        <v>-0.198</v>
      </c>
      <c r="D1939" s="268" t="n">
        <v>-0.0002</v>
      </c>
      <c r="E1939" s="8" t="n">
        <v>19.82</v>
      </c>
      <c r="F1939" s="8" t="n">
        <v>99.08</v>
      </c>
      <c r="G1939" s="8" t="n">
        <v>97.745</v>
      </c>
      <c r="H1939" s="8" t="n">
        <v>79.19</v>
      </c>
      <c r="I1939" s="8" t="n">
        <v>131.36</v>
      </c>
      <c r="J1939" s="8" t="n">
        <v>92.47</v>
      </c>
      <c r="K1939" s="268" t="n">
        <v>0.3228</v>
      </c>
      <c r="L1939" s="268" t="n">
        <v>0.2329</v>
      </c>
      <c r="M1939" s="268" t="n">
        <v>0.026</v>
      </c>
      <c r="N1939" s="8" t="n">
        <v>11.14</v>
      </c>
      <c r="O1939" s="8" t="n">
        <v>1172.08</v>
      </c>
      <c r="P1939" s="268" t="n">
        <v>0.0095</v>
      </c>
      <c r="Q1939" s="8" t="n">
        <v>90</v>
      </c>
      <c r="R1939" s="8" t="inlineStr">
        <is>
          <t>11 ↓ -0.10%</t>
        </is>
      </c>
      <c r="S1939" s="8" t="inlineStr">
        <is>
          <t>45 ↓ -0.03%</t>
        </is>
      </c>
      <c r="T1939" s="8" t="inlineStr">
        <is>
          <t>23 ↑ +0.12%</t>
        </is>
      </c>
      <c r="U1939" s="8" t="inlineStr">
        <is>
          <t>7 ↓ -0.27%</t>
        </is>
      </c>
      <c r="V1939" s="8" t="inlineStr">
        <is>
          <t>3 ↓ -0.47%</t>
        </is>
      </c>
      <c r="W1939" s="8" t="inlineStr">
        <is>
          <t>1 ↑ +1.27%</t>
        </is>
      </c>
    </row>
    <row r="1940" ht="28" customHeight="1" s="386">
      <c r="A1940" s="308" t="n">
        <v>43349</v>
      </c>
      <c r="B1940" s="472" t="n">
        <v>981.058</v>
      </c>
      <c r="C1940" s="8" t="n">
        <v>-0.735</v>
      </c>
      <c r="D1940" s="268" t="n">
        <v>-0.0007</v>
      </c>
      <c r="E1940" s="8" t="n">
        <v>19.76</v>
      </c>
      <c r="F1940" s="8" t="n">
        <v>99.098</v>
      </c>
      <c r="G1940" s="8" t="n">
        <v>97.706</v>
      </c>
      <c r="H1940" s="8" t="n">
        <v>78.5</v>
      </c>
      <c r="I1940" s="8" t="n">
        <v>131.71</v>
      </c>
      <c r="J1940" s="8" t="n">
        <v>94.59</v>
      </c>
      <c r="K1940" s="268" t="n">
        <v>0.3261</v>
      </c>
      <c r="L1940" s="268" t="n">
        <v>0.2403</v>
      </c>
      <c r="M1940" s="268" t="n">
        <v>0.0259</v>
      </c>
      <c r="N1940" s="8" t="n">
        <v>10.04</v>
      </c>
      <c r="O1940" s="8" t="n">
        <v>1172.08</v>
      </c>
      <c r="P1940" s="268" t="n">
        <v>0.0086</v>
      </c>
      <c r="Q1940" s="8" t="n">
        <v>90</v>
      </c>
      <c r="R1940" s="8" t="inlineStr">
        <is>
          <t>11 ↑ +0.06%</t>
        </is>
      </c>
      <c r="S1940" s="8" t="inlineStr">
        <is>
          <t>45 ↓ -0.08%</t>
        </is>
      </c>
      <c r="T1940" s="8" t="inlineStr">
        <is>
          <t>24 ↓ -0.10%</t>
        </is>
      </c>
      <c r="U1940" s="8" t="inlineStr">
        <is>
          <t>6 ↓ -0.58%</t>
        </is>
      </c>
      <c r="V1940" s="8" t="inlineStr">
        <is>
          <t>3 ↓ -0.31%</t>
        </is>
      </c>
      <c r="W1940" s="8" t="inlineStr">
        <is>
          <t>1 ↑ +2.84%</t>
        </is>
      </c>
    </row>
    <row r="1941" ht="28" customHeight="1" s="386">
      <c r="A1941" s="308" t="n">
        <v>43348</v>
      </c>
      <c r="B1941" s="472" t="n">
        <v>981.793</v>
      </c>
      <c r="C1941" s="8" t="n">
        <v>-3.363</v>
      </c>
      <c r="D1941" s="268" t="n">
        <v>-0.0034</v>
      </c>
      <c r="E1941" s="8" t="n">
        <v>18.54</v>
      </c>
      <c r="F1941" s="8" t="n">
        <v>99.173</v>
      </c>
      <c r="G1941" s="8" t="n">
        <v>97.803</v>
      </c>
      <c r="H1941" s="8" t="n">
        <v>78.78</v>
      </c>
      <c r="I1941" s="8" t="n">
        <v>131.18</v>
      </c>
      <c r="J1941" s="8" t="n">
        <v>94.09</v>
      </c>
      <c r="K1941" s="268" t="n">
        <v>0.3201</v>
      </c>
      <c r="L1941" s="268" t="n">
        <v>0.2216</v>
      </c>
      <c r="M1941" s="268" t="n">
        <v>0.0257</v>
      </c>
      <c r="N1941" s="8" t="n">
        <v>10.59</v>
      </c>
      <c r="O1941" s="8" t="n">
        <v>1172.08</v>
      </c>
      <c r="P1941" s="268" t="n">
        <v>0.008999999999999999</v>
      </c>
      <c r="Q1941" s="8" t="n">
        <v>90</v>
      </c>
      <c r="R1941" s="8" t="inlineStr">
        <is>
          <t>11 ↓ -0.03%</t>
        </is>
      </c>
      <c r="S1941" s="8" t="inlineStr">
        <is>
          <t>46 ↓ -0.23%</t>
        </is>
      </c>
      <c r="T1941" s="8" t="inlineStr">
        <is>
          <t>22 ↓ -0.38%</t>
        </is>
      </c>
      <c r="U1941" s="8" t="inlineStr">
        <is>
          <t>7 ↓ -0.46%</t>
        </is>
      </c>
      <c r="V1941" s="8" t="inlineStr">
        <is>
          <t>3 ↓ -0.66%</t>
        </is>
      </c>
      <c r="W1941" s="8" t="inlineStr">
        <is>
          <t>1 ↓ -6.50%</t>
        </is>
      </c>
    </row>
    <row r="1942" ht="28" customHeight="1" s="386">
      <c r="A1942" s="308" t="n">
        <v>43347</v>
      </c>
      <c r="B1942" s="472" t="n">
        <v>985.1559999999999</v>
      </c>
      <c r="C1942" s="8" t="n">
        <v>2.727</v>
      </c>
      <c r="D1942" s="268" t="n">
        <v>0.0028</v>
      </c>
      <c r="E1942" s="8" t="n">
        <v>23.88</v>
      </c>
      <c r="F1942" s="8" t="n">
        <v>99.596</v>
      </c>
      <c r="G1942" s="8" t="n">
        <v>98.06999999999999</v>
      </c>
      <c r="H1942" s="8" t="n">
        <v>79.15000000000001</v>
      </c>
      <c r="I1942" s="8" t="n">
        <v>130.39</v>
      </c>
      <c r="J1942" s="8" t="n">
        <v>86.67</v>
      </c>
      <c r="K1942" s="268" t="n">
        <v>0.3079</v>
      </c>
      <c r="L1942" s="268" t="n">
        <v>0.2233</v>
      </c>
      <c r="M1942" s="268" t="n">
        <v>0.025</v>
      </c>
      <c r="N1942" s="8" t="n">
        <v>12.68</v>
      </c>
      <c r="O1942" s="8" t="n">
        <v>1165.49</v>
      </c>
      <c r="P1942" s="268" t="n">
        <v>0.0109</v>
      </c>
      <c r="Q1942" s="8" t="n">
        <v>89</v>
      </c>
      <c r="R1942" s="8" t="inlineStr">
        <is>
          <t>11 ↑ +0.20%</t>
        </is>
      </c>
      <c r="S1942" s="8" t="inlineStr">
        <is>
          <t>42 ↑ +0.22%</t>
        </is>
      </c>
      <c r="T1942" s="8" t="inlineStr">
        <is>
          <t>25 ↑ +0.25%</t>
        </is>
      </c>
      <c r="U1942" s="8" t="inlineStr">
        <is>
          <t>7 ↑ +0.43%</t>
        </is>
      </c>
      <c r="V1942" s="8" t="inlineStr">
        <is>
          <t>3 ↑ +0.58%</t>
        </is>
      </c>
      <c r="W1942" s="8" t="inlineStr">
        <is>
          <t>1 ↓ -1.62%</t>
        </is>
      </c>
    </row>
    <row r="1943" ht="28" customHeight="1" s="386">
      <c r="A1943" s="308" t="n">
        <v>43346</v>
      </c>
      <c r="B1943" s="472" t="n">
        <v>982.429</v>
      </c>
      <c r="C1943" s="8" t="n">
        <v>-0.9330000000000001</v>
      </c>
      <c r="D1943" s="268" t="n">
        <v>-0.001</v>
      </c>
      <c r="E1943" s="8" t="n">
        <v>18.56</v>
      </c>
      <c r="F1943" s="8" t="n">
        <v>99.375</v>
      </c>
      <c r="G1943" s="8" t="n">
        <v>97.91500000000001</v>
      </c>
      <c r="H1943" s="8" t="n">
        <v>77.8</v>
      </c>
      <c r="I1943" s="8" t="n">
        <v>131.5</v>
      </c>
      <c r="J1943" s="8" t="n">
        <v>91.91</v>
      </c>
      <c r="K1943" s="268" t="n">
        <v>0.3212</v>
      </c>
      <c r="L1943" s="268" t="n">
        <v>0.232</v>
      </c>
      <c r="M1943" s="268" t="n">
        <v>0.0254</v>
      </c>
      <c r="N1943" s="8" t="n">
        <v>10.84</v>
      </c>
      <c r="O1943" s="8" t="n">
        <v>1161.33</v>
      </c>
      <c r="P1943" s="268" t="n">
        <v>0.009299999999999999</v>
      </c>
      <c r="Q1943" s="8" t="n">
        <v>88</v>
      </c>
      <c r="R1943" s="8" t="inlineStr">
        <is>
          <t>11 ↑ +0.08%</t>
        </is>
      </c>
      <c r="S1943" s="8" t="inlineStr">
        <is>
          <t>44 ↓ -0.30%</t>
        </is>
      </c>
      <c r="T1943" s="8" t="inlineStr">
        <is>
          <t>23 ↓ -0.07%</t>
        </is>
      </c>
      <c r="U1943" s="8" t="inlineStr">
        <is>
          <t>6 ↓ -0.06%</t>
        </is>
      </c>
      <c r="V1943" s="8" t="inlineStr">
        <is>
          <t>3 ↑ +0.07%</t>
        </is>
      </c>
      <c r="W1943" s="8" t="inlineStr">
        <is>
          <t>1 ↑ +1.23%</t>
        </is>
      </c>
    </row>
    <row r="1944" ht="28" customHeight="1" s="386">
      <c r="A1944" s="308" t="n">
        <v>43343</v>
      </c>
      <c r="B1944" s="472" t="n">
        <v>983.362</v>
      </c>
      <c r="C1944" s="8" t="n">
        <v>-1.053</v>
      </c>
      <c r="D1944" s="268" t="n">
        <v>-0.0011</v>
      </c>
      <c r="E1944" s="8" t="n">
        <v>20.05</v>
      </c>
      <c r="F1944" s="8" t="n">
        <v>99.465</v>
      </c>
      <c r="G1944" s="8" t="n">
        <v>98.032</v>
      </c>
      <c r="H1944" s="8" t="n">
        <v>78.83</v>
      </c>
      <c r="I1944" s="8" t="n">
        <v>131.39</v>
      </c>
      <c r="J1944" s="8" t="n">
        <v>91.83</v>
      </c>
      <c r="K1944" s="268" t="n">
        <v>0.3192</v>
      </c>
      <c r="L1944" s="268" t="n">
        <v>0.225</v>
      </c>
      <c r="M1944" s="268" t="n">
        <v>0.0252</v>
      </c>
      <c r="N1944" s="8" t="n">
        <v>12.4</v>
      </c>
      <c r="O1944" s="8" t="n">
        <v>1161.33</v>
      </c>
      <c r="P1944" s="268" t="n">
        <v>0.0107</v>
      </c>
      <c r="Q1944" s="8" t="n">
        <v>88</v>
      </c>
      <c r="R1944" s="8" t="inlineStr">
        <is>
          <t>11 ↑ +0.09%</t>
        </is>
      </c>
      <c r="S1944" s="8" t="inlineStr">
        <is>
          <t>42 ↓ -0.14%</t>
        </is>
      </c>
      <c r="T1944" s="8" t="inlineStr">
        <is>
          <t>26 ↓ -0.10%</t>
        </is>
      </c>
      <c r="U1944" s="8" t="inlineStr">
        <is>
          <t>5 ↓ -0.13%</t>
        </is>
      </c>
      <c r="V1944" s="8" t="inlineStr">
        <is>
          <t>3 ↑ +0.37%</t>
        </is>
      </c>
      <c r="W1944" s="8" t="inlineStr">
        <is>
          <t>1 ↓ -2.46%</t>
        </is>
      </c>
    </row>
    <row r="1945" ht="28" customHeight="1" s="386">
      <c r="A1945" s="308" t="n">
        <v>43342</v>
      </c>
      <c r="B1945" s="472" t="n">
        <v>984.415</v>
      </c>
      <c r="C1945" s="8" t="n">
        <v>-4.301</v>
      </c>
      <c r="D1945" s="268" t="n">
        <v>-0.0043</v>
      </c>
      <c r="E1945" s="8" t="n">
        <v>23.38</v>
      </c>
      <c r="F1945" s="8" t="n">
        <v>99.586</v>
      </c>
      <c r="G1945" s="8" t="n">
        <v>98.458</v>
      </c>
      <c r="H1945" s="8" t="n">
        <v>79.81999999999999</v>
      </c>
      <c r="I1945" s="8" t="n">
        <v>130.78</v>
      </c>
      <c r="J1945" s="8" t="n">
        <v>89.18000000000001</v>
      </c>
      <c r="K1945" s="268" t="n">
        <v>0.312</v>
      </c>
      <c r="L1945" s="268" t="n">
        <v>0.213</v>
      </c>
      <c r="M1945" s="268" t="n">
        <v>0.025</v>
      </c>
      <c r="N1945" s="8" t="n">
        <v>12.02</v>
      </c>
      <c r="O1945" s="8" t="n">
        <v>1161.33</v>
      </c>
      <c r="P1945" s="268" t="n">
        <v>0.0104</v>
      </c>
      <c r="Q1945" s="8" t="n">
        <v>88</v>
      </c>
      <c r="R1945" s="8" t="inlineStr">
        <is>
          <t>11 ↓ -0.26%</t>
        </is>
      </c>
      <c r="S1945" s="8" t="inlineStr">
        <is>
          <t>41 ↓ -0.32%</t>
        </is>
      </c>
      <c r="T1945" s="8" t="inlineStr">
        <is>
          <t>27 ↓ -0.38%</t>
        </is>
      </c>
      <c r="U1945" s="8" t="inlineStr">
        <is>
          <t>5 ↓ -1.32%</t>
        </is>
      </c>
      <c r="V1945" s="8" t="inlineStr">
        <is>
          <t>3 ↓ -1.27%</t>
        </is>
      </c>
      <c r="W1945" s="8" t="inlineStr">
        <is>
          <t>1 ↓ -1.59%</t>
        </is>
      </c>
    </row>
    <row r="1946" ht="28" customHeight="1" s="386">
      <c r="A1946" s="308" t="n">
        <v>43341</v>
      </c>
      <c r="B1946" s="472" t="n">
        <v>988.716</v>
      </c>
      <c r="C1946" s="8" t="n">
        <v>-2.453</v>
      </c>
      <c r="D1946" s="268" t="n">
        <v>-0.0025</v>
      </c>
      <c r="E1946" s="8" t="n">
        <v>25.48</v>
      </c>
      <c r="F1946" s="8" t="n">
        <v>100.146</v>
      </c>
      <c r="G1946" s="8" t="n">
        <v>98.59999999999999</v>
      </c>
      <c r="H1946" s="8" t="n">
        <v>82.45999999999999</v>
      </c>
      <c r="I1946" s="8" t="n">
        <v>130.27</v>
      </c>
      <c r="J1946" s="8" t="n">
        <v>80</v>
      </c>
      <c r="K1946" s="268" t="n">
        <v>0.3012</v>
      </c>
      <c r="L1946" s="268" t="n">
        <v>0.2133</v>
      </c>
      <c r="M1946" s="268" t="n">
        <v>0.024</v>
      </c>
      <c r="N1946" s="8" t="n">
        <v>12.01</v>
      </c>
      <c r="O1946" s="8" t="n">
        <v>1159.99</v>
      </c>
      <c r="P1946" s="268" t="n">
        <v>0.0104</v>
      </c>
      <c r="Q1946" s="8" t="n">
        <v>87</v>
      </c>
      <c r="R1946" s="8" t="inlineStr">
        <is>
          <t>11 ↑ +0.09%</t>
        </is>
      </c>
      <c r="S1946" s="8" t="inlineStr">
        <is>
          <t>40 ↓ -0.44%</t>
        </is>
      </c>
      <c r="T1946" s="8" t="inlineStr">
        <is>
          <t>26 ↓ -0.21%</t>
        </is>
      </c>
      <c r="U1946" s="8" t="inlineStr">
        <is>
          <t>6 ↓ -0.20%</t>
        </is>
      </c>
      <c r="V1946" s="8" t="inlineStr">
        <is>
          <t>3 ↓ -1.07%</t>
        </is>
      </c>
      <c r="W1946" s="8" t="inlineStr">
        <is>
          <t>1 ↓ -2.50%</t>
        </is>
      </c>
    </row>
    <row r="1947" ht="28" customHeight="1" s="386">
      <c r="A1947" s="308" t="n">
        <v>43340</v>
      </c>
      <c r="B1947" s="472" t="n">
        <v>991.169</v>
      </c>
      <c r="C1947" s="8" t="n">
        <v>3.68</v>
      </c>
      <c r="D1947" s="268" t="n">
        <v>0.0037</v>
      </c>
      <c r="E1947" s="8" t="n">
        <v>30.88</v>
      </c>
      <c r="F1947" s="8" t="n">
        <v>100.428</v>
      </c>
      <c r="G1947" s="8" t="n">
        <v>98.97</v>
      </c>
      <c r="H1947" s="8" t="n">
        <v>82.11</v>
      </c>
      <c r="I1947" s="8" t="n">
        <v>130.2</v>
      </c>
      <c r="J1947" s="8" t="n">
        <v>85.42</v>
      </c>
      <c r="K1947" s="268" t="n">
        <v>0.2978</v>
      </c>
      <c r="L1947" s="268" t="n">
        <v>0.2055</v>
      </c>
      <c r="M1947" s="268" t="n">
        <v>0.0235</v>
      </c>
      <c r="N1947" s="8" t="n">
        <v>17.91</v>
      </c>
      <c r="O1947" s="8" t="n">
        <v>1159.99</v>
      </c>
      <c r="P1947" s="268" t="n">
        <v>0.0154</v>
      </c>
      <c r="Q1947" s="8" t="n">
        <v>87</v>
      </c>
      <c r="R1947" s="8" t="inlineStr">
        <is>
          <t>11 ↑ +0.07%</t>
        </is>
      </c>
      <c r="S1947" s="8" t="inlineStr">
        <is>
          <t>39 ↑ +0.23%</t>
        </is>
      </c>
      <c r="T1947" s="8" t="inlineStr">
        <is>
          <t>25 ↑ +0.51%</t>
        </is>
      </c>
      <c r="U1947" s="8" t="inlineStr">
        <is>
          <t>8 ↑ +0.84%</t>
        </is>
      </c>
      <c r="V1947" s="8" t="inlineStr">
        <is>
          <t>3 ↑ +0.60%</t>
        </is>
      </c>
      <c r="W1947" s="8" t="inlineStr">
        <is>
          <t>1 ↑ +1.51%</t>
        </is>
      </c>
    </row>
    <row r="1948" ht="28" customHeight="1" s="386">
      <c r="A1948" s="308" t="n">
        <v>43339</v>
      </c>
      <c r="B1948" s="472" t="n">
        <v>987.489</v>
      </c>
      <c r="C1948" s="8" t="n">
        <v>6.752</v>
      </c>
      <c r="D1948" s="268" t="n">
        <v>0.0069</v>
      </c>
      <c r="E1948" s="8" t="n">
        <v>26.67</v>
      </c>
      <c r="F1948" s="8" t="n">
        <v>100.091</v>
      </c>
      <c r="G1948" s="8" t="n">
        <v>98.88</v>
      </c>
      <c r="H1948" s="8" t="n">
        <v>81.41</v>
      </c>
      <c r="I1948" s="8" t="n">
        <v>130.59</v>
      </c>
      <c r="J1948" s="8" t="n">
        <v>80.45</v>
      </c>
      <c r="K1948" s="268" t="n">
        <v>0.305</v>
      </c>
      <c r="L1948" s="268" t="n">
        <v>0.2183</v>
      </c>
      <c r="M1948" s="268" t="n">
        <v>0.0241</v>
      </c>
      <c r="N1948" s="8" t="n">
        <v>19.89</v>
      </c>
      <c r="O1948" s="8" t="n">
        <v>1151.31</v>
      </c>
      <c r="P1948" s="268" t="n">
        <v>0.0173</v>
      </c>
      <c r="Q1948" s="8" t="n">
        <v>85</v>
      </c>
      <c r="R1948" s="8" t="inlineStr">
        <is>
          <t>11 ↑ +0.14%</t>
        </is>
      </c>
      <c r="S1948" s="8" t="inlineStr">
        <is>
          <t>37 ↑ +0.39%</t>
        </is>
      </c>
      <c r="T1948" s="8" t="inlineStr">
        <is>
          <t>27 ↑ +0.72%</t>
        </is>
      </c>
      <c r="U1948" s="8" t="inlineStr">
        <is>
          <t>6 ↑ +1.33%</t>
        </is>
      </c>
      <c r="V1948" s="8" t="inlineStr">
        <is>
          <t>3 ↑ +1.57%</t>
        </is>
      </c>
      <c r="W1948" s="8" t="inlineStr">
        <is>
          <t>1 ↑ +5.11%</t>
        </is>
      </c>
    </row>
    <row r="1949" ht="28" customHeight="1" s="386">
      <c r="A1949" s="308" t="n">
        <v>43336</v>
      </c>
      <c r="B1949" s="472" t="n">
        <v>980.737</v>
      </c>
      <c r="C1949" s="8" t="n">
        <v>1.502</v>
      </c>
      <c r="D1949" s="268" t="n">
        <v>0.0015</v>
      </c>
      <c r="E1949" s="8" t="n">
        <v>17.5</v>
      </c>
      <c r="F1949" s="8" t="n">
        <v>99.354</v>
      </c>
      <c r="G1949" s="8" t="n">
        <v>97.62</v>
      </c>
      <c r="H1949" s="8" t="n">
        <v>79</v>
      </c>
      <c r="I1949" s="8" t="n">
        <v>132.13</v>
      </c>
      <c r="J1949" s="8" t="n">
        <v>89.09</v>
      </c>
      <c r="K1949" s="268" t="n">
        <v>0.3278</v>
      </c>
      <c r="L1949" s="268" t="n">
        <v>0.2437</v>
      </c>
      <c r="M1949" s="268" t="n">
        <v>0.0254</v>
      </c>
      <c r="N1949" s="8" t="n">
        <v>18.32</v>
      </c>
      <c r="O1949" s="8" t="n">
        <v>1151.31</v>
      </c>
      <c r="P1949" s="268" t="n">
        <v>0.0159</v>
      </c>
      <c r="Q1949" s="8" t="n">
        <v>85</v>
      </c>
      <c r="R1949" s="8" t="inlineStr">
        <is>
          <t>11 ↑ +0.27%</t>
        </is>
      </c>
      <c r="S1949" s="8" t="inlineStr">
        <is>
          <t>39 ↑ +0.13%</t>
        </is>
      </c>
      <c r="T1949" s="8" t="inlineStr">
        <is>
          <t>26 ↑ +0.14%</t>
        </is>
      </c>
      <c r="U1949" s="8" t="inlineStr">
        <is>
          <t>6 ↓ -0.34%</t>
        </is>
      </c>
      <c r="V1949" s="8" t="inlineStr">
        <is>
          <t>2 ↑ +0.04%</t>
        </is>
      </c>
      <c r="W1949" s="8" t="inlineStr">
        <is>
          <t>1 ↑ +3.32%</t>
        </is>
      </c>
    </row>
    <row r="1950" ht="28" customHeight="1" s="386">
      <c r="A1950" s="308" t="n">
        <v>43335</v>
      </c>
      <c r="B1950" s="472" t="n">
        <v>979.235</v>
      </c>
      <c r="C1950" s="8" t="n">
        <v>1.626</v>
      </c>
      <c r="D1950" s="268" t="n">
        <v>0.0017</v>
      </c>
      <c r="E1950" s="8" t="n">
        <v>18.48</v>
      </c>
      <c r="F1950" s="8" t="n">
        <v>99.113</v>
      </c>
      <c r="G1950" s="8" t="n">
        <v>98.015</v>
      </c>
      <c r="H1950" s="8" t="n">
        <v>78.48999999999999</v>
      </c>
      <c r="I1950" s="8" t="n">
        <v>131.76</v>
      </c>
      <c r="J1950" s="8" t="n">
        <v>86.64</v>
      </c>
      <c r="K1950" s="268" t="n">
        <v>0.3265</v>
      </c>
      <c r="L1950" s="268" t="n">
        <v>0.2326</v>
      </c>
      <c r="M1950" s="268" t="n">
        <v>0.0259</v>
      </c>
      <c r="N1950" s="8" t="n">
        <v>11.68</v>
      </c>
      <c r="O1950" s="8" t="n">
        <v>1140.14</v>
      </c>
      <c r="P1950" s="268" t="n">
        <v>0.0102</v>
      </c>
      <c r="Q1950" s="8" t="n">
        <v>84</v>
      </c>
      <c r="R1950" s="8" t="inlineStr">
        <is>
          <t>11 ↑ +0.20%</t>
        </is>
      </c>
      <c r="S1950" s="8" t="inlineStr">
        <is>
          <t>39 ↑ +0.13%</t>
        </is>
      </c>
      <c r="T1950" s="8" t="inlineStr">
        <is>
          <t>25 ↑ +0.24%</t>
        </is>
      </c>
      <c r="U1950" s="8" t="inlineStr">
        <is>
          <t>6 ↑ +0.24%</t>
        </is>
      </c>
      <c r="V1950" s="8" t="inlineStr">
        <is>
          <t>2 ↑ +1.19%</t>
        </is>
      </c>
      <c r="W1950" s="8" t="inlineStr">
        <is>
          <t>1 ↑ +2.98%</t>
        </is>
      </c>
    </row>
    <row r="1951" ht="28" customHeight="1" s="386">
      <c r="A1951" s="308" t="n">
        <v>43334</v>
      </c>
      <c r="B1951" s="472" t="n">
        <v>977.609</v>
      </c>
      <c r="C1951" s="8" t="n">
        <v>-2.602</v>
      </c>
      <c r="D1951" s="268" t="n">
        <v>-0.0027</v>
      </c>
      <c r="E1951" s="8" t="n">
        <v>16.78</v>
      </c>
      <c r="F1951" s="8" t="n">
        <v>98.93000000000001</v>
      </c>
      <c r="G1951" s="8" t="n">
        <v>97.595</v>
      </c>
      <c r="H1951" s="8" t="n">
        <v>78.16</v>
      </c>
      <c r="I1951" s="8" t="n">
        <v>132.04</v>
      </c>
      <c r="J1951" s="8" t="n">
        <v>90.52</v>
      </c>
      <c r="K1951" s="268" t="n">
        <v>0.3311</v>
      </c>
      <c r="L1951" s="268" t="n">
        <v>0.2343</v>
      </c>
      <c r="M1951" s="268" t="n">
        <v>0.0262</v>
      </c>
      <c r="N1951" s="8" t="n">
        <v>11.03</v>
      </c>
      <c r="O1951" s="8" t="n">
        <v>1140.14</v>
      </c>
      <c r="P1951" s="268" t="n">
        <v>0.0097</v>
      </c>
      <c r="Q1951" s="8" t="n">
        <v>84</v>
      </c>
      <c r="R1951" s="8" t="inlineStr">
        <is>
          <t>11 ↑ +0.11%</t>
        </is>
      </c>
      <c r="S1951" s="8" t="inlineStr">
        <is>
          <t>40 ↓ -0.23%</t>
        </is>
      </c>
      <c r="T1951" s="8" t="inlineStr">
        <is>
          <t>24 ↓ -0.21%</t>
        </is>
      </c>
      <c r="U1951" s="8" t="inlineStr">
        <is>
          <t>6 ↓ -1.32%</t>
        </is>
      </c>
      <c r="V1951" s="8" t="inlineStr">
        <is>
          <t>2 ↓ -0.86%</t>
        </is>
      </c>
      <c r="W1951" s="8" t="inlineStr">
        <is>
          <t>1 ↑ +0.28%</t>
        </is>
      </c>
    </row>
    <row r="1952" ht="28" customHeight="1" s="386">
      <c r="A1952" s="308" t="n">
        <v>43333</v>
      </c>
      <c r="B1952" s="472" t="n">
        <v>980.211</v>
      </c>
      <c r="C1952" s="8" t="n">
        <v>5.725</v>
      </c>
      <c r="D1952" s="268" t="n">
        <v>0.0059</v>
      </c>
      <c r="E1952" s="8" t="n">
        <v>17.44</v>
      </c>
      <c r="F1952" s="8" t="n">
        <v>99.325</v>
      </c>
      <c r="G1952" s="8" t="n">
        <v>98.17</v>
      </c>
      <c r="H1952" s="8" t="n">
        <v>78.09</v>
      </c>
      <c r="I1952" s="8" t="n">
        <v>131.63</v>
      </c>
      <c r="J1952" s="8" t="n">
        <v>84.62</v>
      </c>
      <c r="K1952" s="268" t="n">
        <v>0.3231</v>
      </c>
      <c r="L1952" s="268" t="n">
        <v>0.2359</v>
      </c>
      <c r="M1952" s="268" t="n">
        <v>0.0255</v>
      </c>
      <c r="N1952" s="8" t="n">
        <v>16.17</v>
      </c>
      <c r="O1952" s="8" t="n">
        <v>1138.97</v>
      </c>
      <c r="P1952" s="268" t="n">
        <v>0.0142</v>
      </c>
      <c r="Q1952" s="8" t="n">
        <v>83</v>
      </c>
      <c r="R1952" s="8" t="inlineStr">
        <is>
          <t>12 ↑ +0.34%</t>
        </is>
      </c>
      <c r="S1952" s="8" t="inlineStr">
        <is>
          <t>38 ↑ +0.29%</t>
        </is>
      </c>
      <c r="T1952" s="8" t="inlineStr">
        <is>
          <t>24 ↑ +0.54%</t>
        </is>
      </c>
      <c r="U1952" s="8" t="inlineStr">
        <is>
          <t>5 ↑ +0.92%</t>
        </is>
      </c>
      <c r="V1952" s="8" t="inlineStr">
        <is>
          <t>3 ↑ +1.14%</t>
        </is>
      </c>
      <c r="W1952" s="8" t="inlineStr">
        <is>
          <t>1 ↑ +3.56%</t>
        </is>
      </c>
    </row>
    <row r="1953" ht="28" customHeight="1" s="386">
      <c r="A1953" s="308" t="n">
        <v>43332</v>
      </c>
      <c r="B1953" s="472" t="n">
        <v>974.486</v>
      </c>
      <c r="C1953" s="8" t="n">
        <v>-1.361</v>
      </c>
      <c r="D1953" s="268" t="n">
        <v>-0.0014</v>
      </c>
      <c r="E1953" s="8" t="n">
        <v>11.68</v>
      </c>
      <c r="F1953" s="8" t="n">
        <v>98.80500000000001</v>
      </c>
      <c r="G1953" s="8" t="n">
        <v>97.95</v>
      </c>
      <c r="H1953" s="8" t="n">
        <v>77.01000000000001</v>
      </c>
      <c r="I1953" s="8" t="n">
        <v>132.53</v>
      </c>
      <c r="J1953" s="8" t="n">
        <v>88.39</v>
      </c>
      <c r="K1953" s="268" t="n">
        <v>0.3373</v>
      </c>
      <c r="L1953" s="268" t="n">
        <v>0.2376</v>
      </c>
      <c r="M1953" s="268" t="n">
        <v>0.0265</v>
      </c>
      <c r="N1953" s="8" t="n">
        <v>10.46</v>
      </c>
      <c r="O1953" s="8" t="n">
        <v>1125.7</v>
      </c>
      <c r="P1953" s="268" t="n">
        <v>0.009299999999999999</v>
      </c>
      <c r="Q1953" s="8" t="n">
        <v>81</v>
      </c>
      <c r="R1953" s="8" t="inlineStr">
        <is>
          <t>12 ↓ -0.24%</t>
        </is>
      </c>
      <c r="S1953" s="8" t="inlineStr">
        <is>
          <t>37 ↓ -0.45%</t>
        </is>
      </c>
      <c r="T1953" s="8" t="inlineStr">
        <is>
          <t>23 ↑ +0.08%</t>
        </is>
      </c>
      <c r="U1953" s="8" t="inlineStr">
        <is>
          <t>4 ↑ +0.20%</t>
        </is>
      </c>
      <c r="V1953" s="8" t="inlineStr">
        <is>
          <t>4 ↑ +0.50%</t>
        </is>
      </c>
      <c r="W1953" s="8" t="inlineStr">
        <is>
          <t>1 ↓ -5.09%</t>
        </is>
      </c>
    </row>
    <row r="1954" ht="28" customHeight="1" s="386">
      <c r="A1954" s="308" t="n">
        <v>43329</v>
      </c>
      <c r="B1954" s="472" t="n">
        <v>975.847</v>
      </c>
      <c r="C1954" s="8" t="n">
        <v>-3.58</v>
      </c>
      <c r="D1954" s="268" t="n">
        <v>-0.0037</v>
      </c>
      <c r="E1954" s="8" t="n">
        <v>14.29</v>
      </c>
      <c r="F1954" s="8" t="n">
        <v>98.953</v>
      </c>
      <c r="G1954" s="8" t="n">
        <v>97.31999999999999</v>
      </c>
      <c r="H1954" s="8" t="n">
        <v>76.87</v>
      </c>
      <c r="I1954" s="8" t="n">
        <v>133.67</v>
      </c>
      <c r="J1954" s="8" t="n">
        <v>94.72</v>
      </c>
      <c r="K1954" s="268" t="n">
        <v>0.3472</v>
      </c>
      <c r="L1954" s="268" t="n">
        <v>0.2561</v>
      </c>
      <c r="M1954" s="268" t="n">
        <v>0.0262</v>
      </c>
      <c r="N1954" s="8" t="n">
        <v>10.47</v>
      </c>
      <c r="O1954" s="8" t="n">
        <v>1125.7</v>
      </c>
      <c r="P1954" s="268" t="n">
        <v>0.009299999999999999</v>
      </c>
      <c r="Q1954" s="8" t="n">
        <v>81</v>
      </c>
      <c r="R1954" s="8" t="inlineStr">
        <is>
          <t>12 ↓ -0.01%</t>
        </is>
      </c>
      <c r="S1954" s="8" t="inlineStr">
        <is>
          <t>37 ↓ -0.28%</t>
        </is>
      </c>
      <c r="T1954" s="8" t="inlineStr">
        <is>
          <t>23 ↓ -0.32%</t>
        </is>
      </c>
      <c r="U1954" s="8" t="inlineStr">
        <is>
          <t>5 ↓ -0.84%</t>
        </is>
      </c>
      <c r="V1954" s="8" t="inlineStr">
        <is>
          <t>3 ↓ -0.56%</t>
        </is>
      </c>
      <c r="W1954" s="8" t="inlineStr">
        <is>
          <t>1 ↓ -5.82%</t>
        </is>
      </c>
    </row>
    <row r="1955" ht="28" customHeight="1" s="386">
      <c r="A1955" s="308" t="n">
        <v>43328</v>
      </c>
      <c r="B1955" s="472" t="n">
        <v>979.427</v>
      </c>
      <c r="C1955" s="8" t="n">
        <v>-1.753</v>
      </c>
      <c r="D1955" s="268" t="n">
        <v>-0.0018</v>
      </c>
      <c r="E1955" s="8" t="n">
        <v>15.38</v>
      </c>
      <c r="F1955" s="8" t="n">
        <v>99.367</v>
      </c>
      <c r="G1955" s="8" t="n">
        <v>97.92100000000001</v>
      </c>
      <c r="H1955" s="8" t="n">
        <v>78.42</v>
      </c>
      <c r="I1955" s="8" t="n">
        <v>132.19</v>
      </c>
      <c r="J1955" s="8" t="n">
        <v>90.43000000000001</v>
      </c>
      <c r="K1955" s="268" t="n">
        <v>0.3283</v>
      </c>
      <c r="L1955" s="268" t="n">
        <v>0.2343</v>
      </c>
      <c r="M1955" s="268" t="n">
        <v>0.0254</v>
      </c>
      <c r="N1955" s="8" t="n">
        <v>12.99</v>
      </c>
      <c r="O1955" s="8" t="n">
        <v>1125.7</v>
      </c>
      <c r="P1955" s="268" t="n">
        <v>0.0115</v>
      </c>
      <c r="Q1955" s="8" t="n">
        <v>81</v>
      </c>
      <c r="R1955" s="8" t="inlineStr">
        <is>
          <t>12 ↓ -0.36%</t>
        </is>
      </c>
      <c r="S1955" s="8" t="inlineStr">
        <is>
          <t>37 ↓ -0.33%</t>
        </is>
      </c>
      <c r="T1955" s="8" t="inlineStr">
        <is>
          <t>23 ↑ +0.04%</t>
        </is>
      </c>
      <c r="U1955" s="8" t="inlineStr">
        <is>
          <t>5 ↑ +0.25%</t>
        </is>
      </c>
      <c r="V1955" s="8" t="inlineStr">
        <is>
          <t>3 ↓ -0.54%</t>
        </is>
      </c>
      <c r="W1955" s="8" t="inlineStr">
        <is>
          <t>1 ↑ +1.66%</t>
        </is>
      </c>
    </row>
    <row r="1956" ht="28" customHeight="1" s="386">
      <c r="A1956" s="308" t="n">
        <v>43327</v>
      </c>
      <c r="B1956" s="472" t="n">
        <v>981.1799999999999</v>
      </c>
      <c r="C1956" s="8" t="n">
        <v>-6.196</v>
      </c>
      <c r="D1956" s="268" t="n">
        <v>-0.0063</v>
      </c>
      <c r="E1956" s="8" t="n">
        <v>17.29</v>
      </c>
      <c r="F1956" s="8" t="n">
        <v>99.52500000000001</v>
      </c>
      <c r="G1956" s="8" t="n">
        <v>98.73999999999999</v>
      </c>
      <c r="H1956" s="8" t="n">
        <v>79.18000000000001</v>
      </c>
      <c r="I1956" s="8" t="n">
        <v>131.5</v>
      </c>
      <c r="J1956" s="8" t="n">
        <v>90.97</v>
      </c>
      <c r="K1956" s="268" t="n">
        <v>0.3198</v>
      </c>
      <c r="L1956" s="268" t="n">
        <v>0.2295</v>
      </c>
      <c r="M1956" s="268" t="n">
        <v>0.025</v>
      </c>
      <c r="N1956" s="8" t="n">
        <v>11.71</v>
      </c>
      <c r="O1956" s="8" t="n">
        <v>1125.7</v>
      </c>
      <c r="P1956" s="268" t="n">
        <v>0.0104</v>
      </c>
      <c r="Q1956" s="8" t="n">
        <v>81</v>
      </c>
      <c r="R1956" s="8" t="inlineStr">
        <is>
          <t>12 ↓ -0.45%</t>
        </is>
      </c>
      <c r="S1956" s="8" t="inlineStr">
        <is>
          <t>35 ↓ -0.59%</t>
        </is>
      </c>
      <c r="T1956" s="8" t="inlineStr">
        <is>
          <t>25 ↓ -0.47%</t>
        </is>
      </c>
      <c r="U1956" s="8" t="inlineStr">
        <is>
          <t>5 ↓ -2.06%</t>
        </is>
      </c>
      <c r="V1956" s="8" t="inlineStr">
        <is>
          <t>3 ↓ -0.96%</t>
        </is>
      </c>
      <c r="W1956" s="8" t="inlineStr">
        <is>
          <t>1 ↑ +0.28%</t>
        </is>
      </c>
    </row>
    <row r="1957" ht="28" customHeight="1" s="386">
      <c r="A1957" s="308" t="n">
        <v>43326</v>
      </c>
      <c r="B1957" s="472" t="n">
        <v>987.376</v>
      </c>
      <c r="C1957" s="8" t="n">
        <v>-4.389</v>
      </c>
      <c r="D1957" s="268" t="n">
        <v>-0.0044</v>
      </c>
      <c r="E1957" s="8" t="n">
        <v>23.23</v>
      </c>
      <c r="F1957" s="8" t="n">
        <v>100.883</v>
      </c>
      <c r="G1957" s="8" t="n">
        <v>99.2</v>
      </c>
      <c r="H1957" s="8" t="n">
        <v>80.29000000000001</v>
      </c>
      <c r="I1957" s="8" t="n">
        <v>132.25</v>
      </c>
      <c r="J1957" s="8" t="n">
        <v>82.5</v>
      </c>
      <c r="K1957" s="268" t="n">
        <v>0.3136</v>
      </c>
      <c r="L1957" s="268" t="n">
        <v>0.2339</v>
      </c>
      <c r="M1957" s="268" t="n">
        <v>0.0225</v>
      </c>
      <c r="N1957" s="8" t="n">
        <v>8.24</v>
      </c>
      <c r="O1957" s="8" t="n">
        <v>1115.59</v>
      </c>
      <c r="P1957" s="268" t="n">
        <v>0.0074</v>
      </c>
      <c r="Q1957" s="8" t="n">
        <v>79</v>
      </c>
      <c r="R1957" s="8" t="inlineStr">
        <is>
          <t>12 ↓ -0.63%</t>
        </is>
      </c>
      <c r="S1957" s="8" t="inlineStr">
        <is>
          <t>31 ↓ -0.63%</t>
        </is>
      </c>
      <c r="T1957" s="8" t="inlineStr">
        <is>
          <t>26 ↓ -0.33%</t>
        </is>
      </c>
      <c r="U1957" s="8" t="inlineStr">
        <is>
          <t>2 ↑ +0.06%</t>
        </is>
      </c>
      <c r="V1957" s="8" t="inlineStr">
        <is>
          <t>6 ↓ -1.11%</t>
        </is>
      </c>
      <c r="W1957" s="8" t="inlineStr">
        <is>
          <t>2 ↓ -0.10%</t>
        </is>
      </c>
    </row>
    <row r="1958" ht="28" customHeight="1" s="386">
      <c r="A1958" s="308" t="n">
        <v>43325</v>
      </c>
      <c r="B1958" s="472" t="n">
        <v>991.765</v>
      </c>
      <c r="C1958" s="8" t="n">
        <v>0.37</v>
      </c>
      <c r="D1958" s="268" t="n">
        <v>0.0004</v>
      </c>
      <c r="E1958" s="8" t="n">
        <v>24.18</v>
      </c>
      <c r="F1958" s="8" t="n">
        <v>101.705</v>
      </c>
      <c r="G1958" s="8" t="n">
        <v>99.48</v>
      </c>
      <c r="H1958" s="8" t="n">
        <v>81</v>
      </c>
      <c r="I1958" s="8" t="n">
        <v>131.93</v>
      </c>
      <c r="J1958" s="8" t="n">
        <v>82.11</v>
      </c>
      <c r="K1958" s="268" t="n">
        <v>0.3023</v>
      </c>
      <c r="L1958" s="268" t="n">
        <v>0.2366</v>
      </c>
      <c r="M1958" s="268" t="n">
        <v>0.0204</v>
      </c>
      <c r="N1958" s="8" t="n">
        <v>13.53</v>
      </c>
      <c r="O1958" s="8" t="n">
        <v>1105.8</v>
      </c>
      <c r="P1958" s="268" t="n">
        <v>0.0122</v>
      </c>
      <c r="Q1958" s="8" t="n">
        <v>77</v>
      </c>
      <c r="R1958" s="8" t="inlineStr">
        <is>
          <t>10 ↓ -0.09%</t>
        </is>
      </c>
      <c r="S1958" s="8" t="inlineStr">
        <is>
          <t>30 ↓ -0.04%</t>
        </is>
      </c>
      <c r="T1958" s="8" t="inlineStr">
        <is>
          <t>26 ↓ -0.14%</t>
        </is>
      </c>
      <c r="U1958" s="8" t="inlineStr">
        <is>
          <t>3 ↑ +1.10%</t>
        </is>
      </c>
      <c r="V1958" s="8" t="inlineStr">
        <is>
          <t>5 ↑ +0.10%</t>
        </is>
      </c>
      <c r="W1958" s="8" t="inlineStr">
        <is>
          <t>3 ↑ +1.30%</t>
        </is>
      </c>
    </row>
    <row r="1959" ht="28" customHeight="1" s="386">
      <c r="A1959" s="308" t="n">
        <v>43322</v>
      </c>
      <c r="B1959" s="472" t="n">
        <v>991.395</v>
      </c>
      <c r="C1959" s="8" t="n">
        <v>1.28</v>
      </c>
      <c r="D1959" s="268" t="n">
        <v>0.0013</v>
      </c>
      <c r="E1959" s="8" t="n">
        <v>28.22</v>
      </c>
      <c r="F1959" s="8" t="n">
        <v>101.306</v>
      </c>
      <c r="G1959" s="8" t="n">
        <v>99.38500000000001</v>
      </c>
      <c r="H1959" s="8" t="n">
        <v>77.98</v>
      </c>
      <c r="I1959" s="8" t="n">
        <v>134.3</v>
      </c>
      <c r="J1959" s="8" t="n">
        <v>86.11</v>
      </c>
      <c r="K1959" s="268" t="n">
        <v>0.3299</v>
      </c>
      <c r="L1959" s="268" t="n">
        <v>0.243</v>
      </c>
      <c r="M1959" s="268" t="n">
        <v>0.0215</v>
      </c>
      <c r="N1959" s="8" t="n">
        <v>13.14</v>
      </c>
      <c r="O1959" s="8" t="n">
        <v>1114.24</v>
      </c>
      <c r="P1959" s="268" t="n">
        <v>0.0118</v>
      </c>
      <c r="Q1959" s="8" t="n">
        <v>78</v>
      </c>
      <c r="R1959" s="8" t="inlineStr">
        <is>
          <t>11 ↓ -0.17%</t>
        </is>
      </c>
      <c r="S1959" s="8" t="inlineStr">
        <is>
          <t>30 ↓ -0.06%</t>
        </is>
      </c>
      <c r="T1959" s="8" t="inlineStr">
        <is>
          <t>27 ↑ +0.06%</t>
        </is>
      </c>
      <c r="U1959" s="8" t="inlineStr">
        <is>
          <t>2 ↓ -0.81%</t>
        </is>
      </c>
      <c r="V1959" s="8" t="inlineStr">
        <is>
          <t>6 ↑ +0.53%</t>
        </is>
      </c>
      <c r="W1959" s="8" t="inlineStr">
        <is>
          <t>2 ↑ +5.25%</t>
        </is>
      </c>
    </row>
    <row r="1960" ht="28" customHeight="1" s="386">
      <c r="A1960" s="308" t="n">
        <v>43321</v>
      </c>
      <c r="B1960" s="472" t="n">
        <v>990.115</v>
      </c>
      <c r="C1960" s="8" t="n">
        <v>9.795999999999999</v>
      </c>
      <c r="D1960" s="268" t="n">
        <v>0.01</v>
      </c>
      <c r="E1960" s="8" t="n">
        <v>25.29</v>
      </c>
      <c r="F1960" s="8" t="n">
        <v>101.139</v>
      </c>
      <c r="G1960" s="8" t="n">
        <v>99.64</v>
      </c>
      <c r="H1960" s="8" t="n">
        <v>77.94</v>
      </c>
      <c r="I1960" s="8" t="n">
        <v>135.67</v>
      </c>
      <c r="J1960" s="8" t="n">
        <v>90.48</v>
      </c>
      <c r="K1960" s="268" t="n">
        <v>0.3453</v>
      </c>
      <c r="L1960" s="268" t="n">
        <v>0.2457</v>
      </c>
      <c r="M1960" s="268" t="n">
        <v>0.0216</v>
      </c>
      <c r="N1960" s="8" t="n">
        <v>17.5</v>
      </c>
      <c r="O1960" s="8" t="n">
        <v>1114.24</v>
      </c>
      <c r="P1960" s="268" t="n">
        <v>0.0157</v>
      </c>
      <c r="Q1960" s="8" t="n">
        <v>78</v>
      </c>
      <c r="R1960" s="8" t="inlineStr">
        <is>
          <t>10 ↑ +0.41%</t>
        </is>
      </c>
      <c r="S1960" s="8" t="inlineStr">
        <is>
          <t>30 ↑ +0.76%</t>
        </is>
      </c>
      <c r="T1960" s="8" t="inlineStr">
        <is>
          <t>28 ↑ +0.92%</t>
        </is>
      </c>
      <c r="U1960" s="8" t="inlineStr">
        <is>
          <t>2 ↑ +2.08%</t>
        </is>
      </c>
      <c r="V1960" s="8" t="inlineStr">
        <is>
          <t>6 ↑ +2.92%</t>
        </is>
      </c>
      <c r="W1960" s="8" t="inlineStr">
        <is>
          <t>2 ↑ +1.77%</t>
        </is>
      </c>
    </row>
    <row r="1961" ht="28" customHeight="1" s="386">
      <c r="A1961" s="308" t="n">
        <v>43320</v>
      </c>
      <c r="B1961" s="472" t="n">
        <v>980.319</v>
      </c>
      <c r="C1961" s="8" t="n">
        <v>-4.562</v>
      </c>
      <c r="D1961" s="268" t="n">
        <v>-0.0046</v>
      </c>
      <c r="E1961" s="8" t="n">
        <v>16.1</v>
      </c>
      <c r="F1961" s="8" t="n">
        <v>100.084</v>
      </c>
      <c r="G1961" s="8" t="n">
        <v>98.58</v>
      </c>
      <c r="H1961" s="8" t="n">
        <v>76.23999999999999</v>
      </c>
      <c r="I1961" s="8" t="n">
        <v>136.54</v>
      </c>
      <c r="J1961" s="8" t="n">
        <v>95.16</v>
      </c>
      <c r="K1961" s="268" t="n">
        <v>0.3645</v>
      </c>
      <c r="L1961" s="268" t="n">
        <v>0.2602</v>
      </c>
      <c r="M1961" s="268" t="n">
        <v>0.0236</v>
      </c>
      <c r="N1961" s="8" t="n">
        <v>11.4</v>
      </c>
      <c r="O1961" s="8" t="n">
        <v>1114.24</v>
      </c>
      <c r="P1961" s="268" t="n">
        <v>0.0102</v>
      </c>
      <c r="Q1961" s="8" t="n">
        <v>78</v>
      </c>
      <c r="R1961" s="8" t="inlineStr">
        <is>
          <t>11 ↓ -0.12%</t>
        </is>
      </c>
      <c r="S1961" s="8" t="inlineStr">
        <is>
          <t>33 ↓ -0.22%</t>
        </is>
      </c>
      <c r="T1961" s="8" t="inlineStr">
        <is>
          <t>24 ↓ -0.50%</t>
        </is>
      </c>
      <c r="U1961" s="8" t="inlineStr">
        <is>
          <t>3 ↓ -0.36%</t>
        </is>
      </c>
      <c r="V1961" s="8" t="inlineStr">
        <is>
          <t>5 ↓ -2.64%</t>
        </is>
      </c>
      <c r="W1961" s="8" t="inlineStr">
        <is>
          <t>2 ↓ -0.57%</t>
        </is>
      </c>
    </row>
    <row r="1962" ht="28" customHeight="1" s="386">
      <c r="A1962" s="308" t="n">
        <v>43319</v>
      </c>
      <c r="B1962" s="472" t="n">
        <v>984.881</v>
      </c>
      <c r="C1962" s="8" t="n">
        <v>8.689</v>
      </c>
      <c r="D1962" s="268" t="n">
        <v>0.0089</v>
      </c>
      <c r="E1962" s="8" t="n">
        <v>21.63</v>
      </c>
      <c r="F1962" s="8" t="n">
        <v>100.604</v>
      </c>
      <c r="G1962" s="8" t="n">
        <v>98.58</v>
      </c>
      <c r="H1962" s="8" t="n">
        <v>77.15000000000001</v>
      </c>
      <c r="I1962" s="8" t="n">
        <v>135.3</v>
      </c>
      <c r="J1962" s="8" t="n">
        <v>92.55</v>
      </c>
      <c r="K1962" s="268" t="n">
        <v>0.347</v>
      </c>
      <c r="L1962" s="268" t="n">
        <v>0.2402</v>
      </c>
      <c r="M1962" s="268" t="n">
        <v>0.0227</v>
      </c>
      <c r="N1962" s="8" t="n">
        <v>19.3</v>
      </c>
      <c r="O1962" s="8" t="n">
        <v>1114.24</v>
      </c>
      <c r="P1962" s="268" t="n">
        <v>0.0173</v>
      </c>
      <c r="Q1962" s="8" t="n">
        <v>78</v>
      </c>
      <c r="R1962" s="8" t="inlineStr">
        <is>
          <t>11 ↑ +0.43%</t>
        </is>
      </c>
      <c r="S1962" s="8" t="inlineStr">
        <is>
          <t>32 ↑ +0.76%</t>
        </is>
      </c>
      <c r="T1962" s="8" t="inlineStr">
        <is>
          <t>25 ↑ +0.63%</t>
        </is>
      </c>
      <c r="U1962" s="8" t="inlineStr">
        <is>
          <t>3 ↑ +2.59%</t>
        </is>
      </c>
      <c r="V1962" s="8" t="inlineStr">
        <is>
          <t>4 ↑ +1.20%</t>
        </is>
      </c>
      <c r="W1962" s="8" t="inlineStr">
        <is>
          <t>3 ↑ +3.99%</t>
        </is>
      </c>
    </row>
    <row r="1963" ht="28" customHeight="1" s="386">
      <c r="A1963" s="308" t="n">
        <v>43318</v>
      </c>
      <c r="B1963" s="472" t="n">
        <v>976.192</v>
      </c>
      <c r="C1963" s="8" t="n">
        <v>-7.628</v>
      </c>
      <c r="D1963" s="268" t="n">
        <v>-0.0078</v>
      </c>
      <c r="E1963" s="8" t="n">
        <v>12.5</v>
      </c>
      <c r="F1963" s="8" t="n">
        <v>99.65000000000001</v>
      </c>
      <c r="G1963" s="8" t="n">
        <v>97.89</v>
      </c>
      <c r="H1963" s="8" t="n">
        <v>77.54000000000001</v>
      </c>
      <c r="I1963" s="8" t="n">
        <v>136.13</v>
      </c>
      <c r="J1963" s="8" t="n">
        <v>98.33</v>
      </c>
      <c r="K1963" s="268" t="n">
        <v>0.3648</v>
      </c>
      <c r="L1963" s="268" t="n">
        <v>0.27</v>
      </c>
      <c r="M1963" s="268" t="n">
        <v>0.0243</v>
      </c>
      <c r="N1963" s="8" t="n">
        <v>11.48</v>
      </c>
      <c r="O1963" s="8" t="n">
        <v>1069.56</v>
      </c>
      <c r="P1963" s="268" t="n">
        <v>0.0107</v>
      </c>
      <c r="Q1963" s="8" t="n">
        <v>77</v>
      </c>
      <c r="R1963" s="8" t="inlineStr">
        <is>
          <t>11 ↓ -0.67%</t>
        </is>
      </c>
      <c r="S1963" s="8" t="inlineStr">
        <is>
          <t>32 ↓ -0.50%</t>
        </is>
      </c>
      <c r="T1963" s="8" t="inlineStr">
        <is>
          <t>24 ↓ -0.18%</t>
        </is>
      </c>
      <c r="U1963" s="8" t="inlineStr">
        <is>
          <t>4 ↓ -0.81%</t>
        </is>
      </c>
      <c r="V1963" s="8" t="inlineStr">
        <is>
          <t>5 ↓ -3.86%</t>
        </is>
      </c>
      <c r="W1963" s="8" t="inlineStr">
        <is>
          <t>1 ↓ -9.37%</t>
        </is>
      </c>
    </row>
    <row r="1964" ht="28" customHeight="1" s="386">
      <c r="A1964" s="308" t="n">
        <v>43315</v>
      </c>
      <c r="B1964" s="472" t="n">
        <v>983.8200000000001</v>
      </c>
      <c r="C1964" s="8" t="n">
        <v>-2.47</v>
      </c>
      <c r="D1964" s="268" t="n">
        <v>-0.0025</v>
      </c>
      <c r="E1964" s="8" t="n">
        <v>14.93</v>
      </c>
      <c r="F1964" s="8" t="n">
        <v>100.581</v>
      </c>
      <c r="G1964" s="8" t="n">
        <v>98</v>
      </c>
      <c r="H1964" s="8" t="n">
        <v>79.09</v>
      </c>
      <c r="I1964" s="8" t="n">
        <v>134.82</v>
      </c>
      <c r="J1964" s="8" t="n">
        <v>96.58</v>
      </c>
      <c r="K1964" s="268" t="n">
        <v>0.3423</v>
      </c>
      <c r="L1964" s="268" t="n">
        <v>0.2523</v>
      </c>
      <c r="M1964" s="268" t="n">
        <v>0.0228</v>
      </c>
      <c r="N1964" s="8" t="n">
        <v>13.04</v>
      </c>
      <c r="O1964" s="8" t="n">
        <v>1069.56</v>
      </c>
      <c r="P1964" s="268" t="n">
        <v>0.0122</v>
      </c>
      <c r="Q1964" s="8" t="n">
        <v>77</v>
      </c>
      <c r="R1964" s="8" t="inlineStr">
        <is>
          <t>11 ↓ -0.32%</t>
        </is>
      </c>
      <c r="S1964" s="8" t="inlineStr">
        <is>
          <t>32 ↓ -0.07%</t>
        </is>
      </c>
      <c r="T1964" s="8" t="inlineStr">
        <is>
          <t>24 ↓ -0.16%</t>
        </is>
      </c>
      <c r="U1964" s="8" t="inlineStr">
        <is>
          <t>3 ↓ -0.06%</t>
        </is>
      </c>
      <c r="V1964" s="8" t="inlineStr">
        <is>
          <t>5 ↓ -1.33%</t>
        </is>
      </c>
      <c r="W1964" s="8" t="inlineStr">
        <is>
          <t>2 ↓ -1.29%</t>
        </is>
      </c>
    </row>
    <row r="1965" ht="28" customHeight="1" s="386">
      <c r="A1965" s="308" t="n">
        <v>43314</v>
      </c>
      <c r="B1965" s="472" t="n">
        <v>986.29</v>
      </c>
      <c r="C1965" s="8" t="n">
        <v>-6.834</v>
      </c>
      <c r="D1965" s="268" t="n">
        <v>-0.0069</v>
      </c>
      <c r="E1965" s="8" t="n">
        <v>15.75</v>
      </c>
      <c r="F1965" s="8" t="n">
        <v>100.877</v>
      </c>
      <c r="G1965" s="8" t="n">
        <v>98.47</v>
      </c>
      <c r="H1965" s="8" t="n">
        <v>79.20999999999999</v>
      </c>
      <c r="I1965" s="8" t="n">
        <v>133.95</v>
      </c>
      <c r="J1965" s="8" t="n">
        <v>95.59999999999999</v>
      </c>
      <c r="K1965" s="268" t="n">
        <v>0.3308</v>
      </c>
      <c r="L1965" s="268" t="n">
        <v>0.2388</v>
      </c>
      <c r="M1965" s="268" t="n">
        <v>0.0223</v>
      </c>
      <c r="N1965" s="8" t="n">
        <v>15.53</v>
      </c>
      <c r="O1965" s="8" t="n">
        <v>1069.56</v>
      </c>
      <c r="P1965" s="268" t="n">
        <v>0.0145</v>
      </c>
      <c r="Q1965" s="8" t="n">
        <v>77</v>
      </c>
      <c r="R1965" s="8" t="inlineStr">
        <is>
          <t>11 ↓ -0.79%</t>
        </is>
      </c>
      <c r="S1965" s="8" t="inlineStr">
        <is>
          <t>32 ↓ -0.83%</t>
        </is>
      </c>
      <c r="T1965" s="8" t="inlineStr">
        <is>
          <t>24 ↓ -0.61%</t>
        </is>
      </c>
      <c r="U1965" s="8" t="inlineStr">
        <is>
          <t>4 ↓ -1.09%</t>
        </is>
      </c>
      <c r="V1965" s="8" t="inlineStr">
        <is>
          <t>3 ↓ -0.05%</t>
        </is>
      </c>
      <c r="W1965" s="8" t="inlineStr">
        <is>
          <t>3 ↑ +0.52%</t>
        </is>
      </c>
    </row>
    <row r="1966" ht="28" customHeight="1" s="386">
      <c r="A1966" s="308" t="n">
        <v>43313</v>
      </c>
      <c r="B1966" s="472" t="n">
        <v>993.124</v>
      </c>
      <c r="C1966" s="8" t="n">
        <v>-4.176</v>
      </c>
      <c r="D1966" s="268" t="n">
        <v>-0.0042</v>
      </c>
      <c r="E1966" s="8" t="n">
        <v>20.58</v>
      </c>
      <c r="F1966" s="8" t="n">
        <v>101.671</v>
      </c>
      <c r="G1966" s="8" t="n">
        <v>99.444</v>
      </c>
      <c r="H1966" s="8" t="n">
        <v>80.73999999999999</v>
      </c>
      <c r="I1966" s="8" t="n">
        <v>132.53</v>
      </c>
      <c r="J1966" s="8" t="n">
        <v>89.68000000000001</v>
      </c>
      <c r="K1966" s="268" t="n">
        <v>0.3086</v>
      </c>
      <c r="L1966" s="268" t="n">
        <v>0.2129</v>
      </c>
      <c r="M1966" s="268" t="n">
        <v>0.0206</v>
      </c>
      <c r="N1966" s="8" t="n">
        <v>12.71</v>
      </c>
      <c r="O1966" s="8" t="n">
        <v>1056.35</v>
      </c>
      <c r="P1966" s="268" t="n">
        <v>0.012</v>
      </c>
      <c r="Q1966" s="8" t="n">
        <v>76</v>
      </c>
      <c r="R1966" s="8" t="inlineStr">
        <is>
          <t>8 ↓ -0.35%</t>
        </is>
      </c>
      <c r="S1966" s="8" t="inlineStr">
        <is>
          <t>32 ↓ -0.53%</t>
        </is>
      </c>
      <c r="T1966" s="8" t="inlineStr">
        <is>
          <t>26 ↓ -0.54%</t>
        </is>
      </c>
      <c r="U1966" s="8" t="inlineStr">
        <is>
          <t>3 ↓ -0.50%</t>
        </is>
      </c>
      <c r="V1966" s="8" t="inlineStr">
        <is>
          <t>4 ↓ -0.69%</t>
        </is>
      </c>
      <c r="W1966" s="8" t="inlineStr">
        <is>
          <t>3 ↓ -0.03%</t>
        </is>
      </c>
    </row>
    <row r="1967" ht="28" customHeight="1" s="386">
      <c r="A1967" s="308" t="n">
        <v>43312</v>
      </c>
      <c r="B1967" s="472" t="n">
        <v>997.3</v>
      </c>
      <c r="C1967" s="8" t="n">
        <v>0.606</v>
      </c>
      <c r="D1967" s="268" t="n">
        <v>0.0005999999999999999</v>
      </c>
      <c r="E1967" s="8" t="n">
        <v>24.62</v>
      </c>
      <c r="F1967" s="8" t="n">
        <v>102.017</v>
      </c>
      <c r="G1967" s="8" t="n">
        <v>99.25</v>
      </c>
      <c r="H1967" s="8" t="n">
        <v>81.2</v>
      </c>
      <c r="I1967" s="8" t="n">
        <v>131.94</v>
      </c>
      <c r="J1967" s="8" t="n">
        <v>82.31</v>
      </c>
      <c r="K1967" s="268" t="n">
        <v>0.2992</v>
      </c>
      <c r="L1967" s="268" t="n">
        <v>0.206</v>
      </c>
      <c r="M1967" s="268" t="n">
        <v>0.02</v>
      </c>
      <c r="N1967" s="8" t="n">
        <v>9.529999999999999</v>
      </c>
      <c r="O1967" s="8" t="n">
        <v>1026.32</v>
      </c>
      <c r="P1967" s="268" t="n">
        <v>0.009299999999999999</v>
      </c>
      <c r="Q1967" s="8" t="n">
        <v>74</v>
      </c>
      <c r="R1967" s="8" t="inlineStr">
        <is>
          <t>8 ↑ +0.29%</t>
        </is>
      </c>
      <c r="S1967" s="8" t="inlineStr">
        <is>
          <t>32 ↑ +0.13%</t>
        </is>
      </c>
      <c r="T1967" s="8" t="inlineStr">
        <is>
          <t>23 ↑ +0.05%</t>
        </is>
      </c>
      <c r="U1967" s="8" t="inlineStr">
        <is>
          <t>4 ↑ +2.21%</t>
        </is>
      </c>
      <c r="V1967" s="8" t="inlineStr">
        <is>
          <t>4 ↑ +0.47%</t>
        </is>
      </c>
      <c r="W1967" s="8" t="inlineStr">
        <is>
          <t>3 ↓ -1.57%</t>
        </is>
      </c>
    </row>
    <row r="1968" ht="28" customHeight="1" s="386">
      <c r="A1968" s="308" t="n">
        <v>43311</v>
      </c>
      <c r="B1968" s="472" t="n">
        <v>996.694</v>
      </c>
      <c r="C1968" s="8" t="n">
        <v>-6.483</v>
      </c>
      <c r="D1968" s="268" t="n">
        <v>-0.0065</v>
      </c>
      <c r="E1968" s="8" t="n">
        <v>21.42</v>
      </c>
      <c r="F1968" s="8" t="n">
        <v>101.99</v>
      </c>
      <c r="G1968" s="8" t="n">
        <v>99.395</v>
      </c>
      <c r="H1968" s="8" t="n">
        <v>81.18000000000001</v>
      </c>
      <c r="I1968" s="8" t="n">
        <v>131.94</v>
      </c>
      <c r="J1968" s="8" t="n">
        <v>85.15000000000001</v>
      </c>
      <c r="K1968" s="268" t="n">
        <v>0.2995</v>
      </c>
      <c r="L1968" s="268" t="n">
        <v>0.2061</v>
      </c>
      <c r="M1968" s="268" t="n">
        <v>0.0201</v>
      </c>
      <c r="N1968" s="8" t="n">
        <v>11.47</v>
      </c>
      <c r="O1968" s="8" t="n">
        <v>1026.32</v>
      </c>
      <c r="P1968" s="268" t="n">
        <v>0.0112</v>
      </c>
      <c r="Q1968" s="8" t="n">
        <v>74</v>
      </c>
      <c r="R1968" s="8" t="inlineStr">
        <is>
          <t>8 ↓ -2.25%</t>
        </is>
      </c>
      <c r="S1968" s="8" t="inlineStr">
        <is>
          <t>32 ↓ -0.56%</t>
        </is>
      </c>
      <c r="T1968" s="8" t="inlineStr">
        <is>
          <t>24 ↓ -0.53%</t>
        </is>
      </c>
      <c r="U1968" s="8" t="inlineStr">
        <is>
          <t>3 ↓ -0.44%</t>
        </is>
      </c>
      <c r="V1968" s="8" t="inlineStr">
        <is>
          <t>4 ↓ -0.21%</t>
        </is>
      </c>
      <c r="W1968" s="8" t="inlineStr">
        <is>
          <t>3 ↑ +0.95%</t>
        </is>
      </c>
    </row>
    <row r="1969" ht="28" customHeight="1" s="386">
      <c r="A1969" s="308" t="n">
        <v>43308</v>
      </c>
      <c r="B1969" s="472" t="n">
        <v>1003.177</v>
      </c>
      <c r="C1969" s="8" t="n">
        <v>-3.383</v>
      </c>
      <c r="D1969" s="268" t="n">
        <v>-0.0034</v>
      </c>
      <c r="E1969" s="8" t="n">
        <v>28.07</v>
      </c>
      <c r="F1969" s="8" t="n">
        <v>102.596</v>
      </c>
      <c r="G1969" s="8" t="n">
        <v>99.745</v>
      </c>
      <c r="H1969" s="8" t="n">
        <v>82.15000000000001</v>
      </c>
      <c r="I1969" s="8" t="n">
        <v>132.2</v>
      </c>
      <c r="J1969" s="8" t="n">
        <v>81.88</v>
      </c>
      <c r="K1969" s="268" t="n">
        <v>0.2961</v>
      </c>
      <c r="L1969" s="268" t="n">
        <v>0.2002</v>
      </c>
      <c r="M1969" s="268" t="n">
        <v>0.0186</v>
      </c>
      <c r="N1969" s="8" t="n">
        <v>12.55</v>
      </c>
      <c r="O1969" s="8" t="n">
        <v>1026.32</v>
      </c>
      <c r="P1969" s="268" t="n">
        <v>0.0122</v>
      </c>
      <c r="Q1969" s="8" t="n">
        <v>74</v>
      </c>
      <c r="R1969" s="8" t="inlineStr">
        <is>
          <t>4 ↓ -1.48%</t>
        </is>
      </c>
      <c r="S1969" s="8" t="inlineStr">
        <is>
          <t>35 ↓ -0.08%</t>
        </is>
      </c>
      <c r="T1969" s="8" t="inlineStr">
        <is>
          <t>25 ↓ -0.45%</t>
        </is>
      </c>
      <c r="U1969" s="8" t="inlineStr">
        <is>
          <t>3 ↓ -0.83%</t>
        </is>
      </c>
      <c r="V1969" s="8" t="inlineStr">
        <is>
          <t>4 ↑ +0.35%</t>
        </is>
      </c>
      <c r="W1969" s="8" t="inlineStr">
        <is>
          <t>3 ↓ -1.27%</t>
        </is>
      </c>
    </row>
    <row r="1970" ht="28" customHeight="1" s="386">
      <c r="A1970" s="308" t="n">
        <v>43307</v>
      </c>
      <c r="B1970" s="472" t="n">
        <v>1006.56</v>
      </c>
      <c r="C1970" s="8" t="n">
        <v>-7.459</v>
      </c>
      <c r="D1970" s="268" t="n">
        <v>-0.0074</v>
      </c>
      <c r="E1970" s="8" t="n">
        <v>29.08</v>
      </c>
      <c r="F1970" s="8" t="n">
        <v>102.954</v>
      </c>
      <c r="G1970" s="8" t="n">
        <v>99.94</v>
      </c>
      <c r="H1970" s="8" t="n">
        <v>82.8</v>
      </c>
      <c r="I1970" s="8" t="n">
        <v>131.64</v>
      </c>
      <c r="J1970" s="8" t="n">
        <v>79.84999999999999</v>
      </c>
      <c r="K1970" s="268" t="n">
        <v>0.2869</v>
      </c>
      <c r="L1970" s="268" t="n">
        <v>0.2028</v>
      </c>
      <c r="M1970" s="268" t="n">
        <v>0.0178</v>
      </c>
      <c r="N1970" s="8" t="n">
        <v>14.32</v>
      </c>
      <c r="O1970" s="8" t="n">
        <v>1026.32</v>
      </c>
      <c r="P1970" s="268" t="n">
        <v>0.014</v>
      </c>
      <c r="Q1970" s="8" t="n">
        <v>74</v>
      </c>
      <c r="R1970" s="8" t="inlineStr">
        <is>
          <t>3 ↓ -0.39%</t>
        </is>
      </c>
      <c r="S1970" s="8" t="inlineStr">
        <is>
          <t>36 ↓ -0.57%</t>
        </is>
      </c>
      <c r="T1970" s="8" t="inlineStr">
        <is>
          <t>23 ↓ -0.79%</t>
        </is>
      </c>
      <c r="U1970" s="8" t="inlineStr">
        <is>
          <t>4 ↓ -1.41%</t>
        </is>
      </c>
      <c r="V1970" s="8" t="inlineStr">
        <is>
          <t>5 ↓ -1.29%</t>
        </is>
      </c>
      <c r="W1970" s="8" t="inlineStr">
        <is>
          <t>3 ↓ -0.89%</t>
        </is>
      </c>
    </row>
    <row r="1971" ht="28" customHeight="1" s="386">
      <c r="A1971" s="308" t="n">
        <v>43306</v>
      </c>
      <c r="B1971" s="472" t="n">
        <v>1014.019</v>
      </c>
      <c r="C1971" s="8" t="n">
        <v>-0.311</v>
      </c>
      <c r="D1971" s="268" t="n">
        <v>-0.0003</v>
      </c>
      <c r="E1971" s="8" t="n">
        <v>32.85</v>
      </c>
      <c r="F1971" s="8" t="n">
        <v>103.745</v>
      </c>
      <c r="G1971" s="8" t="n">
        <v>100.56</v>
      </c>
      <c r="H1971" s="8" t="n">
        <v>83.89</v>
      </c>
      <c r="I1971" s="8" t="n">
        <v>132.54</v>
      </c>
      <c r="J1971" s="8" t="n">
        <v>85.05</v>
      </c>
      <c r="K1971" s="268" t="n">
        <v>0.2879</v>
      </c>
      <c r="L1971" s="268" t="n">
        <v>0.1992</v>
      </c>
      <c r="M1971" s="268" t="n">
        <v>0.0164</v>
      </c>
      <c r="N1971" s="8" t="n">
        <v>18.27</v>
      </c>
      <c r="O1971" s="8" t="n">
        <v>1026.32</v>
      </c>
      <c r="P1971" s="268" t="n">
        <v>0.0178</v>
      </c>
      <c r="Q1971" s="8" t="n">
        <v>74</v>
      </c>
      <c r="R1971" s="8" t="inlineStr">
        <is>
          <t>3 ↑ +1.22%</t>
        </is>
      </c>
      <c r="S1971" s="8" t="inlineStr">
        <is>
          <t>31 ↑ +0.41%</t>
        </is>
      </c>
      <c r="T1971" s="8" t="inlineStr">
        <is>
          <t>26 ↓ -0.37%</t>
        </is>
      </c>
      <c r="U1971" s="8" t="inlineStr">
        <is>
          <t>6 ↓ -0.65%</t>
        </is>
      </c>
      <c r="V1971" s="8" t="inlineStr">
        <is>
          <t>5 ↓ -0.41%</t>
        </is>
      </c>
      <c r="W1971" s="8" t="inlineStr">
        <is>
          <t>3 ↓ -1.05%</t>
        </is>
      </c>
    </row>
    <row r="1972" ht="28" customHeight="1" s="386">
      <c r="A1972" s="308" t="n">
        <v>43305</v>
      </c>
      <c r="B1972" s="472" t="n">
        <v>1014.33</v>
      </c>
      <c r="C1972" s="8" t="n">
        <v>3.707</v>
      </c>
      <c r="D1972" s="268" t="n">
        <v>0.0037</v>
      </c>
      <c r="E1972" s="8" t="n">
        <v>34.14</v>
      </c>
      <c r="F1972" s="8" t="n">
        <v>103.732</v>
      </c>
      <c r="G1972" s="8" t="n">
        <v>101.02</v>
      </c>
      <c r="H1972" s="8" t="n">
        <v>82.34</v>
      </c>
      <c r="I1972" s="8" t="n">
        <v>132.98</v>
      </c>
      <c r="J1972" s="8" t="n">
        <v>83.79000000000001</v>
      </c>
      <c r="K1972" s="268" t="n">
        <v>0.2925</v>
      </c>
      <c r="L1972" s="268" t="n">
        <v>0.2019</v>
      </c>
      <c r="M1972" s="268" t="n">
        <v>0.0166</v>
      </c>
      <c r="N1972" s="8" t="n">
        <v>21.21</v>
      </c>
      <c r="O1972" s="8" t="n">
        <v>1025.32</v>
      </c>
      <c r="P1972" s="268" t="n">
        <v>0.0207</v>
      </c>
      <c r="Q1972" s="8" t="n">
        <v>72</v>
      </c>
      <c r="R1972" s="8" t="inlineStr">
        <is>
          <t>7 ↓ -0.61%</t>
        </is>
      </c>
      <c r="S1972" s="8" t="inlineStr">
        <is>
          <t>25 ↑ +0.03%</t>
        </is>
      </c>
      <c r="T1972" s="8" t="inlineStr">
        <is>
          <t>26 ↑ +0.54%</t>
        </is>
      </c>
      <c r="U1972" s="8" t="inlineStr">
        <is>
          <t>6 ↑ +0.17%</t>
        </is>
      </c>
      <c r="V1972" s="8" t="inlineStr">
        <is>
          <t>5 ↑ +4.18%</t>
        </is>
      </c>
      <c r="W1972" s="8" t="inlineStr">
        <is>
          <t>3 ↑ +2.00%</t>
        </is>
      </c>
    </row>
    <row r="1973" ht="28" customHeight="1" s="386">
      <c r="A1973" s="308" t="n">
        <v>43304</v>
      </c>
      <c r="B1973" s="472" t="n">
        <v>1010.623</v>
      </c>
      <c r="C1973" s="8" t="n">
        <v>2.22</v>
      </c>
      <c r="D1973" s="268" t="n">
        <v>0.0022</v>
      </c>
      <c r="E1973" s="8" t="n">
        <v>31.61</v>
      </c>
      <c r="F1973" s="8" t="n">
        <v>103.303</v>
      </c>
      <c r="G1973" s="8" t="n">
        <v>100.238</v>
      </c>
      <c r="H1973" s="8" t="n">
        <v>81</v>
      </c>
      <c r="I1973" s="8" t="n">
        <v>134.56</v>
      </c>
      <c r="J1973" s="8" t="n">
        <v>88.64</v>
      </c>
      <c r="K1973" s="268" t="n">
        <v>0.3126</v>
      </c>
      <c r="L1973" s="268" t="n">
        <v>0.2174</v>
      </c>
      <c r="M1973" s="268" t="n">
        <v>0.0172</v>
      </c>
      <c r="N1973" s="8" t="n">
        <v>20.98</v>
      </c>
      <c r="O1973" s="8" t="n">
        <v>1025.32</v>
      </c>
      <c r="P1973" s="268" t="n">
        <v>0.0205</v>
      </c>
      <c r="Q1973" s="8" t="n">
        <v>72</v>
      </c>
      <c r="R1973" s="8" t="inlineStr">
        <is>
          <t>6 ↑ +0.83%</t>
        </is>
      </c>
      <c r="S1973" s="8" t="inlineStr">
        <is>
          <t>27 ↑ +0.34%</t>
        </is>
      </c>
      <c r="T1973" s="8" t="inlineStr">
        <is>
          <t>25 ↑ +0.52%</t>
        </is>
      </c>
      <c r="U1973" s="8" t="inlineStr">
        <is>
          <t>7 ↑ +1.32%</t>
        </is>
      </c>
      <c r="V1973" s="8" t="inlineStr">
        <is>
          <t>4 ↑ +0.95%</t>
        </is>
      </c>
      <c r="W1973" s="8" t="inlineStr">
        <is>
          <t>3 ↓ -8.12%</t>
        </is>
      </c>
    </row>
    <row r="1974" ht="28" customHeight="1" s="386">
      <c r="A1974" s="308" t="n">
        <v>43301</v>
      </c>
      <c r="B1974" s="472" t="n">
        <v>1008.403</v>
      </c>
      <c r="C1974" s="8" t="n">
        <v>8.553000000000001</v>
      </c>
      <c r="D1974" s="268" t="n">
        <v>0.008500000000000001</v>
      </c>
      <c r="E1974" s="8" t="n">
        <v>28.88</v>
      </c>
      <c r="F1974" s="8" t="n">
        <v>103.411</v>
      </c>
      <c r="G1974" s="8" t="n">
        <v>100.178</v>
      </c>
      <c r="H1974" s="8" t="n">
        <v>80.75</v>
      </c>
      <c r="I1974" s="8" t="n">
        <v>135.53</v>
      </c>
      <c r="J1974" s="8" t="n">
        <v>90.39</v>
      </c>
      <c r="K1974" s="268" t="n">
        <v>0.3212</v>
      </c>
      <c r="L1974" s="268" t="n">
        <v>0.2124</v>
      </c>
      <c r="M1974" s="268" t="n">
        <v>0.0177</v>
      </c>
      <c r="N1974" s="8" t="n">
        <v>19.36</v>
      </c>
      <c r="O1974" s="8" t="n">
        <v>1025.32</v>
      </c>
      <c r="P1974" s="268" t="n">
        <v>0.0189</v>
      </c>
      <c r="Q1974" s="8" t="n">
        <v>72</v>
      </c>
      <c r="R1974" s="8" t="inlineStr">
        <is>
          <t>8 ↑ +1.25%</t>
        </is>
      </c>
      <c r="S1974" s="8" t="inlineStr">
        <is>
          <t>27 ↑ +0.96%</t>
        </is>
      </c>
      <c r="T1974" s="8" t="inlineStr">
        <is>
          <t>27 ↑ +0.39%</t>
        </is>
      </c>
      <c r="U1974" s="8" t="inlineStr">
        <is>
          <t>3 ↑ +1.37%</t>
        </is>
      </c>
      <c r="V1974" s="8" t="inlineStr">
        <is>
          <t>4 ↑ +0.94%</t>
        </is>
      </c>
      <c r="W1974" s="8" t="inlineStr">
        <is>
          <t>3 ↑ +2.47%</t>
        </is>
      </c>
    </row>
    <row r="1975" ht="28" customHeight="1" s="386">
      <c r="A1975" s="308" t="n">
        <v>43300</v>
      </c>
      <c r="B1975" s="472" t="n">
        <v>999.85</v>
      </c>
      <c r="C1975" s="8" t="n">
        <v>1.985</v>
      </c>
      <c r="D1975" s="268" t="n">
        <v>0.002</v>
      </c>
      <c r="E1975" s="8" t="n">
        <v>25.93</v>
      </c>
      <c r="F1975" s="8" t="n">
        <v>102.535</v>
      </c>
      <c r="G1975" s="8" t="n">
        <v>100.025</v>
      </c>
      <c r="H1975" s="8" t="n">
        <v>79.05</v>
      </c>
      <c r="I1975" s="8" t="n">
        <v>135.41</v>
      </c>
      <c r="J1975" s="8" t="n">
        <v>93.36</v>
      </c>
      <c r="K1975" s="268" t="n">
        <v>0.3287</v>
      </c>
      <c r="L1975" s="268" t="n">
        <v>0.2226</v>
      </c>
      <c r="M1975" s="268" t="n">
        <v>0.0195</v>
      </c>
      <c r="N1975" s="8" t="n">
        <v>10.7</v>
      </c>
      <c r="O1975" s="8" t="n">
        <v>1025.32</v>
      </c>
      <c r="P1975" s="268" t="n">
        <v>0.0104</v>
      </c>
      <c r="Q1975" s="8" t="n">
        <v>72</v>
      </c>
      <c r="R1975" s="8" t="inlineStr">
        <is>
          <t>10 ↑ +0.89%</t>
        </is>
      </c>
      <c r="S1975" s="8" t="inlineStr">
        <is>
          <t>27 ↑ +0.21%</t>
        </is>
      </c>
      <c r="T1975" s="8" t="inlineStr">
        <is>
          <t>23 ↑ +0.20%</t>
        </is>
      </c>
      <c r="U1975" s="8" t="inlineStr">
        <is>
          <t>5 ↑ +0.94%</t>
        </is>
      </c>
      <c r="V1975" s="8" t="inlineStr">
        <is>
          <t>4 ↓ -0.10%</t>
        </is>
      </c>
      <c r="W1975" s="8" t="inlineStr">
        <is>
          <t>3 ↓ -3.04%</t>
        </is>
      </c>
    </row>
    <row r="1976" ht="28" customHeight="1" s="386">
      <c r="A1976" s="308" t="n">
        <v>43299</v>
      </c>
      <c r="B1976" s="472" t="n">
        <v>997.865</v>
      </c>
      <c r="C1976" s="8" t="n">
        <v>2.687</v>
      </c>
      <c r="D1976" s="268" t="n">
        <v>0.0027</v>
      </c>
      <c r="E1976" s="8" t="n">
        <v>22.9</v>
      </c>
      <c r="F1976" s="8" t="n">
        <v>102.494</v>
      </c>
      <c r="G1976" s="8" t="n">
        <v>99.91500000000001</v>
      </c>
      <c r="H1976" s="8" t="n">
        <v>80.42</v>
      </c>
      <c r="I1976" s="8" t="n">
        <v>133.89</v>
      </c>
      <c r="J1976" s="8" t="n">
        <v>90.98</v>
      </c>
      <c r="K1976" s="268" t="n">
        <v>0.3139</v>
      </c>
      <c r="L1976" s="268" t="n">
        <v>0.2156</v>
      </c>
      <c r="M1976" s="268" t="n">
        <v>0.02</v>
      </c>
      <c r="N1976" s="8" t="n">
        <v>11.58</v>
      </c>
      <c r="O1976" s="8" t="n">
        <v>1025.32</v>
      </c>
      <c r="P1976" s="268" t="n">
        <v>0.0113</v>
      </c>
      <c r="Q1976" s="8" t="n">
        <v>72</v>
      </c>
      <c r="R1976" s="8" t="inlineStr">
        <is>
          <t>10 ↑ +0.35%</t>
        </is>
      </c>
      <c r="S1976" s="8" t="inlineStr">
        <is>
          <t>27 ↑ +0.38%</t>
        </is>
      </c>
      <c r="T1976" s="8" t="inlineStr">
        <is>
          <t>24 ↑ +0.24%</t>
        </is>
      </c>
      <c r="U1976" s="8" t="inlineStr">
        <is>
          <t>4 ↑ +0.08%</t>
        </is>
      </c>
      <c r="V1976" s="8" t="inlineStr">
        <is>
          <t>4 ↑ +0.32%</t>
        </is>
      </c>
      <c r="W1976" s="8" t="inlineStr">
        <is>
          <t>3 ↓ -0.49%</t>
        </is>
      </c>
    </row>
    <row r="1977" ht="28" customHeight="1" s="386">
      <c r="A1977" s="308" t="n">
        <v>43298</v>
      </c>
      <c r="B1977" s="472" t="n">
        <v>995.178</v>
      </c>
      <c r="C1977" s="8" t="n">
        <v>3.151</v>
      </c>
      <c r="D1977" s="268" t="n">
        <v>0.0032</v>
      </c>
      <c r="E1977" s="8" t="n">
        <v>19.44</v>
      </c>
      <c r="F1977" s="8" t="n">
        <v>102.228</v>
      </c>
      <c r="G1977" s="8" t="n">
        <v>99.905</v>
      </c>
      <c r="H1977" s="8" t="n">
        <v>80.73999999999999</v>
      </c>
      <c r="I1977" s="8" t="n">
        <v>132.53</v>
      </c>
      <c r="J1977" s="8" t="n">
        <v>88.75</v>
      </c>
      <c r="K1977" s="268" t="n">
        <v>0.3031</v>
      </c>
      <c r="L1977" s="268" t="n">
        <v>0.2058</v>
      </c>
      <c r="M1977" s="268" t="n">
        <v>0.0205</v>
      </c>
      <c r="N1977" s="8" t="n">
        <v>11.77</v>
      </c>
      <c r="O1977" s="8" t="n">
        <v>1025.32</v>
      </c>
      <c r="P1977" s="268" t="n">
        <v>0.0115</v>
      </c>
      <c r="Q1977" s="8" t="n">
        <v>72</v>
      </c>
      <c r="R1977" s="8" t="inlineStr">
        <is>
          <t>12 ↑ +0.50%</t>
        </is>
      </c>
      <c r="S1977" s="8" t="inlineStr">
        <is>
          <t>25 ↑ +0.68%</t>
        </is>
      </c>
      <c r="T1977" s="8" t="inlineStr">
        <is>
          <t>24 ↓ -0.01%</t>
        </is>
      </c>
      <c r="U1977" s="8" t="inlineStr">
        <is>
          <t>4 ↑ +0.16%</t>
        </is>
      </c>
      <c r="V1977" s="8" t="inlineStr">
        <is>
          <t>4 ↓ -0.67%</t>
        </is>
      </c>
      <c r="W1977" s="8" t="inlineStr">
        <is>
          <t>3 ↑ +0.72%</t>
        </is>
      </c>
    </row>
    <row r="1978" ht="28" customHeight="1" s="386">
      <c r="A1978" s="308" t="n">
        <v>43297</v>
      </c>
      <c r="B1978" s="472" t="n">
        <v>992.027</v>
      </c>
      <c r="C1978" s="8" t="n">
        <v>-2.244</v>
      </c>
      <c r="D1978" s="268" t="n">
        <v>-0.0023</v>
      </c>
      <c r="E1978" s="8" t="n">
        <v>18.39</v>
      </c>
      <c r="F1978" s="8" t="n">
        <v>101.965</v>
      </c>
      <c r="G1978" s="8" t="n">
        <v>99.61499999999999</v>
      </c>
      <c r="H1978" s="8" t="n">
        <v>81.53</v>
      </c>
      <c r="I1978" s="8" t="n">
        <v>132.35</v>
      </c>
      <c r="J1978" s="8" t="n">
        <v>87.5</v>
      </c>
      <c r="K1978" s="268" t="n">
        <v>0.3038</v>
      </c>
      <c r="L1978" s="268" t="n">
        <v>0.2063</v>
      </c>
      <c r="M1978" s="268" t="n">
        <v>0.0211</v>
      </c>
      <c r="N1978" s="8" t="n">
        <v>10.72</v>
      </c>
      <c r="O1978" s="8" t="n">
        <v>1025.32</v>
      </c>
      <c r="P1978" s="268" t="n">
        <v>0.0105</v>
      </c>
      <c r="Q1978" s="8" t="n">
        <v>72</v>
      </c>
      <c r="R1978" s="8" t="inlineStr">
        <is>
          <t>13 ↓ -0.23%</t>
        </is>
      </c>
      <c r="S1978" s="8" t="inlineStr">
        <is>
          <t>24 ↓ -0.24%</t>
        </is>
      </c>
      <c r="T1978" s="8" t="inlineStr">
        <is>
          <t>26 ↓ -0.08%</t>
        </is>
      </c>
      <c r="U1978" s="8" t="inlineStr">
        <is>
          <t>1 ↓ -0.16%</t>
        </is>
      </c>
      <c r="V1978" s="8" t="inlineStr">
        <is>
          <t>5 ↓ -0.59%</t>
        </is>
      </c>
      <c r="W1978" s="8" t="inlineStr">
        <is>
          <t>3 ↓ -0.75%</t>
        </is>
      </c>
    </row>
    <row r="1979" ht="28" customHeight="1" s="386">
      <c r="A1979" s="308" t="n">
        <v>43294</v>
      </c>
      <c r="B1979" s="472" t="n">
        <v>994.271</v>
      </c>
      <c r="C1979" s="8" t="n">
        <v>2.13</v>
      </c>
      <c r="D1979" s="268" t="n">
        <v>0.0021</v>
      </c>
      <c r="E1979" s="8" t="n">
        <v>20.45</v>
      </c>
      <c r="F1979" s="8" t="n">
        <v>102.384</v>
      </c>
      <c r="G1979" s="8" t="n">
        <v>100.66</v>
      </c>
      <c r="H1979" s="8" t="n">
        <v>80.17</v>
      </c>
      <c r="I1979" s="8" t="n">
        <v>132.96</v>
      </c>
      <c r="J1979" s="8" t="n">
        <v>87.34</v>
      </c>
      <c r="K1979" s="268" t="n">
        <v>0.3057</v>
      </c>
      <c r="L1979" s="268" t="n">
        <v>0.2038</v>
      </c>
      <c r="M1979" s="268" t="n">
        <v>0.0204</v>
      </c>
      <c r="N1979" s="8" t="n">
        <v>11.64</v>
      </c>
      <c r="O1979" s="8" t="n">
        <v>1021.96</v>
      </c>
      <c r="P1979" s="268" t="n">
        <v>0.0114</v>
      </c>
      <c r="Q1979" s="8" t="n">
        <v>70</v>
      </c>
      <c r="R1979" s="8" t="inlineStr">
        <is>
          <t>13 ↑ +0.16%</t>
        </is>
      </c>
      <c r="S1979" s="8" t="inlineStr">
        <is>
          <t>22 ↓ -0.26%</t>
        </is>
      </c>
      <c r="T1979" s="8" t="inlineStr">
        <is>
          <t>25 ↑ +0.29%</t>
        </is>
      </c>
      <c r="U1979" s="8" t="inlineStr">
        <is>
          <t>2 ↑ +1.21%</t>
        </is>
      </c>
      <c r="V1979" s="8" t="inlineStr">
        <is>
          <t>5 ↑ +0.15%</t>
        </is>
      </c>
      <c r="W1979" s="8" t="inlineStr">
        <is>
          <t>3 ↑ +0.36%</t>
        </is>
      </c>
    </row>
    <row r="1980" ht="28" customHeight="1" s="386">
      <c r="A1980" s="308" t="n">
        <v>43293</v>
      </c>
      <c r="B1980" s="472" t="n">
        <v>992.141</v>
      </c>
      <c r="C1980" s="8" t="n">
        <v>12.828</v>
      </c>
      <c r="D1980" s="268" t="n">
        <v>0.0131</v>
      </c>
      <c r="E1980" s="8" t="n">
        <v>19.15</v>
      </c>
      <c r="F1980" s="8" t="n">
        <v>102.149</v>
      </c>
      <c r="G1980" s="8" t="n">
        <v>99.97499999999999</v>
      </c>
      <c r="H1980" s="8" t="n">
        <v>80.45</v>
      </c>
      <c r="I1980" s="8" t="n">
        <v>133.32</v>
      </c>
      <c r="J1980" s="8" t="n">
        <v>89.25</v>
      </c>
      <c r="K1980" s="268" t="n">
        <v>0.3117</v>
      </c>
      <c r="L1980" s="268" t="n">
        <v>0.2158</v>
      </c>
      <c r="M1980" s="268" t="n">
        <v>0.0208</v>
      </c>
      <c r="N1980" s="8" t="n">
        <v>16.47</v>
      </c>
      <c r="O1980" s="8" t="n">
        <v>1021.96</v>
      </c>
      <c r="P1980" s="268" t="n">
        <v>0.0161</v>
      </c>
      <c r="Q1980" s="8" t="n">
        <v>70</v>
      </c>
      <c r="R1980" s="8" t="inlineStr">
        <is>
          <t>13 ↑ +0.64%</t>
        </is>
      </c>
      <c r="S1980" s="8" t="inlineStr">
        <is>
          <t>24 ↑ +1.09%</t>
        </is>
      </c>
      <c r="T1980" s="8" t="inlineStr">
        <is>
          <t>24 ↑ +1.32%</t>
        </is>
      </c>
      <c r="U1980" s="8" t="inlineStr">
        <is>
          <t>1 ↑ +2.47%</t>
        </is>
      </c>
      <c r="V1980" s="8" t="inlineStr">
        <is>
          <t>5 ↑ +2.27%</t>
        </is>
      </c>
      <c r="W1980" s="8" t="inlineStr">
        <is>
          <t>3 ↑ +3.94%</t>
        </is>
      </c>
    </row>
    <row r="1981" ht="28" customHeight="1" s="386">
      <c r="A1981" s="308" t="n">
        <v>43292</v>
      </c>
      <c r="B1981" s="472" t="n">
        <v>979.313</v>
      </c>
      <c r="C1981" s="8" t="n">
        <v>-5.029</v>
      </c>
      <c r="D1981" s="268" t="n">
        <v>-0.0051</v>
      </c>
      <c r="E1981" s="8" t="n">
        <v>11.32</v>
      </c>
      <c r="F1981" s="8" t="n">
        <v>100.717</v>
      </c>
      <c r="G1981" s="8" t="n">
        <v>98.125</v>
      </c>
      <c r="H1981" s="8" t="n">
        <v>78.40000000000001</v>
      </c>
      <c r="I1981" s="8" t="n">
        <v>134.05</v>
      </c>
      <c r="J1981" s="8" t="n">
        <v>96</v>
      </c>
      <c r="K1981" s="268" t="n">
        <v>0.3333</v>
      </c>
      <c r="L1981" s="268" t="n">
        <v>0.2331</v>
      </c>
      <c r="M1981" s="268" t="n">
        <v>0.0234</v>
      </c>
      <c r="N1981" s="8" t="n">
        <v>12.38</v>
      </c>
      <c r="O1981" s="8" t="n">
        <v>1021.96</v>
      </c>
      <c r="P1981" s="268" t="n">
        <v>0.0121</v>
      </c>
      <c r="Q1981" s="8" t="n">
        <v>70</v>
      </c>
      <c r="R1981" s="8" t="inlineStr">
        <is>
          <t>14 ↓ -0.60%</t>
        </is>
      </c>
      <c r="S1981" s="8" t="inlineStr">
        <is>
          <t>29 ↓ -0.65%</t>
        </is>
      </c>
      <c r="T1981" s="8" t="inlineStr">
        <is>
          <t>18 ↓ -0.26%</t>
        </is>
      </c>
      <c r="U1981" s="8" t="inlineStr">
        <is>
          <t>4 ↓ -0.44%</t>
        </is>
      </c>
      <c r="V1981" s="8" t="inlineStr">
        <is>
          <t>2 ↓ -0.86%</t>
        </is>
      </c>
      <c r="W1981" s="8" t="inlineStr">
        <is>
          <t>3 ↓ -0.12%</t>
        </is>
      </c>
    </row>
    <row r="1982" ht="28" customHeight="1" s="386">
      <c r="A1982" s="308" t="n">
        <v>43291</v>
      </c>
      <c r="B1982" s="472" t="n">
        <v>984.342</v>
      </c>
      <c r="C1982" s="8" t="n">
        <v>2.547</v>
      </c>
      <c r="D1982" s="268" t="n">
        <v>0.0026</v>
      </c>
      <c r="E1982" s="8" t="n">
        <v>12.82</v>
      </c>
      <c r="F1982" s="8" t="n">
        <v>101.263</v>
      </c>
      <c r="G1982" s="8" t="n">
        <v>99.3</v>
      </c>
      <c r="H1982" s="8" t="n">
        <v>81.40000000000001</v>
      </c>
      <c r="I1982" s="8" t="n">
        <v>132.14</v>
      </c>
      <c r="J1982" s="8" t="n">
        <v>88.23999999999999</v>
      </c>
      <c r="K1982" s="268" t="n">
        <v>0.3088</v>
      </c>
      <c r="L1982" s="268" t="n">
        <v>0.2138</v>
      </c>
      <c r="M1982" s="268" t="n">
        <v>0.0223</v>
      </c>
      <c r="N1982" s="8" t="n">
        <v>11.95</v>
      </c>
      <c r="O1982" s="8" t="n">
        <v>1020.07</v>
      </c>
      <c r="P1982" s="268" t="n">
        <v>0.0117</v>
      </c>
      <c r="Q1982" s="8" t="n">
        <v>69</v>
      </c>
      <c r="R1982" s="8" t="inlineStr">
        <is>
          <t>13 ↓ -0.01%</t>
        </is>
      </c>
      <c r="S1982" s="8" t="inlineStr">
        <is>
          <t>26 ↓ -0.02%</t>
        </is>
      </c>
      <c r="T1982" s="8" t="inlineStr">
        <is>
          <t>21 ↑ +0.21%</t>
        </is>
      </c>
      <c r="U1982" s="8" t="inlineStr">
        <is>
          <t>3 ↑ +0.22%</t>
        </is>
      </c>
      <c r="V1982" s="8" t="inlineStr">
        <is>
          <t>4 ↑ +0.63%</t>
        </is>
      </c>
      <c r="W1982" s="8" t="inlineStr">
        <is>
          <t>2 ↑ +4.91%</t>
        </is>
      </c>
    </row>
    <row r="1983" ht="28" customHeight="1" s="386">
      <c r="A1983" s="308" t="n">
        <v>43290</v>
      </c>
      <c r="B1983" s="472" t="n">
        <v>981.795</v>
      </c>
      <c r="C1983" s="8" t="n">
        <v>9.308999999999999</v>
      </c>
      <c r="D1983" s="268" t="n">
        <v>0.009599999999999999</v>
      </c>
      <c r="E1983" s="8" t="n">
        <v>12.5</v>
      </c>
      <c r="F1983" s="8" t="n">
        <v>100.939</v>
      </c>
      <c r="G1983" s="8" t="n">
        <v>98.7</v>
      </c>
      <c r="H1983" s="8" t="n">
        <v>81.18000000000001</v>
      </c>
      <c r="I1983" s="8" t="n">
        <v>132.27</v>
      </c>
      <c r="J1983" s="8" t="n">
        <v>89.06</v>
      </c>
      <c r="K1983" s="268" t="n">
        <v>0.3133</v>
      </c>
      <c r="L1983" s="268" t="n">
        <v>0.212</v>
      </c>
      <c r="M1983" s="268" t="n">
        <v>0.0227</v>
      </c>
      <c r="N1983" s="8" t="n">
        <v>16.73</v>
      </c>
      <c r="O1983" s="8" t="n">
        <v>1020.07</v>
      </c>
      <c r="P1983" s="268" t="n">
        <v>0.0164</v>
      </c>
      <c r="Q1983" s="8" t="n">
        <v>69</v>
      </c>
      <c r="R1983" s="8" t="inlineStr">
        <is>
          <t>14 ↑ +0.56%</t>
        </is>
      </c>
      <c r="S1983" s="8" t="inlineStr">
        <is>
          <t>26 ↑ +0.97%</t>
        </is>
      </c>
      <c r="T1983" s="8" t="inlineStr">
        <is>
          <t>20 ↑ +1.32%</t>
        </is>
      </c>
      <c r="U1983" s="8" t="inlineStr">
        <is>
          <t>3 ↑ +2.25%</t>
        </is>
      </c>
      <c r="V1983" s="8" t="inlineStr">
        <is>
          <t>4 ↑ +2.47%</t>
        </is>
      </c>
      <c r="W1983" s="8" t="inlineStr">
        <is>
          <t>2 ↓ -4.93%</t>
        </is>
      </c>
    </row>
    <row r="1984" ht="28" customHeight="1" s="386">
      <c r="A1984" s="308" t="n">
        <v>43287</v>
      </c>
      <c r="B1984" s="472" t="n">
        <v>972.486</v>
      </c>
      <c r="C1984" s="8" t="n">
        <v>0.213</v>
      </c>
      <c r="D1984" s="268" t="n">
        <v>0.0002</v>
      </c>
      <c r="E1984" s="8" t="n">
        <v>10.33</v>
      </c>
      <c r="F1984" s="8" t="n">
        <v>100.624</v>
      </c>
      <c r="G1984" s="8" t="n">
        <v>97.73999999999999</v>
      </c>
      <c r="H1984" s="8" t="n">
        <v>78.63</v>
      </c>
      <c r="I1984" s="8" t="n">
        <v>133.26</v>
      </c>
      <c r="J1984" s="8" t="n">
        <v>94.03</v>
      </c>
      <c r="K1984" s="268" t="n">
        <v>0.3263</v>
      </c>
      <c r="L1984" s="268" t="n">
        <v>0.2267</v>
      </c>
      <c r="M1984" s="268" t="n">
        <v>0.0237</v>
      </c>
      <c r="N1984" s="8" t="n">
        <v>17.01</v>
      </c>
      <c r="O1984" s="8" t="n">
        <v>1020.36</v>
      </c>
      <c r="P1984" s="268" t="n">
        <v>0.0167</v>
      </c>
      <c r="Q1984" s="8" t="n">
        <v>70</v>
      </c>
      <c r="R1984" s="8" t="inlineStr">
        <is>
          <t>14 ↓ -0.16%</t>
        </is>
      </c>
      <c r="S1984" s="8" t="inlineStr">
        <is>
          <t>28 ↑ +0.06%</t>
        </is>
      </c>
      <c r="T1984" s="8" t="inlineStr">
        <is>
          <t>19 ↑ +0.13%</t>
        </is>
      </c>
      <c r="U1984" s="8" t="inlineStr">
        <is>
          <t>3 ↑ +0.02%</t>
        </is>
      </c>
      <c r="V1984" s="8" t="inlineStr">
        <is>
          <t>3 ↑ +0.33%</t>
        </is>
      </c>
      <c r="W1984" s="8" t="inlineStr">
        <is>
          <t>3 ↓ -0.53%</t>
        </is>
      </c>
    </row>
    <row r="1985" ht="28" customHeight="1" s="386">
      <c r="A1985" s="308" t="n">
        <v>43286</v>
      </c>
      <c r="B1985" s="472" t="n">
        <v>972.273</v>
      </c>
      <c r="C1985" s="8" t="n">
        <v>-1.664</v>
      </c>
      <c r="D1985" s="268" t="n">
        <v>-0.0017</v>
      </c>
      <c r="E1985" s="8" t="n">
        <v>8.31</v>
      </c>
      <c r="F1985" s="8" t="n">
        <v>100.611</v>
      </c>
      <c r="G1985" s="8" t="n">
        <v>97.44499999999999</v>
      </c>
      <c r="H1985" s="8" t="n">
        <v>78.40000000000001</v>
      </c>
      <c r="I1985" s="8" t="n">
        <v>133.75</v>
      </c>
      <c r="J1985" s="8" t="n">
        <v>97.29000000000001</v>
      </c>
      <c r="K1985" s="268" t="n">
        <v>0.3313</v>
      </c>
      <c r="L1985" s="268" t="n">
        <v>0.2264</v>
      </c>
      <c r="M1985" s="268" t="n">
        <v>0.0236</v>
      </c>
      <c r="N1985" s="8" t="n">
        <v>14.25</v>
      </c>
      <c r="O1985" s="8" t="n">
        <v>1020.36</v>
      </c>
      <c r="P1985" s="268" t="n">
        <v>0.014</v>
      </c>
      <c r="Q1985" s="8" t="n">
        <v>70</v>
      </c>
      <c r="R1985" s="8" t="inlineStr">
        <is>
          <t>13 ↓ -0.13%</t>
        </is>
      </c>
      <c r="S1985" s="8" t="inlineStr">
        <is>
          <t>32 ↓ -0.16%</t>
        </is>
      </c>
      <c r="T1985" s="8" t="inlineStr">
        <is>
          <t>16 ↓ -0.21%</t>
        </is>
      </c>
      <c r="U1985" s="8" t="inlineStr">
        <is>
          <t>4 ↓ -0.18%</t>
        </is>
      </c>
      <c r="V1985" s="8" t="inlineStr">
        <is>
          <t>2 ↓ -0.59%</t>
        </is>
      </c>
      <c r="W1985" s="8" t="inlineStr">
        <is>
          <t>3 ↑ +0.05%</t>
        </is>
      </c>
    </row>
    <row r="1986" ht="28" customHeight="1" s="386">
      <c r="A1986" s="308" t="n">
        <v>43285</v>
      </c>
      <c r="B1986" s="472" t="n">
        <v>973.937</v>
      </c>
      <c r="C1986" s="8" t="n">
        <v>-2.74</v>
      </c>
      <c r="D1986" s="268" t="n">
        <v>-0.0028</v>
      </c>
      <c r="E1986" s="8" t="n">
        <v>8.390000000000001</v>
      </c>
      <c r="F1986" s="8" t="n">
        <v>100.808</v>
      </c>
      <c r="G1986" s="8" t="n">
        <v>97.855</v>
      </c>
      <c r="H1986" s="8" t="n">
        <v>79.48999999999999</v>
      </c>
      <c r="I1986" s="8" t="n">
        <v>130.54</v>
      </c>
      <c r="J1986" s="8" t="n">
        <v>91.42</v>
      </c>
      <c r="K1986" s="268" t="n">
        <v>0.2973</v>
      </c>
      <c r="L1986" s="268" t="n">
        <v>0.2053</v>
      </c>
      <c r="M1986" s="268" t="n">
        <v>0.0233</v>
      </c>
      <c r="N1986" s="8" t="n">
        <v>14.35</v>
      </c>
      <c r="O1986" s="8" t="n">
        <v>1020.36</v>
      </c>
      <c r="P1986" s="268" t="n">
        <v>0.0141</v>
      </c>
      <c r="Q1986" s="8" t="n">
        <v>70</v>
      </c>
      <c r="R1986" s="8" t="inlineStr">
        <is>
          <t>13 ↓ -0.22%</t>
        </is>
      </c>
      <c r="S1986" s="8" t="inlineStr">
        <is>
          <t>30 ↓ -0.13%</t>
        </is>
      </c>
      <c r="T1986" s="8" t="inlineStr">
        <is>
          <t>18 ↓ -0.31%</t>
        </is>
      </c>
      <c r="U1986" s="8" t="inlineStr">
        <is>
          <t>3 ↓ -1.42%</t>
        </is>
      </c>
      <c r="V1986" s="8" t="inlineStr">
        <is>
          <t>3 ↓ -0.60%</t>
        </is>
      </c>
      <c r="W1986" s="8" t="inlineStr">
        <is>
          <t>3 ↓ -0.43%</t>
        </is>
      </c>
    </row>
    <row r="1987" ht="28" customHeight="1" s="386">
      <c r="A1987" s="308" t="n">
        <v>43284</v>
      </c>
      <c r="B1987" s="472" t="n">
        <v>976.677</v>
      </c>
      <c r="C1987" s="8" t="n">
        <v>5.807</v>
      </c>
      <c r="D1987" s="268" t="n">
        <v>0.006</v>
      </c>
      <c r="E1987" s="8" t="n">
        <v>8.529999999999999</v>
      </c>
      <c r="F1987" s="8" t="n">
        <v>101.102</v>
      </c>
      <c r="G1987" s="8" t="n">
        <v>97.965</v>
      </c>
      <c r="H1987" s="8" t="n">
        <v>80.73</v>
      </c>
      <c r="I1987" s="8" t="n">
        <v>128.51</v>
      </c>
      <c r="J1987" s="8" t="n">
        <v>79.33</v>
      </c>
      <c r="K1987" s="268" t="n">
        <v>0.2741</v>
      </c>
      <c r="L1987" s="268" t="n">
        <v>0.1981</v>
      </c>
      <c r="M1987" s="268" t="n">
        <v>0.0227</v>
      </c>
      <c r="N1987" s="8" t="n">
        <v>19.27</v>
      </c>
      <c r="O1987" s="8" t="n">
        <v>1020.36</v>
      </c>
      <c r="P1987" s="268" t="n">
        <v>0.0189</v>
      </c>
      <c r="Q1987" s="8" t="n">
        <v>70</v>
      </c>
      <c r="R1987" s="8" t="inlineStr">
        <is>
          <t>13 ↓ -0.03%</t>
        </is>
      </c>
      <c r="S1987" s="8" t="inlineStr">
        <is>
          <t>30 ↑ +0.55%</t>
        </is>
      </c>
      <c r="T1987" s="8" t="inlineStr">
        <is>
          <t>16 ↑ +0.94%</t>
        </is>
      </c>
      <c r="U1987" s="8" t="inlineStr">
        <is>
          <t>5 ↑ +0.47%</t>
        </is>
      </c>
      <c r="V1987" s="8" t="inlineStr">
        <is>
          <t>3 ↑ +0.96%</t>
        </is>
      </c>
      <c r="W1987" s="8" t="inlineStr">
        <is>
          <t>3 ↑ +1.78%</t>
        </is>
      </c>
    </row>
    <row r="1988" ht="28" customHeight="1" s="386">
      <c r="A1988" s="308" t="n">
        <v>43283</v>
      </c>
      <c r="B1988" s="472" t="n">
        <v>970.87</v>
      </c>
      <c r="C1988" s="8" t="n">
        <v>-7.139</v>
      </c>
      <c r="D1988" s="268" t="n">
        <v>-0.0073</v>
      </c>
      <c r="E1988" s="8" t="n">
        <v>6.45</v>
      </c>
      <c r="F1988" s="8" t="n">
        <v>100.467</v>
      </c>
      <c r="G1988" s="8" t="n">
        <v>97.164</v>
      </c>
      <c r="H1988" s="8" t="n">
        <v>79.31999999999999</v>
      </c>
      <c r="I1988" s="8" t="n">
        <v>128.96</v>
      </c>
      <c r="J1988" s="8" t="n">
        <v>86.29000000000001</v>
      </c>
      <c r="K1988" s="268" t="n">
        <v>0.285</v>
      </c>
      <c r="L1988" s="268" t="n">
        <v>0.2021</v>
      </c>
      <c r="M1988" s="268" t="n">
        <v>0.0238</v>
      </c>
      <c r="N1988" s="8" t="n">
        <v>11.06</v>
      </c>
      <c r="O1988" s="8" t="n">
        <v>1020.36</v>
      </c>
      <c r="P1988" s="268" t="n">
        <v>0.0108</v>
      </c>
      <c r="Q1988" s="8" t="n">
        <v>70</v>
      </c>
      <c r="R1988" s="8" t="inlineStr">
        <is>
          <t>13 ↓ -0.69%</t>
        </is>
      </c>
      <c r="S1988" s="8" t="inlineStr">
        <is>
          <t>33 ↓ -0.70%</t>
        </is>
      </c>
      <c r="T1988" s="8" t="inlineStr">
        <is>
          <t>14 ↓ -0.65%</t>
        </is>
      </c>
      <c r="U1988" s="8" t="inlineStr">
        <is>
          <t>5 ↓ -1.45%</t>
        </is>
      </c>
      <c r="V1988" s="8" t="inlineStr">
        <is>
          <t>2 ↓ -1.90%</t>
        </is>
      </c>
      <c r="W1988" s="8" t="inlineStr">
        <is>
          <t>3 ↑ +0.41%</t>
        </is>
      </c>
    </row>
    <row r="1989" ht="28" customHeight="1" s="386">
      <c r="A1989" s="308" t="n">
        <v>43280</v>
      </c>
      <c r="B1989" s="472" t="n">
        <v>978.009</v>
      </c>
      <c r="C1989" s="8" t="n">
        <v>15.428</v>
      </c>
      <c r="D1989" s="268" t="n">
        <v>0.016</v>
      </c>
      <c r="E1989" s="8" t="n">
        <v>8.26</v>
      </c>
      <c r="F1989" s="8" t="n">
        <v>101.359</v>
      </c>
      <c r="G1989" s="8" t="n">
        <v>97.938</v>
      </c>
      <c r="H1989" s="8" t="n">
        <v>81.62</v>
      </c>
      <c r="I1989" s="8" t="n">
        <v>128.76</v>
      </c>
      <c r="J1989" s="8" t="n">
        <v>81.98</v>
      </c>
      <c r="K1989" s="268" t="n">
        <v>0.274</v>
      </c>
      <c r="L1989" s="268" t="n">
        <v>0.1964</v>
      </c>
      <c r="M1989" s="268" t="n">
        <v>0.022</v>
      </c>
      <c r="N1989" s="8" t="n">
        <v>18.42</v>
      </c>
      <c r="O1989" s="8" t="n">
        <v>1017.56</v>
      </c>
      <c r="P1989" s="268" t="n">
        <v>0.0181</v>
      </c>
      <c r="Q1989" s="8" t="n">
        <v>69</v>
      </c>
      <c r="R1989" s="8" t="inlineStr">
        <is>
          <t>11 ↓ -0.07%</t>
        </is>
      </c>
      <c r="S1989" s="8" t="inlineStr">
        <is>
          <t>30 ↑ +1.07%</t>
        </is>
      </c>
      <c r="T1989" s="8" t="inlineStr">
        <is>
          <t>18 ↑ +1.55%</t>
        </is>
      </c>
      <c r="U1989" s="8" t="inlineStr">
        <is>
          <t>2 ↑ +1.93%</t>
        </is>
      </c>
      <c r="V1989" s="8" t="inlineStr">
        <is>
          <t>5 ↑ +3.10%</t>
        </is>
      </c>
      <c r="W1989" s="8" t="inlineStr">
        <is>
          <t>3 ↑ +7.23%</t>
        </is>
      </c>
    </row>
    <row r="1990" ht="28" customHeight="1" s="386">
      <c r="A1990" s="308" t="n">
        <v>43279</v>
      </c>
      <c r="B1990" s="472" t="n">
        <v>962.581</v>
      </c>
      <c r="C1990" s="8" t="n">
        <v>0.156</v>
      </c>
      <c r="D1990" s="268" t="n">
        <v>0.0002</v>
      </c>
      <c r="E1990" s="8" t="n">
        <v>4.55</v>
      </c>
      <c r="F1990" s="8" t="n">
        <v>99.584</v>
      </c>
      <c r="G1990" s="8" t="n">
        <v>96.56</v>
      </c>
      <c r="H1990" s="8" t="n">
        <v>79.44</v>
      </c>
      <c r="I1990" s="8" t="n">
        <v>129.57</v>
      </c>
      <c r="J1990" s="8" t="n">
        <v>90.91</v>
      </c>
      <c r="K1990" s="268" t="n">
        <v>0.2998</v>
      </c>
      <c r="L1990" s="268" t="n">
        <v>0.2152</v>
      </c>
      <c r="M1990" s="268" t="n">
        <v>0.0251</v>
      </c>
      <c r="N1990" s="8" t="n">
        <v>12.32</v>
      </c>
      <c r="O1990" s="8" t="n">
        <v>1017.56</v>
      </c>
      <c r="P1990" s="268" t="n">
        <v>0.0121</v>
      </c>
      <c r="Q1990" s="8" t="n">
        <v>69</v>
      </c>
      <c r="R1990" s="8" t="inlineStr">
        <is>
          <t>12 ↓ -0.10%</t>
        </is>
      </c>
      <c r="S1990" s="8" t="inlineStr">
        <is>
          <t>32 ↑ +0.01%</t>
        </is>
      </c>
      <c r="T1990" s="8" t="inlineStr">
        <is>
          <t>15 ↓ -0.30%</t>
        </is>
      </c>
      <c r="U1990" s="8" t="inlineStr">
        <is>
          <t>6 ↑ +0.52%</t>
        </is>
      </c>
      <c r="V1990" s="8" t="inlineStr">
        <is>
          <t>1 ↓ -0.03%</t>
        </is>
      </c>
      <c r="W1990" s="8" t="inlineStr">
        <is>
          <t>3 ↑ +1.15%</t>
        </is>
      </c>
    </row>
    <row r="1991" ht="28" customHeight="1" s="386">
      <c r="A1991" s="308" t="n">
        <v>43278</v>
      </c>
      <c r="B1991" s="472" t="n">
        <v>962.425</v>
      </c>
      <c r="C1991" s="8" t="n">
        <v>-6.345</v>
      </c>
      <c r="D1991" s="268" t="n">
        <v>-0.0066</v>
      </c>
      <c r="E1991" s="8" t="n">
        <v>3.52</v>
      </c>
      <c r="F1991" s="8" t="n">
        <v>99.544</v>
      </c>
      <c r="G1991" s="8" t="n">
        <v>96.699</v>
      </c>
      <c r="H1991" s="8" t="n">
        <v>80.18000000000001</v>
      </c>
      <c r="I1991" s="8" t="n">
        <v>128.51</v>
      </c>
      <c r="J1991" s="8" t="n">
        <v>89.39</v>
      </c>
      <c r="K1991" s="268" t="n">
        <v>0.2897</v>
      </c>
      <c r="L1991" s="268" t="n">
        <v>0.216</v>
      </c>
      <c r="M1991" s="268" t="n">
        <v>0.025</v>
      </c>
      <c r="N1991" s="8" t="n">
        <v>16.62</v>
      </c>
      <c r="O1991" s="8" t="n">
        <v>1017.56</v>
      </c>
      <c r="P1991" s="268" t="n">
        <v>0.0163</v>
      </c>
      <c r="Q1991" s="8" t="n">
        <v>69</v>
      </c>
      <c r="R1991" s="8" t="inlineStr">
        <is>
          <t>12 ↓ -0.38%</t>
        </is>
      </c>
      <c r="S1991" s="8" t="inlineStr">
        <is>
          <t>32 ↓ -0.66%</t>
        </is>
      </c>
      <c r="T1991" s="8" t="inlineStr">
        <is>
          <t>16 ↓ -0.56%</t>
        </is>
      </c>
      <c r="U1991" s="8" t="inlineStr">
        <is>
          <t>4 ↓ -1.40%</t>
        </is>
      </c>
      <c r="V1991" s="8" t="inlineStr">
        <is>
          <t>2 ↓ -0.34%</t>
        </is>
      </c>
      <c r="W1991" s="8" t="inlineStr">
        <is>
          <t>3 ↓ -1.44%</t>
        </is>
      </c>
    </row>
    <row r="1992" ht="28" customHeight="1" s="386">
      <c r="A1992" s="308" t="n">
        <v>43277</v>
      </c>
      <c r="B1992" s="472" t="n">
        <v>968.77</v>
      </c>
      <c r="C1992" s="8" t="n">
        <v>1.364</v>
      </c>
      <c r="D1992" s="268" t="n">
        <v>0.0014</v>
      </c>
      <c r="E1992" s="8" t="n">
        <v>4.6</v>
      </c>
      <c r="F1992" s="8" t="n">
        <v>100.252</v>
      </c>
      <c r="G1992" s="8" t="n">
        <v>97.25</v>
      </c>
      <c r="H1992" s="8" t="n">
        <v>79.7</v>
      </c>
      <c r="I1992" s="8" t="n">
        <v>129.7</v>
      </c>
      <c r="J1992" s="8" t="n">
        <v>89.06</v>
      </c>
      <c r="K1992" s="268" t="n">
        <v>0.2945</v>
      </c>
      <c r="L1992" s="268" t="n">
        <v>0.2216</v>
      </c>
      <c r="M1992" s="268" t="n">
        <v>0.0237</v>
      </c>
      <c r="N1992" s="8" t="n">
        <v>15.87</v>
      </c>
      <c r="O1992" s="8" t="n">
        <v>1017.56</v>
      </c>
      <c r="P1992" s="268" t="n">
        <v>0.0156</v>
      </c>
      <c r="Q1992" s="8" t="n">
        <v>69</v>
      </c>
      <c r="R1992" s="8" t="inlineStr">
        <is>
          <t>11 ↑ +0.34%</t>
        </is>
      </c>
      <c r="S1992" s="8" t="inlineStr">
        <is>
          <t>31 ↑ +0.03%</t>
        </is>
      </c>
      <c r="T1992" s="8" t="inlineStr">
        <is>
          <t>17 ↓ -0.34%</t>
        </is>
      </c>
      <c r="U1992" s="8" t="inlineStr">
        <is>
          <t>4 ↑ +0.52%</t>
        </is>
      </c>
      <c r="V1992" s="8" t="inlineStr">
        <is>
          <t>4 ↑ +0.93%</t>
        </is>
      </c>
      <c r="W1992" s="8" t="inlineStr">
        <is>
          <t>2 ↑ +2.48%</t>
        </is>
      </c>
    </row>
    <row r="1993" ht="28" customHeight="1" s="386">
      <c r="A1993" s="308" t="n">
        <v>43276</v>
      </c>
      <c r="B1993" s="472" t="n">
        <v>967.4059999999999</v>
      </c>
      <c r="C1993" s="8" t="n">
        <v>2.615</v>
      </c>
      <c r="D1993" s="268" t="n">
        <v>0.0027</v>
      </c>
      <c r="E1993" s="8" t="n">
        <v>3.92</v>
      </c>
      <c r="F1993" s="8" t="n">
        <v>100.087</v>
      </c>
      <c r="G1993" s="8" t="n">
        <v>97.28</v>
      </c>
      <c r="H1993" s="8" t="n">
        <v>79.41</v>
      </c>
      <c r="I1993" s="8" t="n">
        <v>130.41</v>
      </c>
      <c r="J1993" s="8" t="n">
        <v>92.31</v>
      </c>
      <c r="K1993" s="268" t="n">
        <v>0.3032</v>
      </c>
      <c r="L1993" s="268" t="n">
        <v>0.2293</v>
      </c>
      <c r="M1993" s="268" t="n">
        <v>0.0239</v>
      </c>
      <c r="N1993" s="8" t="n">
        <v>15.4</v>
      </c>
      <c r="O1993" s="8" t="n">
        <v>1017.56</v>
      </c>
      <c r="P1993" s="268" t="n">
        <v>0.0151</v>
      </c>
      <c r="Q1993" s="8" t="n">
        <v>69</v>
      </c>
      <c r="R1993" s="8" t="inlineStr">
        <is>
          <t>11 ↑ +0.92%</t>
        </is>
      </c>
      <c r="S1993" s="8" t="inlineStr">
        <is>
          <t>30 ↑ +0.24%</t>
        </is>
      </c>
      <c r="T1993" s="8" t="inlineStr">
        <is>
          <t>19 ↑ +0.19%</t>
        </is>
      </c>
      <c r="U1993" s="8" t="inlineStr">
        <is>
          <t>2 ↑ +0.28%</t>
        </is>
      </c>
      <c r="V1993" s="8" t="inlineStr">
        <is>
          <t>5 ↑ +0.13%</t>
        </is>
      </c>
      <c r="W1993" s="8" t="inlineStr">
        <is>
          <t>2 ↓ -1.71%</t>
        </is>
      </c>
    </row>
    <row r="1994" ht="28" customHeight="1" s="386">
      <c r="A1994" s="308" t="n">
        <v>43273</v>
      </c>
      <c r="B1994" s="472" t="n">
        <v>964.7910000000001</v>
      </c>
      <c r="C1994" s="8" t="n">
        <v>5.325</v>
      </c>
      <c r="D1994" s="268" t="n">
        <v>0.0056</v>
      </c>
      <c r="E1994" s="8" t="n">
        <v>2.86</v>
      </c>
      <c r="F1994" s="8" t="n">
        <v>99.878</v>
      </c>
      <c r="G1994" s="8" t="n">
        <v>96.09399999999999</v>
      </c>
      <c r="H1994" s="8" t="n">
        <v>78.25</v>
      </c>
      <c r="I1994" s="8" t="n">
        <v>129.76</v>
      </c>
      <c r="J1994" s="8" t="n">
        <v>92.02</v>
      </c>
      <c r="K1994" s="268" t="n">
        <v>0.2988</v>
      </c>
      <c r="L1994" s="268" t="n">
        <v>0.2222</v>
      </c>
      <c r="M1994" s="268" t="n">
        <v>0.0245</v>
      </c>
      <c r="N1994" s="8" t="n">
        <v>16.75</v>
      </c>
      <c r="O1994" s="8" t="n">
        <v>1013.06</v>
      </c>
      <c r="P1994" s="268" t="n">
        <v>0.0165</v>
      </c>
      <c r="Q1994" s="8" t="n">
        <v>68</v>
      </c>
      <c r="R1994" s="8" t="inlineStr">
        <is>
          <t>12 ↑ +0.45%</t>
        </is>
      </c>
      <c r="S1994" s="8" t="inlineStr">
        <is>
          <t>28 ↑ +0.17%</t>
        </is>
      </c>
      <c r="T1994" s="8" t="inlineStr">
        <is>
          <t>19 ↑ +0.47%</t>
        </is>
      </c>
      <c r="U1994" s="8" t="inlineStr">
        <is>
          <t>2 ↑ +0.62%</t>
        </is>
      </c>
      <c r="V1994" s="8" t="inlineStr">
        <is>
          <t>5 ↑ +2.67%</t>
        </is>
      </c>
      <c r="W1994" s="8" t="inlineStr">
        <is>
          <t>2 ↑ +1.92%</t>
        </is>
      </c>
    </row>
    <row r="1995" ht="28" customHeight="1" s="386">
      <c r="A1995" s="308" t="n">
        <v>43272</v>
      </c>
      <c r="B1995" s="472" t="n">
        <v>959.466</v>
      </c>
      <c r="C1995" s="8" t="n">
        <v>-4.071</v>
      </c>
      <c r="D1995" s="268" t="n">
        <v>-0.0042</v>
      </c>
      <c r="E1995" s="8" t="n">
        <v>2.04</v>
      </c>
      <c r="F1995" s="8" t="n">
        <v>99.288</v>
      </c>
      <c r="G1995" s="8" t="n">
        <v>96.345</v>
      </c>
      <c r="H1995" s="8" t="n">
        <v>76.95</v>
      </c>
      <c r="I1995" s="8" t="n">
        <v>131.33</v>
      </c>
      <c r="J1995" s="8" t="n">
        <v>93.29000000000001</v>
      </c>
      <c r="K1995" s="268" t="n">
        <v>0.3204</v>
      </c>
      <c r="L1995" s="268" t="n">
        <v>0.2328</v>
      </c>
      <c r="M1995" s="268" t="n">
        <v>0.0257</v>
      </c>
      <c r="N1995" s="8" t="n">
        <v>14.06</v>
      </c>
      <c r="O1995" s="8" t="n">
        <v>1013.06</v>
      </c>
      <c r="P1995" s="268" t="n">
        <v>0.0139</v>
      </c>
      <c r="Q1995" s="8" t="n">
        <v>68</v>
      </c>
      <c r="R1995" s="8" t="inlineStr">
        <is>
          <t>13 ↓ -0.75%</t>
        </is>
      </c>
      <c r="S1995" s="8" t="inlineStr">
        <is>
          <t>28 ↓ -0.40%</t>
        </is>
      </c>
      <c r="T1995" s="8" t="inlineStr">
        <is>
          <t>18 ↓ -0.40%</t>
        </is>
      </c>
      <c r="U1995" s="8" t="inlineStr">
        <is>
          <t>5 ↓ -0.96%</t>
        </is>
      </c>
      <c r="V1995" s="8" t="inlineStr">
        <is>
          <t>2 ↑ +0.20%</t>
        </is>
      </c>
      <c r="W1995" s="8" t="inlineStr">
        <is>
          <t>2 ↑ +1.89%</t>
        </is>
      </c>
    </row>
    <row r="1996" ht="28" customHeight="1" s="386">
      <c r="A1996" s="308" t="n">
        <v>43271</v>
      </c>
      <c r="B1996" s="472" t="n">
        <v>963.537</v>
      </c>
      <c r="C1996" s="8" t="n">
        <v>4.447</v>
      </c>
      <c r="D1996" s="268" t="n">
        <v>0.0046</v>
      </c>
      <c r="E1996" s="8" t="n">
        <v>2.22</v>
      </c>
      <c r="F1996" s="8" t="n">
        <v>99.682</v>
      </c>
      <c r="G1996" s="8" t="n">
        <v>97.09999999999999</v>
      </c>
      <c r="H1996" s="8" t="n">
        <v>78.5</v>
      </c>
      <c r="I1996" s="8" t="n">
        <v>129.34</v>
      </c>
      <c r="J1996" s="8" t="n">
        <v>94.61</v>
      </c>
      <c r="K1996" s="268" t="n">
        <v>0.2966</v>
      </c>
      <c r="L1996" s="268" t="n">
        <v>0.2076</v>
      </c>
      <c r="M1996" s="268" t="n">
        <v>0.0248</v>
      </c>
      <c r="N1996" s="8" t="n">
        <v>15.48</v>
      </c>
      <c r="O1996" s="8" t="n">
        <v>1013.06</v>
      </c>
      <c r="P1996" s="268" t="n">
        <v>0.0153</v>
      </c>
      <c r="Q1996" s="8" t="n">
        <v>68</v>
      </c>
      <c r="R1996" s="8" t="inlineStr">
        <is>
          <t>11 ↓ -0.03%</t>
        </is>
      </c>
      <c r="S1996" s="8" t="inlineStr">
        <is>
          <t>29 ↑ +0.38%</t>
        </is>
      </c>
      <c r="T1996" s="8" t="inlineStr">
        <is>
          <t>19 ↑ +0.60%</t>
        </is>
      </c>
      <c r="U1996" s="8" t="inlineStr">
        <is>
          <t>3 ↓ -0.29%</t>
        </is>
      </c>
      <c r="V1996" s="8" t="inlineStr">
        <is>
          <t>4 ↑ +3.29%</t>
        </is>
      </c>
      <c r="W1996" s="8" t="inlineStr">
        <is>
          <t>2 ↓ -1.47%</t>
        </is>
      </c>
    </row>
    <row r="1997" ht="28" customHeight="1" s="386">
      <c r="A1997" s="308" t="n">
        <v>43270</v>
      </c>
      <c r="B1997" s="472" t="n">
        <v>959.09</v>
      </c>
      <c r="C1997" s="8" t="n">
        <v>-33.37</v>
      </c>
      <c r="D1997" s="268" t="n">
        <v>-0.0336</v>
      </c>
      <c r="E1997" s="8" t="n">
        <v>1.13</v>
      </c>
      <c r="F1997" s="8" t="n">
        <v>99.20099999999999</v>
      </c>
      <c r="G1997" s="8" t="n">
        <v>96.42</v>
      </c>
      <c r="H1997" s="8" t="n">
        <v>77.97</v>
      </c>
      <c r="I1997" s="8" t="n">
        <v>129.39</v>
      </c>
      <c r="J1997" s="8" t="n">
        <v>94.8</v>
      </c>
      <c r="K1997" s="268" t="n">
        <v>0.3019</v>
      </c>
      <c r="L1997" s="268" t="n">
        <v>0.2066</v>
      </c>
      <c r="M1997" s="268" t="n">
        <v>0.0258</v>
      </c>
      <c r="N1997" s="8" t="n">
        <v>16.52</v>
      </c>
      <c r="O1997" s="8" t="n">
        <v>1013.06</v>
      </c>
      <c r="P1997" s="268" t="n">
        <v>0.0163</v>
      </c>
      <c r="Q1997" s="8" t="n">
        <v>68</v>
      </c>
      <c r="R1997" s="8" t="inlineStr">
        <is>
          <t>13 ↓ -3.21%</t>
        </is>
      </c>
      <c r="S1997" s="8" t="inlineStr">
        <is>
          <t>28 ↓ -3.33%</t>
        </is>
      </c>
      <c r="T1997" s="8" t="inlineStr">
        <is>
          <t>18 ↓ -2.90%</t>
        </is>
      </c>
      <c r="U1997" s="8" t="inlineStr">
        <is>
          <t>5 ↓ -5.68%</t>
        </is>
      </c>
      <c r="V1997" s="8" t="inlineStr">
        <is>
          <t>2 ↓ -1.87%</t>
        </is>
      </c>
      <c r="W1997" s="8" t="inlineStr">
        <is>
          <t>2 ↓ -4.70%</t>
        </is>
      </c>
    </row>
    <row r="1998" ht="28" customHeight="1" s="386">
      <c r="A1998" s="308" t="n">
        <v>43266</v>
      </c>
      <c r="B1998" s="472" t="n">
        <v>992.46</v>
      </c>
      <c r="C1998" s="8" t="n">
        <v>-11.1</v>
      </c>
      <c r="D1998" s="268" t="n">
        <v>-0.0111</v>
      </c>
      <c r="E1998" s="8" t="n">
        <v>3.71</v>
      </c>
      <c r="F1998" s="8" t="n">
        <v>102.725</v>
      </c>
      <c r="G1998" s="8" t="n">
        <v>99.86499999999999</v>
      </c>
      <c r="H1998" s="8" t="n">
        <v>84.13</v>
      </c>
      <c r="I1998" s="8" t="n">
        <v>128.07</v>
      </c>
      <c r="J1998" s="8" t="n">
        <v>83.62</v>
      </c>
      <c r="K1998" s="268" t="n">
        <v>0.2535</v>
      </c>
      <c r="L1998" s="268" t="n">
        <v>0.1603</v>
      </c>
      <c r="M1998" s="268" t="n">
        <v>0.0187</v>
      </c>
      <c r="N1998" s="8" t="n">
        <v>10.64</v>
      </c>
      <c r="O1998" s="8" t="n">
        <v>1013.06</v>
      </c>
      <c r="P1998" s="268" t="n">
        <v>0.0105</v>
      </c>
      <c r="Q1998" s="8" t="n">
        <v>68</v>
      </c>
      <c r="R1998" s="8" t="inlineStr">
        <is>
          <t>7 ↓ -0.68%</t>
        </is>
      </c>
      <c r="S1998" s="8" t="inlineStr">
        <is>
          <t>29 ↓ -0.71%</t>
        </is>
      </c>
      <c r="T1998" s="8" t="inlineStr">
        <is>
          <t>21 ↓ -0.98%</t>
        </is>
      </c>
      <c r="U1998" s="8" t="inlineStr">
        <is>
          <t>4 ↓ -1.32%</t>
        </is>
      </c>
      <c r="V1998" s="8" t="inlineStr">
        <is>
          <t>5 ↓ -1.58%</t>
        </is>
      </c>
      <c r="W1998" s="8" t="inlineStr">
        <is>
          <t>2 ↓ -7.96%</t>
        </is>
      </c>
    </row>
    <row r="1999" ht="28" customHeight="1" s="386">
      <c r="A1999" s="308" t="n">
        <v>43265</v>
      </c>
      <c r="B1999" s="472" t="n">
        <v>1003.56</v>
      </c>
      <c r="C1999" s="8" t="n">
        <v>-4.328</v>
      </c>
      <c r="D1999" s="268" t="n">
        <v>-0.0043</v>
      </c>
      <c r="E1999" s="8" t="n">
        <v>7.05</v>
      </c>
      <c r="F1999" s="8" t="n">
        <v>104.067</v>
      </c>
      <c r="G1999" s="8" t="n">
        <v>100.386</v>
      </c>
      <c r="H1999" s="8" t="n">
        <v>85.59</v>
      </c>
      <c r="I1999" s="8" t="n">
        <v>127.53</v>
      </c>
      <c r="J1999" s="8" t="n">
        <v>72.01000000000001</v>
      </c>
      <c r="K1999" s="268" t="n">
        <v>0.2347</v>
      </c>
      <c r="L1999" s="268" t="n">
        <v>0.1556</v>
      </c>
      <c r="M1999" s="268" t="n">
        <v>0.0165</v>
      </c>
      <c r="N1999" s="8" t="n">
        <v>8.789999999999999</v>
      </c>
      <c r="O1999" s="8" t="n">
        <v>1013.06</v>
      </c>
      <c r="P1999" s="268" t="n">
        <v>0.008699999999999999</v>
      </c>
      <c r="Q1999" s="8" t="n">
        <v>68</v>
      </c>
      <c r="R1999" s="8" t="inlineStr">
        <is>
          <t>7 ↓ -0.81%</t>
        </is>
      </c>
      <c r="S1999" s="8" t="inlineStr">
        <is>
          <t>25 ↓ -0.33%</t>
        </is>
      </c>
      <c r="T1999" s="8" t="inlineStr">
        <is>
          <t>25 ↓ -0.41%</t>
        </is>
      </c>
      <c r="U1999" s="8" t="inlineStr">
        <is>
          <t>3 ↓ -0.18%</t>
        </is>
      </c>
      <c r="V1999" s="8" t="inlineStr">
        <is>
          <t>5 ↑ +0.31%</t>
        </is>
      </c>
      <c r="W1999" s="8" t="inlineStr">
        <is>
          <t>3 ↓ -2.03%</t>
        </is>
      </c>
    </row>
    <row r="2000" ht="28" customHeight="1" s="386">
      <c r="A2000" s="308" t="n">
        <v>43264</v>
      </c>
      <c r="B2000" s="472" t="n">
        <v>1007.888</v>
      </c>
      <c r="C2000" s="8" t="n">
        <v>-4.17</v>
      </c>
      <c r="D2000" s="268" t="n">
        <v>-0.0041</v>
      </c>
      <c r="E2000" s="8" t="n">
        <v>9.75</v>
      </c>
      <c r="F2000" s="8" t="n">
        <v>104.54</v>
      </c>
      <c r="G2000" s="8" t="n">
        <v>101.392</v>
      </c>
      <c r="H2000" s="8" t="n">
        <v>86.64</v>
      </c>
      <c r="I2000" s="8" t="n">
        <v>127.85</v>
      </c>
      <c r="J2000" s="8" t="n">
        <v>72.41</v>
      </c>
      <c r="K2000" s="268" t="n">
        <v>0.2331</v>
      </c>
      <c r="L2000" s="268" t="n">
        <v>0.1529</v>
      </c>
      <c r="M2000" s="268" t="n">
        <v>0.0156</v>
      </c>
      <c r="N2000" s="8" t="n">
        <v>10.28</v>
      </c>
      <c r="O2000" s="8" t="n">
        <v>1013.06</v>
      </c>
      <c r="P2000" s="268" t="n">
        <v>0.0101</v>
      </c>
      <c r="Q2000" s="8" t="n">
        <v>68</v>
      </c>
      <c r="R2000" s="8" t="inlineStr">
        <is>
          <t>6 ↓ -0.45%</t>
        </is>
      </c>
      <c r="S2000" s="8" t="inlineStr">
        <is>
          <t>25 ↓ -0.36%</t>
        </is>
      </c>
      <c r="T2000" s="8" t="inlineStr">
        <is>
          <t>25 ↓ -0.41%</t>
        </is>
      </c>
      <c r="U2000" s="8" t="inlineStr">
        <is>
          <t>4 ↓ -0.16%</t>
        </is>
      </c>
      <c r="V2000" s="8" t="inlineStr">
        <is>
          <t>5 ↓ -0.44%</t>
        </is>
      </c>
      <c r="W2000" s="8" t="inlineStr">
        <is>
          <t>3 ↓ -1.07%</t>
        </is>
      </c>
    </row>
    <row r="2001" ht="28" customHeight="1" s="386">
      <c r="A2001" s="308" t="n">
        <v>43263</v>
      </c>
      <c r="B2001" s="472" t="n">
        <v>1012.058</v>
      </c>
      <c r="C2001" s="8" t="n">
        <v>4.192</v>
      </c>
      <c r="D2001" s="268" t="n">
        <v>0.0042</v>
      </c>
      <c r="E2001" s="8" t="n">
        <v>13.56</v>
      </c>
      <c r="F2001" s="8" t="n">
        <v>104.899</v>
      </c>
      <c r="G2001" s="8" t="n">
        <v>101.1</v>
      </c>
      <c r="H2001" s="8" t="n">
        <v>88.06999999999999</v>
      </c>
      <c r="I2001" s="8" t="n">
        <v>126.66</v>
      </c>
      <c r="J2001" s="8" t="n">
        <v>65.91</v>
      </c>
      <c r="K2001" s="268" t="n">
        <v>0.2176</v>
      </c>
      <c r="L2001" s="268" t="n">
        <v>0.1539</v>
      </c>
      <c r="M2001" s="268" t="n">
        <v>0.015</v>
      </c>
      <c r="N2001" s="8" t="n">
        <v>13.86</v>
      </c>
      <c r="O2001" s="8" t="n">
        <v>1006.06</v>
      </c>
      <c r="P2001" s="268" t="n">
        <v>0.0138</v>
      </c>
      <c r="Q2001" s="8" t="n">
        <v>67</v>
      </c>
      <c r="R2001" s="8" t="inlineStr">
        <is>
          <t>6 ↑ +0.06%</t>
        </is>
      </c>
      <c r="S2001" s="8" t="inlineStr">
        <is>
          <t>24 ↑ +0.42%</t>
        </is>
      </c>
      <c r="T2001" s="8" t="inlineStr">
        <is>
          <t>25 ↑ +0.09%</t>
        </is>
      </c>
      <c r="U2001" s="8" t="inlineStr">
        <is>
          <t>3 ↑ +0.94%</t>
        </is>
      </c>
      <c r="V2001" s="8" t="inlineStr">
        <is>
          <t>6 ↑ +1.33%</t>
        </is>
      </c>
      <c r="W2001" s="8" t="inlineStr">
        <is>
          <t>3 ↑ +1.46%</t>
        </is>
      </c>
    </row>
    <row r="2002" ht="28" customHeight="1" s="386">
      <c r="A2002" s="308" t="n">
        <v>43262</v>
      </c>
      <c r="B2002" s="472" t="n">
        <v>1007.866</v>
      </c>
      <c r="C2002" s="8" t="n">
        <v>-1.025</v>
      </c>
      <c r="D2002" s="268" t="n">
        <v>-0.001</v>
      </c>
      <c r="E2002" s="8" t="n">
        <v>9.09</v>
      </c>
      <c r="F2002" s="8" t="n">
        <v>104.42</v>
      </c>
      <c r="G2002" s="8" t="n">
        <v>101</v>
      </c>
      <c r="H2002" s="8" t="n">
        <v>88.05</v>
      </c>
      <c r="I2002" s="8" t="n">
        <v>126.86</v>
      </c>
      <c r="J2002" s="8" t="n">
        <v>69.66</v>
      </c>
      <c r="K2002" s="268" t="n">
        <v>0.2244</v>
      </c>
      <c r="L2002" s="268" t="n">
        <v>0.157</v>
      </c>
      <c r="M2002" s="268" t="n">
        <v>0.0158</v>
      </c>
      <c r="N2002" s="8" t="n">
        <v>13.38</v>
      </c>
      <c r="O2002" s="8" t="n">
        <v>1006.06</v>
      </c>
      <c r="P2002" s="268" t="n">
        <v>0.0133</v>
      </c>
      <c r="Q2002" s="8" t="n">
        <v>67</v>
      </c>
      <c r="R2002" s="8" t="inlineStr">
        <is>
          <t>7 0.00%</t>
        </is>
      </c>
      <c r="S2002" s="8" t="inlineStr">
        <is>
          <t>24 ↑ +0.15%</t>
        </is>
      </c>
      <c r="T2002" s="8" t="inlineStr">
        <is>
          <t>24 ↓ -0.04%</t>
        </is>
      </c>
      <c r="U2002" s="8" t="inlineStr">
        <is>
          <t>6 ↓ -0.23%</t>
        </is>
      </c>
      <c r="V2002" s="8" t="inlineStr">
        <is>
          <t>3 ↓ -1.80%</t>
        </is>
      </c>
      <c r="W2002" s="8" t="inlineStr">
        <is>
          <t>3 ↓ -0.89%</t>
        </is>
      </c>
    </row>
    <row r="2003" ht="28" customHeight="1" s="386">
      <c r="A2003" s="308" t="n">
        <v>43259</v>
      </c>
      <c r="B2003" s="472" t="n">
        <v>1008.891</v>
      </c>
      <c r="C2003" s="8" t="n">
        <v>-5.44</v>
      </c>
      <c r="D2003" s="268" t="n">
        <v>-0.0054</v>
      </c>
      <c r="E2003" s="8" t="n">
        <v>8.140000000000001</v>
      </c>
      <c r="F2003" s="8" t="n">
        <v>104.609</v>
      </c>
      <c r="G2003" s="8" t="n">
        <v>101.51</v>
      </c>
      <c r="H2003" s="8" t="n">
        <v>89.68000000000001</v>
      </c>
      <c r="I2003" s="8" t="n">
        <v>126.2</v>
      </c>
      <c r="J2003" s="8" t="n">
        <v>67.39</v>
      </c>
      <c r="K2003" s="268" t="n">
        <v>0.2159</v>
      </c>
      <c r="L2003" s="268" t="n">
        <v>0.1541</v>
      </c>
      <c r="M2003" s="268" t="n">
        <v>0.0156</v>
      </c>
      <c r="N2003" s="8" t="n">
        <v>12.06</v>
      </c>
      <c r="O2003" s="8" t="n">
        <v>1006.06</v>
      </c>
      <c r="P2003" s="268" t="n">
        <v>0.012</v>
      </c>
      <c r="Q2003" s="8" t="n">
        <v>67</v>
      </c>
      <c r="R2003" s="8" t="inlineStr">
        <is>
          <t>7 ↓ -0.16%</t>
        </is>
      </c>
      <c r="S2003" s="8" t="inlineStr">
        <is>
          <t>23 ↓ -0.71%</t>
        </is>
      </c>
      <c r="T2003" s="8" t="inlineStr">
        <is>
          <t>25 ↓ -0.57%</t>
        </is>
      </c>
      <c r="U2003" s="8" t="inlineStr">
        <is>
          <t>5 ↓ -0.50%</t>
        </is>
      </c>
      <c r="V2003" s="8" t="inlineStr">
        <is>
          <t>4 ↓ -0.87%</t>
        </is>
      </c>
      <c r="W2003" s="8" t="inlineStr">
        <is>
          <t>3 ↑ +0.52%</t>
        </is>
      </c>
    </row>
    <row r="2004" ht="28" customHeight="1" s="386">
      <c r="A2004" s="308" t="n">
        <v>43258</v>
      </c>
      <c r="B2004" s="472" t="n">
        <v>1014.331</v>
      </c>
      <c r="C2004" s="8" t="n">
        <v>2.629</v>
      </c>
      <c r="D2004" s="268" t="n">
        <v>0.0026</v>
      </c>
      <c r="E2004" s="8" t="n">
        <v>14.59</v>
      </c>
      <c r="F2004" s="8" t="n">
        <v>105.153</v>
      </c>
      <c r="G2004" s="8" t="n">
        <v>102.2</v>
      </c>
      <c r="H2004" s="8" t="n">
        <v>91.73</v>
      </c>
      <c r="I2004" s="8" t="n">
        <v>125.79</v>
      </c>
      <c r="J2004" s="8" t="n">
        <v>64.70999999999999</v>
      </c>
      <c r="K2004" s="268" t="n">
        <v>0.2064</v>
      </c>
      <c r="L2004" s="268" t="n">
        <v>0.142</v>
      </c>
      <c r="M2004" s="268" t="n">
        <v>0.0145</v>
      </c>
      <c r="N2004" s="8" t="n">
        <v>13.93</v>
      </c>
      <c r="O2004" s="8" t="n">
        <v>1006.06</v>
      </c>
      <c r="P2004" s="268" t="n">
        <v>0.0138</v>
      </c>
      <c r="Q2004" s="8" t="n">
        <v>67</v>
      </c>
      <c r="R2004" s="8" t="inlineStr">
        <is>
          <t>7 ↓ -0.20%</t>
        </is>
      </c>
      <c r="S2004" s="8" t="inlineStr">
        <is>
          <t>24 ↑ +0.24%</t>
        </is>
      </c>
      <c r="T2004" s="8" t="inlineStr">
        <is>
          <t>23 ↑ +0.38%</t>
        </is>
      </c>
      <c r="U2004" s="8" t="inlineStr">
        <is>
          <t>6 ↑ +0.50%</t>
        </is>
      </c>
      <c r="V2004" s="8" t="inlineStr">
        <is>
          <t>4 ↑ +0.20%</t>
        </is>
      </c>
      <c r="W2004" s="8" t="inlineStr">
        <is>
          <t>3 ↑ +0.13%</t>
        </is>
      </c>
    </row>
    <row r="2005" ht="28" customHeight="1" s="386">
      <c r="A2005" s="308" t="n">
        <v>43257</v>
      </c>
      <c r="B2005" s="472" t="n">
        <v>1011.702</v>
      </c>
      <c r="C2005" s="8" t="n">
        <v>4.362</v>
      </c>
      <c r="D2005" s="268" t="n">
        <v>0.0043</v>
      </c>
      <c r="E2005" s="8" t="n">
        <v>11.69</v>
      </c>
      <c r="F2005" s="8" t="n">
        <v>104.878</v>
      </c>
      <c r="G2005" s="8" t="n">
        <v>102.07</v>
      </c>
      <c r="H2005" s="8" t="n">
        <v>90.14</v>
      </c>
      <c r="I2005" s="8" t="n">
        <v>124.48</v>
      </c>
      <c r="J2005" s="8" t="n">
        <v>52.66</v>
      </c>
      <c r="K2005" s="268" t="n">
        <v>0.196</v>
      </c>
      <c r="L2005" s="268" t="n">
        <v>0.1263</v>
      </c>
      <c r="M2005" s="268" t="n">
        <v>0.015</v>
      </c>
      <c r="N2005" s="8" t="n">
        <v>14.2</v>
      </c>
      <c r="O2005" s="8" t="n">
        <v>1006.06</v>
      </c>
      <c r="P2005" s="268" t="n">
        <v>0.0141</v>
      </c>
      <c r="Q2005" s="8" t="n">
        <v>67</v>
      </c>
      <c r="R2005" s="8" t="inlineStr">
        <is>
          <t>6 ↑ +0.28%</t>
        </is>
      </c>
      <c r="S2005" s="8" t="inlineStr">
        <is>
          <t>24 ↑ +0.49%</t>
        </is>
      </c>
      <c r="T2005" s="8" t="inlineStr">
        <is>
          <t>24 ↑ +0.24%</t>
        </is>
      </c>
      <c r="U2005" s="8" t="inlineStr">
        <is>
          <t>6 ↑ +0.15%</t>
        </is>
      </c>
      <c r="V2005" s="8" t="inlineStr">
        <is>
          <t>3 ↑ +1.07%</t>
        </is>
      </c>
      <c r="W2005" s="8" t="inlineStr">
        <is>
          <t>4 ↑ +1.46%</t>
        </is>
      </c>
    </row>
    <row r="2006" ht="28" customHeight="1" s="386">
      <c r="A2006" s="308" t="n">
        <v>43256</v>
      </c>
      <c r="B2006" s="472" t="n">
        <v>1007.34</v>
      </c>
      <c r="C2006" s="8" t="n">
        <v>9.847</v>
      </c>
      <c r="D2006" s="268" t="n">
        <v>0.009900000000000001</v>
      </c>
      <c r="E2006" s="8" t="n">
        <v>10.23</v>
      </c>
      <c r="F2006" s="8" t="n">
        <v>104.322</v>
      </c>
      <c r="G2006" s="8" t="n">
        <v>101.645</v>
      </c>
      <c r="H2006" s="8" t="n">
        <v>89.98999999999999</v>
      </c>
      <c r="I2006" s="8" t="n">
        <v>124.29</v>
      </c>
      <c r="J2006" s="8" t="n">
        <v>49.41</v>
      </c>
      <c r="K2006" s="268" t="n">
        <v>0.1996</v>
      </c>
      <c r="L2006" s="268" t="n">
        <v>0.1299</v>
      </c>
      <c r="M2006" s="268" t="n">
        <v>0.0161</v>
      </c>
      <c r="N2006" s="8" t="n">
        <v>17.81</v>
      </c>
      <c r="O2006" s="8" t="n">
        <v>1050.74</v>
      </c>
      <c r="P2006" s="268" t="n">
        <v>0.017</v>
      </c>
      <c r="Q2006" s="8" t="n">
        <v>68</v>
      </c>
      <c r="R2006" s="8" t="inlineStr">
        <is>
          <t>7 ↑ +0.50%</t>
        </is>
      </c>
      <c r="S2006" s="8" t="inlineStr">
        <is>
          <t>24 ↑ +0.70%</t>
        </is>
      </c>
      <c r="T2006" s="8" t="inlineStr">
        <is>
          <t>25 ↑ +0.79%</t>
        </is>
      </c>
      <c r="U2006" s="8" t="inlineStr">
        <is>
          <t>4 ↑ +0.64%</t>
        </is>
      </c>
      <c r="V2006" s="8" t="inlineStr">
        <is>
          <t>4 ↑ +3.36%</t>
        </is>
      </c>
      <c r="W2006" s="8" t="inlineStr">
        <is>
          <t>4 ↑ +2.80%</t>
        </is>
      </c>
    </row>
    <row r="2007" ht="28" customHeight="1" s="386">
      <c r="A2007" s="308" t="n">
        <v>43255</v>
      </c>
      <c r="B2007" s="472" t="n">
        <v>997.4930000000001</v>
      </c>
      <c r="C2007" s="8" t="n">
        <v>-8.754</v>
      </c>
      <c r="D2007" s="268" t="n">
        <v>-0.008699999999999999</v>
      </c>
      <c r="E2007" s="8" t="n">
        <v>4.93</v>
      </c>
      <c r="F2007" s="8" t="n">
        <v>103.216</v>
      </c>
      <c r="G2007" s="8" t="n">
        <v>101.04</v>
      </c>
      <c r="H2007" s="8" t="n">
        <v>87.48999999999999</v>
      </c>
      <c r="I2007" s="8" t="n">
        <v>124.37</v>
      </c>
      <c r="J2007" s="8" t="n">
        <v>56.7</v>
      </c>
      <c r="K2007" s="268" t="n">
        <v>0.2115</v>
      </c>
      <c r="L2007" s="268" t="n">
        <v>0.1367</v>
      </c>
      <c r="M2007" s="268" t="n">
        <v>0.018</v>
      </c>
      <c r="N2007" s="8" t="n">
        <v>19.87</v>
      </c>
      <c r="O2007" s="8" t="n">
        <v>1050.74</v>
      </c>
      <c r="P2007" s="268" t="n">
        <v>0.0189</v>
      </c>
      <c r="Q2007" s="8" t="n">
        <v>68</v>
      </c>
      <c r="R2007" s="8" t="inlineStr">
        <is>
          <t>8 ↓ -1.83%</t>
        </is>
      </c>
      <c r="S2007" s="8" t="inlineStr">
        <is>
          <t>25 ↓ -1.26%</t>
        </is>
      </c>
      <c r="T2007" s="8" t="inlineStr">
        <is>
          <t>25 ↓ -0.73%</t>
        </is>
      </c>
      <c r="U2007" s="8" t="inlineStr">
        <is>
          <t>5 ↓ -0.87%</t>
        </is>
      </c>
      <c r="V2007" s="8" t="inlineStr">
        <is>
          <t>2 ↑ +0.66%</t>
        </is>
      </c>
      <c r="W2007" s="8" t="inlineStr">
        <is>
          <t>3 ↑ +2.75%</t>
        </is>
      </c>
    </row>
    <row r="2008" ht="28" customHeight="1" s="386">
      <c r="A2008" s="308" t="n">
        <v>43252</v>
      </c>
      <c r="B2008" s="472" t="n">
        <v>1006.247</v>
      </c>
      <c r="C2008" s="8" t="n">
        <v>-3.791</v>
      </c>
      <c r="D2008" s="268" t="n">
        <v>-0.0038</v>
      </c>
      <c r="E2008" s="8" t="n">
        <v>6.99</v>
      </c>
      <c r="F2008" s="8" t="n">
        <v>104.173</v>
      </c>
      <c r="G2008" s="8" t="n">
        <v>102</v>
      </c>
      <c r="H2008" s="8" t="n">
        <v>88.84</v>
      </c>
      <c r="I2008" s="8" t="n">
        <v>126.06</v>
      </c>
      <c r="J2008" s="8" t="n">
        <v>63.74</v>
      </c>
      <c r="K2008" s="268" t="n">
        <v>0.2189</v>
      </c>
      <c r="L2008" s="268" t="n">
        <v>0.1502</v>
      </c>
      <c r="M2008" s="268" t="n">
        <v>0.016</v>
      </c>
      <c r="N2008" s="8" t="n">
        <v>12.78</v>
      </c>
      <c r="O2008" s="8" t="n">
        <v>1049.27</v>
      </c>
      <c r="P2008" s="268" t="n">
        <v>0.0122</v>
      </c>
      <c r="Q2008" s="8" t="n">
        <v>67</v>
      </c>
      <c r="R2008" s="8" t="inlineStr">
        <is>
          <t>7 ↓ -0.33%</t>
        </is>
      </c>
      <c r="S2008" s="8" t="inlineStr">
        <is>
          <t>22 ↓ -0.12%</t>
        </is>
      </c>
      <c r="T2008" s="8" t="inlineStr">
        <is>
          <t>24 ↓ -0.13%</t>
        </is>
      </c>
      <c r="U2008" s="8" t="inlineStr">
        <is>
          <t>8 ↓ -1.06%</t>
        </is>
      </c>
      <c r="V2008" s="8" t="inlineStr">
        <is>
          <t>3 ↓ -0.40%</t>
        </is>
      </c>
      <c r="W2008" s="8" t="inlineStr">
        <is>
          <t>3 ↓ -2.46%</t>
        </is>
      </c>
    </row>
    <row r="2009" ht="28" customHeight="1" s="386">
      <c r="A2009" s="308" t="n">
        <v>43251</v>
      </c>
      <c r="B2009" s="472" t="n">
        <v>1010.038</v>
      </c>
      <c r="C2009" s="8" t="n">
        <v>4.325</v>
      </c>
      <c r="D2009" s="268" t="n">
        <v>0.0043</v>
      </c>
      <c r="E2009" s="8" t="n">
        <v>8.869999999999999</v>
      </c>
      <c r="F2009" s="8" t="n">
        <v>104.665</v>
      </c>
      <c r="G2009" s="8" t="n">
        <v>102.22</v>
      </c>
      <c r="H2009" s="8" t="n">
        <v>88.59</v>
      </c>
      <c r="I2009" s="8" t="n">
        <v>126.19</v>
      </c>
      <c r="J2009" s="8" t="n">
        <v>66.28</v>
      </c>
      <c r="K2009" s="268" t="n">
        <v>0.2152</v>
      </c>
      <c r="L2009" s="268" t="n">
        <v>0.1436</v>
      </c>
      <c r="M2009" s="268" t="n">
        <v>0.0152</v>
      </c>
      <c r="N2009" s="8" t="n">
        <v>14.22</v>
      </c>
      <c r="O2009" s="8" t="n">
        <v>1049.27</v>
      </c>
      <c r="P2009" s="268" t="n">
        <v>0.0136</v>
      </c>
      <c r="Q2009" s="8" t="n">
        <v>67</v>
      </c>
      <c r="R2009" s="8" t="inlineStr">
        <is>
          <t>7 ↓ -0.33%</t>
        </is>
      </c>
      <c r="S2009" s="8" t="inlineStr">
        <is>
          <t>23 ↑ +0.26%</t>
        </is>
      </c>
      <c r="T2009" s="8" t="inlineStr">
        <is>
          <t>22 ↑ +0.32%</t>
        </is>
      </c>
      <c r="U2009" s="8" t="inlineStr">
        <is>
          <t>9 ↑ +0.73%</t>
        </is>
      </c>
      <c r="V2009" s="8" t="inlineStr">
        <is>
          <t>3 ↑ +2.18%</t>
        </is>
      </c>
      <c r="W2009" s="8" t="inlineStr">
        <is>
          <t>3 ↑ +1.67%</t>
        </is>
      </c>
    </row>
    <row r="2010" ht="28" customHeight="1" s="386">
      <c r="A2010" s="308" t="n">
        <v>43250</v>
      </c>
      <c r="B2010" s="472" t="n">
        <v>1005.713</v>
      </c>
      <c r="C2010" s="8" t="n">
        <v>-14.394</v>
      </c>
      <c r="D2010" s="268" t="n">
        <v>-0.0141</v>
      </c>
      <c r="E2010" s="8" t="n">
        <v>6.67</v>
      </c>
      <c r="F2010" s="8" t="n">
        <v>104.154</v>
      </c>
      <c r="G2010" s="8" t="n">
        <v>101.77</v>
      </c>
      <c r="H2010" s="8" t="n">
        <v>86.89</v>
      </c>
      <c r="I2010" s="8" t="n">
        <v>127</v>
      </c>
      <c r="J2010" s="8" t="n">
        <v>70.79000000000001</v>
      </c>
      <c r="K2010" s="268" t="n">
        <v>0.2285</v>
      </c>
      <c r="L2010" s="268" t="n">
        <v>0.1499</v>
      </c>
      <c r="M2010" s="268" t="n">
        <v>0.016</v>
      </c>
      <c r="N2010" s="8" t="n">
        <v>19.27</v>
      </c>
      <c r="O2010" s="8" t="n">
        <v>1049.27</v>
      </c>
      <c r="P2010" s="268" t="n">
        <v>0.0184</v>
      </c>
      <c r="Q2010" s="8" t="n">
        <v>67</v>
      </c>
      <c r="R2010" s="8" t="inlineStr">
        <is>
          <t>7 ↓ -0.92%</t>
        </is>
      </c>
      <c r="S2010" s="8" t="inlineStr">
        <is>
          <t>22 ↓ -1.40%</t>
        </is>
      </c>
      <c r="T2010" s="8" t="inlineStr">
        <is>
          <t>24 ↓ -1.59%</t>
        </is>
      </c>
      <c r="U2010" s="8" t="inlineStr">
        <is>
          <t>9 ↓ -1.91%</t>
        </is>
      </c>
      <c r="V2010" s="8" t="inlineStr">
        <is>
          <t>2 ↓ -1.06%</t>
        </is>
      </c>
      <c r="W2010" s="8" t="inlineStr">
        <is>
          <t>3 ↑ +0.03%</t>
        </is>
      </c>
    </row>
    <row r="2011" ht="28" customHeight="1" s="386">
      <c r="A2011" s="308" t="n">
        <v>43249</v>
      </c>
      <c r="B2011" s="472" t="n">
        <v>1020.107</v>
      </c>
      <c r="C2011" s="8" t="n">
        <v>-9.542999999999999</v>
      </c>
      <c r="D2011" s="268" t="n">
        <v>-0.009299999999999999</v>
      </c>
      <c r="E2011" s="8" t="n">
        <v>14.96</v>
      </c>
      <c r="F2011" s="8" t="n">
        <v>105.647</v>
      </c>
      <c r="G2011" s="8" t="n">
        <v>103.42</v>
      </c>
      <c r="H2011" s="8" t="n">
        <v>92.02</v>
      </c>
      <c r="I2011" s="8" t="n">
        <v>125.82</v>
      </c>
      <c r="J2011" s="8" t="n">
        <v>54.22</v>
      </c>
      <c r="K2011" s="268" t="n">
        <v>0.2018</v>
      </c>
      <c r="L2011" s="268" t="n">
        <v>0.1394</v>
      </c>
      <c r="M2011" s="268" t="n">
        <v>0.0131</v>
      </c>
      <c r="N2011" s="8" t="n">
        <v>17.52</v>
      </c>
      <c r="O2011" s="8" t="n">
        <v>1049.27</v>
      </c>
      <c r="P2011" s="268" t="n">
        <v>0.0167</v>
      </c>
      <c r="Q2011" s="8" t="n">
        <v>67</v>
      </c>
      <c r="R2011" s="8" t="inlineStr">
        <is>
          <t>5 ↓ -0.69%</t>
        </is>
      </c>
      <c r="S2011" s="8" t="inlineStr">
        <is>
          <t>20 ↓ -0.78%</t>
        </is>
      </c>
      <c r="T2011" s="8" t="inlineStr">
        <is>
          <t>24 ↓ -0.71%</t>
        </is>
      </c>
      <c r="U2011" s="8" t="inlineStr">
        <is>
          <t>11 ↓ -0.50%</t>
        </is>
      </c>
      <c r="V2011" s="8" t="inlineStr">
        <is>
          <t>4 ↓ -1.74%</t>
        </is>
      </c>
      <c r="W2011" s="8" t="inlineStr">
        <is>
          <t>3 ↓ -4.51%</t>
        </is>
      </c>
    </row>
    <row r="2012" ht="28" customHeight="1" s="386">
      <c r="A2012" s="308" t="n">
        <v>43248</v>
      </c>
      <c r="B2012" s="472" t="n">
        <v>1029.65</v>
      </c>
      <c r="C2012" s="8" t="n">
        <v>-5.129</v>
      </c>
      <c r="D2012" s="268" t="n">
        <v>-0.005</v>
      </c>
      <c r="E2012" s="8" t="n">
        <v>17.21</v>
      </c>
      <c r="F2012" s="8" t="n">
        <v>106.794</v>
      </c>
      <c r="G2012" s="8" t="n">
        <v>103.76</v>
      </c>
      <c r="H2012" s="8" t="n">
        <v>92.84</v>
      </c>
      <c r="I2012" s="8" t="n">
        <v>126.58</v>
      </c>
      <c r="J2012" s="8" t="n">
        <v>50.91</v>
      </c>
      <c r="K2012" s="268" t="n">
        <v>0.1978</v>
      </c>
      <c r="L2012" s="268" t="n">
        <v>0.1394</v>
      </c>
      <c r="M2012" s="268" t="n">
        <v>0.0112</v>
      </c>
      <c r="N2012" s="8" t="n">
        <v>15.18</v>
      </c>
      <c r="O2012" s="8" t="n">
        <v>1049.27</v>
      </c>
      <c r="P2012" s="268" t="n">
        <v>0.0145</v>
      </c>
      <c r="Q2012" s="8" t="n">
        <v>67</v>
      </c>
      <c r="R2012" s="8" t="inlineStr">
        <is>
          <t>3 ↓ -0.52%</t>
        </is>
      </c>
      <c r="S2012" s="8" t="inlineStr">
        <is>
          <t>20 ↓ -0.53%</t>
        </is>
      </c>
      <c r="T2012" s="8" t="inlineStr">
        <is>
          <t>24 ↓ -0.55%</t>
        </is>
      </c>
      <c r="U2012" s="8" t="inlineStr">
        <is>
          <t>12 ↓ -0.70%</t>
        </is>
      </c>
      <c r="V2012" s="8" t="inlineStr">
        <is>
          <t>4 ↓ -0.26%</t>
        </is>
      </c>
      <c r="W2012" s="8" t="inlineStr">
        <is>
          <t>4 ↑ +0.38%</t>
        </is>
      </c>
    </row>
    <row r="2013" ht="28" customHeight="1" s="386">
      <c r="A2013" s="308" t="n">
        <v>43245</v>
      </c>
      <c r="B2013" s="472" t="n">
        <v>1034.779</v>
      </c>
      <c r="C2013" s="8" t="n">
        <v>-8.205</v>
      </c>
      <c r="D2013" s="268" t="n">
        <v>-0.007900000000000001</v>
      </c>
      <c r="E2013" s="8" t="n">
        <v>23.21</v>
      </c>
      <c r="F2013" s="8" t="n">
        <v>107.151</v>
      </c>
      <c r="G2013" s="8" t="n">
        <v>104.15</v>
      </c>
      <c r="H2013" s="8" t="n">
        <v>91.26000000000001</v>
      </c>
      <c r="I2013" s="8" t="n">
        <v>127.08</v>
      </c>
      <c r="J2013" s="8" t="n">
        <v>47.58</v>
      </c>
      <c r="K2013" s="268" t="n">
        <v>0.1993</v>
      </c>
      <c r="L2013" s="268" t="n">
        <v>0.1376</v>
      </c>
      <c r="M2013" s="268" t="n">
        <v>0.0104</v>
      </c>
      <c r="N2013" s="8" t="n">
        <v>14.66</v>
      </c>
      <c r="O2013" s="8" t="n">
        <v>1047.2</v>
      </c>
      <c r="P2013" s="268" t="n">
        <v>0.014</v>
      </c>
      <c r="Q2013" s="8" t="n">
        <v>67</v>
      </c>
      <c r="R2013" s="8" t="inlineStr">
        <is>
          <t>1 ↓ -1.02%</t>
        </is>
      </c>
      <c r="S2013" s="8" t="inlineStr">
        <is>
          <t>20 ↓ -0.65%</t>
        </is>
      </c>
      <c r="T2013" s="8" t="inlineStr">
        <is>
          <t>25 ↓ -0.64%</t>
        </is>
      </c>
      <c r="U2013" s="8" t="inlineStr">
        <is>
          <t>12 ↓ -1.40%</t>
        </is>
      </c>
      <c r="V2013" s="8" t="inlineStr">
        <is>
          <t>5 ↓ -0.84%</t>
        </is>
      </c>
      <c r="W2013" s="8" t="inlineStr">
        <is>
          <t>4 ↓ -0.42%</t>
        </is>
      </c>
    </row>
    <row r="2014" ht="28" customHeight="1" s="386">
      <c r="A2014" s="308" t="n">
        <v>43244</v>
      </c>
      <c r="B2014" s="472" t="n">
        <v>1042.984</v>
      </c>
      <c r="C2014" s="8" t="n">
        <v>-2.492</v>
      </c>
      <c r="D2014" s="268" t="n">
        <v>-0.0024</v>
      </c>
      <c r="E2014" s="8" t="n">
        <v>25.68</v>
      </c>
      <c r="F2014" s="8" t="n">
        <v>107.891</v>
      </c>
      <c r="G2014" s="8" t="n">
        <v>104.67</v>
      </c>
      <c r="H2014" s="8" t="n">
        <v>92.59999999999999</v>
      </c>
      <c r="I2014" s="8" t="n">
        <v>127.2</v>
      </c>
      <c r="J2014" s="8" t="n">
        <v>49.87</v>
      </c>
      <c r="K2014" s="268" t="n">
        <v>0.1931</v>
      </c>
      <c r="L2014" s="268" t="n">
        <v>0.1297</v>
      </c>
      <c r="M2014" s="268" t="n">
        <v>0.008999999999999999</v>
      </c>
      <c r="N2014" s="8" t="n">
        <v>17.71</v>
      </c>
      <c r="O2014" s="8" t="n">
        <v>1057.6</v>
      </c>
      <c r="P2014" s="268" t="n">
        <v>0.0167</v>
      </c>
      <c r="Q2014" s="8" t="n">
        <v>68</v>
      </c>
      <c r="R2014" s="8" t="inlineStr">
        <is>
          <t>1 ↓ -0.46%</t>
        </is>
      </c>
      <c r="S2014" s="8" t="inlineStr">
        <is>
          <t>20 ↓ -0.26%</t>
        </is>
      </c>
      <c r="T2014" s="8" t="inlineStr">
        <is>
          <t>25 ↓ -0.11%</t>
        </is>
      </c>
      <c r="U2014" s="8" t="inlineStr">
        <is>
          <t>11 ↓ -0.54%</t>
        </is>
      </c>
      <c r="V2014" s="8" t="inlineStr">
        <is>
          <t>7 ↓ -0.68%</t>
        </is>
      </c>
      <c r="W2014" s="8" t="inlineStr">
        <is>
          <t>4 ↑ +0.69%</t>
        </is>
      </c>
    </row>
    <row r="2015" ht="28" customHeight="1" s="386">
      <c r="A2015" s="308" t="n">
        <v>43243</v>
      </c>
      <c r="B2015" s="472" t="n">
        <v>1045.476</v>
      </c>
      <c r="C2015" s="8" t="n">
        <v>-6.795</v>
      </c>
      <c r="D2015" s="268" t="n">
        <v>-0.0065</v>
      </c>
      <c r="E2015" s="8" t="n">
        <v>32.06</v>
      </c>
      <c r="F2015" s="8" t="n">
        <v>108.126</v>
      </c>
      <c r="G2015" s="8" t="n">
        <v>105.1</v>
      </c>
      <c r="H2015" s="8" t="n">
        <v>92.42</v>
      </c>
      <c r="I2015" s="8" t="n">
        <v>127.2</v>
      </c>
      <c r="J2015" s="8" t="n">
        <v>43.35</v>
      </c>
      <c r="K2015" s="268" t="n">
        <v>0.1907</v>
      </c>
      <c r="L2015" s="268" t="n">
        <v>0.1177</v>
      </c>
      <c r="M2015" s="268" t="n">
        <v>0.008399999999999999</v>
      </c>
      <c r="N2015" s="8" t="n">
        <v>18.88</v>
      </c>
      <c r="O2015" s="8" t="n">
        <v>1057.6</v>
      </c>
      <c r="P2015" s="268" t="n">
        <v>0.0179</v>
      </c>
      <c r="Q2015" s="8" t="n">
        <v>68</v>
      </c>
      <c r="R2015" s="8" t="inlineStr">
        <is>
          <t>1 ↓ -1.01%</t>
        </is>
      </c>
      <c r="S2015" s="8" t="inlineStr">
        <is>
          <t>20 ↓ -0.62%</t>
        </is>
      </c>
      <c r="T2015" s="8" t="inlineStr">
        <is>
          <t>25 ↓ -0.42%</t>
        </is>
      </c>
      <c r="U2015" s="8" t="inlineStr">
        <is>
          <t>11 ↓ -0.75%</t>
        </is>
      </c>
      <c r="V2015" s="8" t="inlineStr">
        <is>
          <t>7 ↓ -0.79%</t>
        </is>
      </c>
      <c r="W2015" s="8" t="inlineStr">
        <is>
          <t>4 ↓ -1.53%</t>
        </is>
      </c>
    </row>
    <row r="2016" ht="28" customHeight="1" s="386">
      <c r="A2016" s="308" t="n">
        <v>43242</v>
      </c>
      <c r="B2016" s="472" t="n">
        <v>1052.271</v>
      </c>
      <c r="C2016" s="8" t="n">
        <v>2.04</v>
      </c>
      <c r="D2016" s="268" t="n">
        <v>0.0019</v>
      </c>
      <c r="E2016" s="8" t="n">
        <v>46.06</v>
      </c>
      <c r="F2016" s="8" t="n">
        <v>108.858</v>
      </c>
      <c r="G2016" s="8" t="n">
        <v>105.245</v>
      </c>
      <c r="H2016" s="8" t="n">
        <v>93.61</v>
      </c>
      <c r="I2016" s="8" t="n">
        <v>127.05</v>
      </c>
      <c r="J2016" s="8" t="n">
        <v>37.38</v>
      </c>
      <c r="K2016" s="268" t="n">
        <v>0.1819</v>
      </c>
      <c r="L2016" s="268" t="n">
        <v>0.1117</v>
      </c>
      <c r="M2016" s="268" t="n">
        <v>0.0071</v>
      </c>
      <c r="N2016" s="8" t="n">
        <v>17.86</v>
      </c>
      <c r="O2016" s="8" t="n">
        <v>1057.6</v>
      </c>
      <c r="P2016" s="268" t="n">
        <v>0.0169</v>
      </c>
      <c r="Q2016" s="8" t="n">
        <v>68</v>
      </c>
      <c r="R2016" s="8" t="inlineStr">
        <is>
          <t>1 ↓ -0.07%</t>
        </is>
      </c>
      <c r="S2016" s="8" t="inlineStr">
        <is>
          <t>19 ↓ -0.10%</t>
        </is>
      </c>
      <c r="T2016" s="8" t="inlineStr">
        <is>
          <t>25 ↑ +0.07%</t>
        </is>
      </c>
      <c r="U2016" s="8" t="inlineStr">
        <is>
          <t>12 ↑ +0.01%</t>
        </is>
      </c>
      <c r="V2016" s="8" t="inlineStr">
        <is>
          <t>5 ↑ +1.14%</t>
        </is>
      </c>
      <c r="W2016" s="8" t="inlineStr">
        <is>
          <t>6 ↑ +1.25%</t>
        </is>
      </c>
    </row>
    <row r="2017" ht="28" customHeight="1" s="386">
      <c r="A2017" s="308" t="n">
        <v>43241</v>
      </c>
      <c r="B2017" s="472" t="n">
        <v>1050.231</v>
      </c>
      <c r="C2017" s="8" t="n">
        <v>4.337</v>
      </c>
      <c r="D2017" s="268" t="n">
        <v>0.0041</v>
      </c>
      <c r="E2017" s="8" t="n">
        <v>41.94</v>
      </c>
      <c r="F2017" s="8" t="n">
        <v>108.572</v>
      </c>
      <c r="G2017" s="8" t="n">
        <v>105.36</v>
      </c>
      <c r="H2017" s="8" t="n">
        <v>94.13</v>
      </c>
      <c r="I2017" s="8" t="n">
        <v>127.1</v>
      </c>
      <c r="J2017" s="8" t="n">
        <v>35.73</v>
      </c>
      <c r="K2017" s="268" t="n">
        <v>0.1853</v>
      </c>
      <c r="L2017" s="268" t="n">
        <v>0.1286</v>
      </c>
      <c r="M2017" s="268" t="n">
        <v>0.0074</v>
      </c>
      <c r="N2017" s="8" t="n">
        <v>25.31</v>
      </c>
      <c r="O2017" s="8" t="n">
        <v>1057.6</v>
      </c>
      <c r="P2017" s="268" t="n">
        <v>0.0239</v>
      </c>
      <c r="Q2017" s="8" t="n">
        <v>68</v>
      </c>
      <c r="R2017" s="8" t="inlineStr">
        <is>
          <t>1 ↓ -0.15%</t>
        </is>
      </c>
      <c r="S2017" s="8" t="inlineStr">
        <is>
          <t>19 ↑ +0.25%</t>
        </is>
      </c>
      <c r="T2017" s="8" t="inlineStr">
        <is>
          <t>25 ↑ +0.19%</t>
        </is>
      </c>
      <c r="U2017" s="8" t="inlineStr">
        <is>
          <t>12 ↑ +0.42%</t>
        </is>
      </c>
      <c r="V2017" s="8" t="inlineStr">
        <is>
          <t>6 ↑ +1.05%</t>
        </is>
      </c>
      <c r="W2017" s="8" t="inlineStr">
        <is>
          <t>5 ↑ +1.52%</t>
        </is>
      </c>
    </row>
    <row r="2018" ht="28" customHeight="1" s="386">
      <c r="A2018" s="308" t="n">
        <v>43238</v>
      </c>
      <c r="B2018" s="472" t="n">
        <v>1045.894</v>
      </c>
      <c r="C2018" s="8" t="n">
        <v>1.745</v>
      </c>
      <c r="D2018" s="268" t="n">
        <v>0.0017</v>
      </c>
      <c r="E2018" s="8" t="n">
        <v>31.25</v>
      </c>
      <c r="F2018" s="8" t="n">
        <v>107.925</v>
      </c>
      <c r="G2018" s="8" t="n">
        <v>104.69</v>
      </c>
      <c r="H2018" s="8" t="n">
        <v>92.01000000000001</v>
      </c>
      <c r="I2018" s="8" t="n">
        <v>127.94</v>
      </c>
      <c r="J2018" s="8" t="n">
        <v>46.05</v>
      </c>
      <c r="K2018" s="268" t="n">
        <v>0.2001</v>
      </c>
      <c r="L2018" s="268" t="n">
        <v>0.1449</v>
      </c>
      <c r="M2018" s="268" t="n">
        <v>0.008399999999999999</v>
      </c>
      <c r="N2018" s="8" t="n">
        <v>15.32</v>
      </c>
      <c r="O2018" s="8" t="n">
        <v>1059.07</v>
      </c>
      <c r="P2018" s="268" t="n">
        <v>0.0145</v>
      </c>
      <c r="Q2018" s="8" t="n">
        <v>69</v>
      </c>
      <c r="R2018" s="8" t="inlineStr">
        <is>
          <t>1 ↓ -0.08%</t>
        </is>
      </c>
      <c r="S2018" s="8" t="inlineStr">
        <is>
          <t>20 ↑ +0.14%</t>
        </is>
      </c>
      <c r="T2018" s="8" t="inlineStr">
        <is>
          <t>25 ↑ +0.13%</t>
        </is>
      </c>
      <c r="U2018" s="8" t="inlineStr">
        <is>
          <t>13 ↓ -0.12%</t>
        </is>
      </c>
      <c r="V2018" s="8" t="inlineStr">
        <is>
          <t>6 ↓ -0.14%</t>
        </is>
      </c>
      <c r="W2018" s="8" t="inlineStr">
        <is>
          <t>4 ↑ +2.00%</t>
        </is>
      </c>
    </row>
    <row r="2019" ht="28" customHeight="1" s="386">
      <c r="A2019" s="308" t="n">
        <v>43237</v>
      </c>
      <c r="B2019" s="472" t="n">
        <v>1044.149</v>
      </c>
      <c r="C2019" s="8" t="n">
        <v>-1.069</v>
      </c>
      <c r="D2019" s="268" t="n">
        <v>-0.001</v>
      </c>
      <c r="E2019" s="8" t="n">
        <v>32.66</v>
      </c>
      <c r="F2019" s="8" t="n">
        <v>107.712</v>
      </c>
      <c r="G2019" s="8" t="n">
        <v>104.82</v>
      </c>
      <c r="H2019" s="8" t="n">
        <v>91.92</v>
      </c>
      <c r="I2019" s="8" t="n">
        <v>128.14</v>
      </c>
      <c r="J2019" s="8" t="n">
        <v>48.57</v>
      </c>
      <c r="K2019" s="268" t="n">
        <v>0.2043</v>
      </c>
      <c r="L2019" s="268" t="n">
        <v>0.1438</v>
      </c>
      <c r="M2019" s="268" t="n">
        <v>0.0086</v>
      </c>
      <c r="N2019" s="8" t="n">
        <v>17.47</v>
      </c>
      <c r="O2019" s="8" t="n">
        <v>1059.07</v>
      </c>
      <c r="P2019" s="268" t="n">
        <v>0.0165</v>
      </c>
      <c r="Q2019" s="8" t="n">
        <v>69</v>
      </c>
      <c r="R2019" s="8" t="inlineStr">
        <is>
          <t>1 ↑ +0.21%</t>
        </is>
      </c>
      <c r="S2019" s="8" t="inlineStr">
        <is>
          <t>21 ↑ +0.05%</t>
        </is>
      </c>
      <c r="T2019" s="8" t="inlineStr">
        <is>
          <t>24 ↑ +0.29%</t>
        </is>
      </c>
      <c r="U2019" s="8" t="inlineStr">
        <is>
          <t>13 ↓ -0.26%</t>
        </is>
      </c>
      <c r="V2019" s="8" t="inlineStr">
        <is>
          <t>6 ↓ -1.13%</t>
        </is>
      </c>
      <c r="W2019" s="8" t="inlineStr">
        <is>
          <t>4 ↓ -1.25%</t>
        </is>
      </c>
    </row>
    <row r="2020" ht="28" customHeight="1" s="386">
      <c r="A2020" s="308" t="n">
        <v>43236</v>
      </c>
      <c r="B2020" s="472" t="n">
        <v>1045.218</v>
      </c>
      <c r="C2020" s="8" t="n">
        <v>-3.041</v>
      </c>
      <c r="D2020" s="268" t="n">
        <v>-0.0029</v>
      </c>
      <c r="E2020" s="8" t="n">
        <v>28.89</v>
      </c>
      <c r="F2020" s="8" t="n">
        <v>108.021</v>
      </c>
      <c r="G2020" s="8" t="n">
        <v>104.73</v>
      </c>
      <c r="H2020" s="8" t="n">
        <v>91.31</v>
      </c>
      <c r="I2020" s="8" t="n">
        <v>128.45</v>
      </c>
      <c r="J2020" s="8" t="n">
        <v>51.3</v>
      </c>
      <c r="K2020" s="268" t="n">
        <v>0.2043</v>
      </c>
      <c r="L2020" s="268" t="n">
        <v>0.1429</v>
      </c>
      <c r="M2020" s="268" t="n">
        <v>0.008200000000000001</v>
      </c>
      <c r="N2020" s="8" t="n">
        <v>14.11</v>
      </c>
      <c r="O2020" s="8" t="n">
        <v>1037.55</v>
      </c>
      <c r="P2020" s="268" t="n">
        <v>0.0136</v>
      </c>
      <c r="Q2020" s="8" t="n">
        <v>68</v>
      </c>
      <c r="R2020" s="8" t="inlineStr">
        <is>
          <t>1 ↑ +0.65%</t>
        </is>
      </c>
      <c r="S2020" s="8" t="inlineStr">
        <is>
          <t>21 ↓ -0.15%</t>
        </is>
      </c>
      <c r="T2020" s="8" t="inlineStr">
        <is>
          <t>23 ↓ -0.14%</t>
        </is>
      </c>
      <c r="U2020" s="8" t="inlineStr">
        <is>
          <t>13 ↓ -0.33%</t>
        </is>
      </c>
      <c r="V2020" s="8" t="inlineStr">
        <is>
          <t>6 ↓ -1.25%</t>
        </is>
      </c>
      <c r="W2020" s="8" t="inlineStr">
        <is>
          <t>4 ↓ -0.61%</t>
        </is>
      </c>
    </row>
    <row r="2021" ht="28" customHeight="1" s="386">
      <c r="A2021" s="308" t="n">
        <v>43235</v>
      </c>
      <c r="B2021" s="472" t="n">
        <v>1048.259</v>
      </c>
      <c r="C2021" s="8" t="n">
        <v>5.075</v>
      </c>
      <c r="D2021" s="268" t="n">
        <v>0.0049</v>
      </c>
      <c r="E2021" s="8" t="n">
        <v>35.77</v>
      </c>
      <c r="F2021" s="8" t="n">
        <v>108.391</v>
      </c>
      <c r="G2021" s="8" t="n">
        <v>104.645</v>
      </c>
      <c r="H2021" s="8" t="n">
        <v>92.75</v>
      </c>
      <c r="I2021" s="8" t="n">
        <v>128.4</v>
      </c>
      <c r="J2021" s="8" t="n">
        <v>43.2</v>
      </c>
      <c r="K2021" s="268" t="n">
        <v>0.2001</v>
      </c>
      <c r="L2021" s="268" t="n">
        <v>0.1353</v>
      </c>
      <c r="M2021" s="268" t="n">
        <v>0.0077</v>
      </c>
      <c r="N2021" s="8" t="n">
        <v>15.43</v>
      </c>
      <c r="O2021" s="8" t="n">
        <v>1037.55</v>
      </c>
      <c r="P2021" s="268" t="n">
        <v>0.0149</v>
      </c>
      <c r="Q2021" s="8" t="n">
        <v>68</v>
      </c>
      <c r="R2021" s="8" t="inlineStr">
        <is>
          <t>1 ↑ +0.77%</t>
        </is>
      </c>
      <c r="S2021" s="8" t="inlineStr">
        <is>
          <t>20 ↑ +0.04%</t>
        </is>
      </c>
      <c r="T2021" s="8" t="inlineStr">
        <is>
          <t>23 ↓ -0.01%</t>
        </is>
      </c>
      <c r="U2021" s="8" t="inlineStr">
        <is>
          <t>14 ↑ +0.27%</t>
        </is>
      </c>
      <c r="V2021" s="8" t="inlineStr">
        <is>
          <t>5 ↑ +1.20%</t>
        </is>
      </c>
      <c r="W2021" s="8" t="inlineStr">
        <is>
          <t>5 ↑ +4.42%</t>
        </is>
      </c>
    </row>
    <row r="2022" ht="28" customHeight="1" s="386">
      <c r="A2022" s="308" t="n">
        <v>43234</v>
      </c>
      <c r="B2022" s="472" t="n">
        <v>1043.184</v>
      </c>
      <c r="C2022" s="8" t="n">
        <v>-4.36</v>
      </c>
      <c r="D2022" s="268" t="n">
        <v>-0.0042</v>
      </c>
      <c r="E2022" s="8" t="n">
        <v>31.67</v>
      </c>
      <c r="F2022" s="8" t="n">
        <v>107.655</v>
      </c>
      <c r="G2022" s="8" t="n">
        <v>104.475</v>
      </c>
      <c r="H2022" s="8" t="n">
        <v>91.79000000000001</v>
      </c>
      <c r="I2022" s="8" t="n">
        <v>129.12</v>
      </c>
      <c r="J2022" s="8" t="n">
        <v>50</v>
      </c>
      <c r="K2022" s="268" t="n">
        <v>0.2146</v>
      </c>
      <c r="L2022" s="268" t="n">
        <v>0.1516</v>
      </c>
      <c r="M2022" s="268" t="n">
        <v>0.0089</v>
      </c>
      <c r="N2022" s="8" t="n">
        <v>15.38</v>
      </c>
      <c r="O2022" s="8" t="n">
        <v>1034.38</v>
      </c>
      <c r="P2022" s="268" t="n">
        <v>0.0149</v>
      </c>
      <c r="Q2022" s="8" t="n">
        <v>66</v>
      </c>
      <c r="R2022" s="8" t="inlineStr">
        <is>
          <t>1 ↑ +0.45%</t>
        </is>
      </c>
      <c r="S2022" s="8" t="inlineStr">
        <is>
          <t>20 ↓ -0.34%</t>
        </is>
      </c>
      <c r="T2022" s="8" t="inlineStr">
        <is>
          <t>24 ↑ +0.06%</t>
        </is>
      </c>
      <c r="U2022" s="8" t="inlineStr">
        <is>
          <t>12 ↓ -0.33%</t>
        </is>
      </c>
      <c r="V2022" s="8" t="inlineStr">
        <is>
          <t>5 ↓ -0.72%</t>
        </is>
      </c>
      <c r="W2022" s="8" t="inlineStr">
        <is>
          <t>4 ↓ -2.23%</t>
        </is>
      </c>
    </row>
    <row r="2023" ht="28" customHeight="1" s="386">
      <c r="A2023" s="308" t="n">
        <v>43231</v>
      </c>
      <c r="B2023" s="472" t="n">
        <v>1047.544</v>
      </c>
      <c r="C2023" s="8" t="n">
        <v>-4.558</v>
      </c>
      <c r="D2023" s="268" t="n">
        <v>-0.0043</v>
      </c>
      <c r="E2023" s="8" t="n">
        <v>39.49</v>
      </c>
      <c r="F2023" s="8" t="n">
        <v>108.227</v>
      </c>
      <c r="G2023" s="8" t="n">
        <v>104.62</v>
      </c>
      <c r="H2023" s="8" t="n">
        <v>92.28</v>
      </c>
      <c r="I2023" s="8" t="n">
        <v>129.6</v>
      </c>
      <c r="J2023" s="8" t="n">
        <v>60.47</v>
      </c>
      <c r="K2023" s="268" t="n">
        <v>0.2138</v>
      </c>
      <c r="L2023" s="268" t="n">
        <v>0.1591</v>
      </c>
      <c r="M2023" s="268" t="n">
        <v>0.0081</v>
      </c>
      <c r="N2023" s="8" t="n">
        <v>13.37</v>
      </c>
      <c r="O2023" s="8" t="n">
        <v>1010.31</v>
      </c>
      <c r="P2023" s="268" t="n">
        <v>0.0132</v>
      </c>
      <c r="Q2023" s="8" t="n">
        <v>65</v>
      </c>
      <c r="R2023" s="8" t="inlineStr">
        <is>
          <t>1 ↓ -0.35%</t>
        </is>
      </c>
      <c r="S2023" s="8" t="inlineStr">
        <is>
          <t>21 ↓ -0.43%</t>
        </is>
      </c>
      <c r="T2023" s="8" t="inlineStr">
        <is>
          <t>22 ↓ -0.04%</t>
        </is>
      </c>
      <c r="U2023" s="8" t="inlineStr">
        <is>
          <t>11 ↓ -0.36%</t>
        </is>
      </c>
      <c r="V2023" s="8" t="inlineStr">
        <is>
          <t>6 ↓ -0.47%</t>
        </is>
      </c>
      <c r="W2023" s="8" t="inlineStr">
        <is>
          <t>4 ↓ -1.40%</t>
        </is>
      </c>
    </row>
    <row r="2024" ht="28" customHeight="1" s="386">
      <c r="A2024" s="308" t="n">
        <v>43230</v>
      </c>
      <c r="B2024" s="472" t="n">
        <v>1052.102</v>
      </c>
      <c r="C2024" s="8" t="n">
        <v>2.248</v>
      </c>
      <c r="D2024" s="268" t="n">
        <v>0.0021</v>
      </c>
      <c r="E2024" s="8" t="n">
        <v>43.12</v>
      </c>
      <c r="F2024" s="8" t="n">
        <v>108.742</v>
      </c>
      <c r="G2024" s="8" t="n">
        <v>104.78</v>
      </c>
      <c r="H2024" s="8" t="n">
        <v>92.75</v>
      </c>
      <c r="I2024" s="8" t="n">
        <v>129.72</v>
      </c>
      <c r="J2024" s="8" t="n">
        <v>50</v>
      </c>
      <c r="K2024" s="268" t="n">
        <v>0.2098</v>
      </c>
      <c r="L2024" s="268" t="n">
        <v>0.1557</v>
      </c>
      <c r="M2024" s="268" t="n">
        <v>0.0072</v>
      </c>
      <c r="N2024" s="8" t="n">
        <v>15.44</v>
      </c>
      <c r="O2024" s="8" t="n">
        <v>1010.31</v>
      </c>
      <c r="P2024" s="268" t="n">
        <v>0.0153</v>
      </c>
      <c r="Q2024" s="8" t="n">
        <v>65</v>
      </c>
      <c r="R2024" s="8" t="inlineStr">
        <is>
          <t>1 ↓ -1.27%</t>
        </is>
      </c>
      <c r="S2024" s="8" t="inlineStr">
        <is>
          <t>19 ↑ +0.03%</t>
        </is>
      </c>
      <c r="T2024" s="8" t="inlineStr">
        <is>
          <t>22 ↑ +0.33%</t>
        </is>
      </c>
      <c r="U2024" s="8" t="inlineStr">
        <is>
          <t>13 ↓ -0.08%</t>
        </is>
      </c>
      <c r="V2024" s="8" t="inlineStr">
        <is>
          <t>5 ↑ +0.67%</t>
        </is>
      </c>
      <c r="W2024" s="8" t="inlineStr">
        <is>
          <t>5 ↑ +1.04%</t>
        </is>
      </c>
    </row>
    <row r="2025" ht="28" customHeight="1" s="386">
      <c r="A2025" s="308" t="n">
        <v>43229</v>
      </c>
      <c r="B2025" s="472" t="n">
        <v>1049.854</v>
      </c>
      <c r="C2025" s="8" t="n">
        <v>-0.474</v>
      </c>
      <c r="D2025" s="268" t="n">
        <v>-0.0004</v>
      </c>
      <c r="E2025" s="8" t="n">
        <v>43.76</v>
      </c>
      <c r="F2025" s="8" t="n">
        <v>108.606</v>
      </c>
      <c r="G2025" s="8" t="n">
        <v>104.815</v>
      </c>
      <c r="H2025" s="8" t="n">
        <v>92.22</v>
      </c>
      <c r="I2025" s="8" t="n">
        <v>129.85</v>
      </c>
      <c r="J2025" s="8" t="n">
        <v>57.86</v>
      </c>
      <c r="K2025" s="268" t="n">
        <v>0.2125</v>
      </c>
      <c r="L2025" s="268" t="n">
        <v>0.1483</v>
      </c>
      <c r="M2025" s="268" t="n">
        <v>0.0072</v>
      </c>
      <c r="N2025" s="8" t="n">
        <v>14.29</v>
      </c>
      <c r="O2025" s="8" t="n">
        <v>1008.46</v>
      </c>
      <c r="P2025" s="268" t="n">
        <v>0.0142</v>
      </c>
      <c r="Q2025" s="8" t="n">
        <v>64</v>
      </c>
      <c r="R2025" s="8" t="inlineStr">
        <is>
          <t>1 ↓ -0.70%</t>
        </is>
      </c>
      <c r="S2025" s="8" t="inlineStr">
        <is>
          <t>19 ↓ -0.19%</t>
        </is>
      </c>
      <c r="T2025" s="8" t="inlineStr">
        <is>
          <t>20 ↓ -0.11%</t>
        </is>
      </c>
      <c r="U2025" s="8" t="inlineStr">
        <is>
          <t>14 ↓ -0.10%</t>
        </is>
      </c>
      <c r="V2025" s="8" t="inlineStr">
        <is>
          <t>5 ↓ -0.23%</t>
        </is>
      </c>
      <c r="W2025" s="8" t="inlineStr">
        <is>
          <t>5 ↑ +1.25%</t>
        </is>
      </c>
    </row>
    <row r="2026" ht="28" customHeight="1" s="386">
      <c r="A2026" s="308" t="n">
        <v>43228</v>
      </c>
      <c r="B2026" s="472" t="n">
        <v>1050.328</v>
      </c>
      <c r="C2026" s="8" t="n">
        <v>4.902</v>
      </c>
      <c r="D2026" s="268" t="n">
        <v>0.0047</v>
      </c>
      <c r="E2026" s="8" t="n">
        <v>45.19</v>
      </c>
      <c r="F2026" s="8" t="n">
        <v>108.593</v>
      </c>
      <c r="G2026" s="8" t="n">
        <v>104.995</v>
      </c>
      <c r="H2026" s="8" t="n">
        <v>92.66</v>
      </c>
      <c r="I2026" s="8" t="n">
        <v>130.05</v>
      </c>
      <c r="J2026" s="8" t="n">
        <v>51.67</v>
      </c>
      <c r="K2026" s="268" t="n">
        <v>0.2146</v>
      </c>
      <c r="L2026" s="268" t="n">
        <v>0.147</v>
      </c>
      <c r="M2026" s="268" t="n">
        <v>0.0071</v>
      </c>
      <c r="N2026" s="8" t="n">
        <v>21.85</v>
      </c>
      <c r="O2026" s="8" t="n">
        <v>1008.46</v>
      </c>
      <c r="P2026" s="268" t="n">
        <v>0.0217</v>
      </c>
      <c r="Q2026" s="8" t="n">
        <v>64</v>
      </c>
      <c r="R2026" s="8" t="inlineStr">
        <is>
          <t>1 ↓ -0.53%</t>
        </is>
      </c>
      <c r="S2026" s="8" t="inlineStr">
        <is>
          <t>20 ↑ +0.19%</t>
        </is>
      </c>
      <c r="T2026" s="8" t="inlineStr">
        <is>
          <t>20 ↑ +0.28%</t>
        </is>
      </c>
      <c r="U2026" s="8" t="inlineStr">
        <is>
          <t>13 ↑ +0.46%</t>
        </is>
      </c>
      <c r="V2026" s="8" t="inlineStr">
        <is>
          <t>5 ↑ +1.66%</t>
        </is>
      </c>
      <c r="W2026" s="8" t="inlineStr">
        <is>
          <t>5 ↑ +1.37%</t>
        </is>
      </c>
    </row>
    <row r="2027" ht="28" customHeight="1" s="386">
      <c r="A2027" s="308" t="n">
        <v>43227</v>
      </c>
      <c r="B2027" s="472" t="n">
        <v>1045.426</v>
      </c>
      <c r="C2027" s="8" t="n">
        <v>11.12</v>
      </c>
      <c r="D2027" s="268" t="n">
        <v>0.0107</v>
      </c>
      <c r="E2027" s="8" t="n">
        <v>42.93</v>
      </c>
      <c r="F2027" s="8" t="n">
        <v>108.196</v>
      </c>
      <c r="G2027" s="8" t="n">
        <v>104.85</v>
      </c>
      <c r="H2027" s="8" t="n">
        <v>93.04000000000001</v>
      </c>
      <c r="I2027" s="8" t="n">
        <v>130.49</v>
      </c>
      <c r="J2027" s="8" t="n">
        <v>47.06</v>
      </c>
      <c r="K2027" s="268" t="n">
        <v>0.223</v>
      </c>
      <c r="L2027" s="268" t="n">
        <v>0.1595</v>
      </c>
      <c r="M2027" s="268" t="n">
        <v>0.0077</v>
      </c>
      <c r="N2027" s="8" t="n">
        <v>19.09</v>
      </c>
      <c r="O2027" s="8" t="n">
        <v>1008.04</v>
      </c>
      <c r="P2027" s="268" t="n">
        <v>0.0189</v>
      </c>
      <c r="Q2027" s="8" t="n">
        <v>63</v>
      </c>
      <c r="R2027" s="8" t="inlineStr">
        <is>
          <t>1 ↑ +2.69%</t>
        </is>
      </c>
      <c r="S2027" s="8" t="inlineStr">
        <is>
          <t>19 ↑ +0.39%</t>
        </is>
      </c>
      <c r="T2027" s="8" t="inlineStr">
        <is>
          <t>21 ↑ +0.44%</t>
        </is>
      </c>
      <c r="U2027" s="8" t="inlineStr">
        <is>
          <t>12 ↑ +1.98%</t>
        </is>
      </c>
      <c r="V2027" s="8" t="inlineStr">
        <is>
          <t>6 ↑ +1.25%</t>
        </is>
      </c>
      <c r="W2027" s="8" t="inlineStr">
        <is>
          <t>4 ↑ +3.76%</t>
        </is>
      </c>
    </row>
    <row r="2028" ht="28" customHeight="1" s="386">
      <c r="A2028" s="308" t="n">
        <v>43224</v>
      </c>
      <c r="B2028" s="472" t="n">
        <v>1034.306</v>
      </c>
      <c r="C2028" s="8" t="n">
        <v>3.653</v>
      </c>
      <c r="D2028" s="268" t="n">
        <v>0.0035</v>
      </c>
      <c r="E2028" s="8" t="n">
        <v>28.03</v>
      </c>
      <c r="F2028" s="8" t="n">
        <v>106.944</v>
      </c>
      <c r="G2028" s="8" t="n">
        <v>104.379</v>
      </c>
      <c r="H2028" s="8" t="n">
        <v>90.94</v>
      </c>
      <c r="I2028" s="8" t="n">
        <v>130.71</v>
      </c>
      <c r="J2028" s="8" t="n">
        <v>71.43000000000001</v>
      </c>
      <c r="K2028" s="268" t="n">
        <v>0.2377</v>
      </c>
      <c r="L2028" s="268" t="n">
        <v>0.1718</v>
      </c>
      <c r="M2028" s="268" t="n">
        <v>0.0097</v>
      </c>
      <c r="N2028" s="8" t="n">
        <v>13.79</v>
      </c>
      <c r="O2028" s="8" t="n">
        <v>1008.04</v>
      </c>
      <c r="P2028" s="268" t="n">
        <v>0.0137</v>
      </c>
      <c r="Q2028" s="8" t="n">
        <v>63</v>
      </c>
      <c r="R2028" s="8" t="inlineStr">
        <is>
          <t>1 ↑ +0.09%</t>
        </is>
      </c>
      <c r="S2028" s="8" t="inlineStr">
        <is>
          <t>20 ↑ +0.17%</t>
        </is>
      </c>
      <c r="T2028" s="8" t="inlineStr">
        <is>
          <t>23 ↑ +0.15%</t>
        </is>
      </c>
      <c r="U2028" s="8" t="inlineStr">
        <is>
          <t>12 ↑ +0.52%</t>
        </is>
      </c>
      <c r="V2028" s="8" t="inlineStr">
        <is>
          <t>3 ↑ +0.67%</t>
        </is>
      </c>
      <c r="W2028" s="8" t="inlineStr">
        <is>
          <t>4 ↑ +1.81%</t>
        </is>
      </c>
    </row>
    <row r="2029" ht="28" customHeight="1" s="386">
      <c r="A2029" s="308" t="n">
        <v>43223</v>
      </c>
      <c r="B2029" s="472" t="n">
        <v>1030.653</v>
      </c>
      <c r="C2029" s="8" t="n">
        <v>4.946</v>
      </c>
      <c r="D2029" s="268" t="n">
        <v>0.0048</v>
      </c>
      <c r="E2029" s="8" t="n">
        <v>25.68</v>
      </c>
      <c r="F2029" s="8" t="n">
        <v>106.6</v>
      </c>
      <c r="G2029" s="8" t="n">
        <v>103.845</v>
      </c>
      <c r="H2029" s="8" t="n">
        <v>90.98999999999999</v>
      </c>
      <c r="I2029" s="8" t="n">
        <v>129.34</v>
      </c>
      <c r="J2029" s="8" t="n">
        <v>67.42</v>
      </c>
      <c r="K2029" s="268" t="n">
        <v>0.2274</v>
      </c>
      <c r="L2029" s="268" t="n">
        <v>0.1452</v>
      </c>
      <c r="M2029" s="268" t="n">
        <v>0.0102</v>
      </c>
      <c r="N2029" s="8" t="n">
        <v>16.34</v>
      </c>
      <c r="O2029" s="8" t="n">
        <v>1015.04</v>
      </c>
      <c r="P2029" s="268" t="n">
        <v>0.0161</v>
      </c>
      <c r="Q2029" s="8" t="n">
        <v>64</v>
      </c>
      <c r="R2029" s="8" t="inlineStr">
        <is>
          <t>1 ↑ +0.12%</t>
        </is>
      </c>
      <c r="S2029" s="8" t="inlineStr">
        <is>
          <t>19 ↑ +0.38%</t>
        </is>
      </c>
      <c r="T2029" s="8" t="inlineStr">
        <is>
          <t>24 ↑ +0.27%</t>
        </is>
      </c>
      <c r="U2029" s="8" t="inlineStr">
        <is>
          <t>13 ↑ +1.11%</t>
        </is>
      </c>
      <c r="V2029" s="8" t="inlineStr">
        <is>
          <t>3 ↑ +0.71%</t>
        </is>
      </c>
      <c r="W2029" s="8" t="inlineStr">
        <is>
          <t>4 ↑ +0.08%</t>
        </is>
      </c>
    </row>
    <row r="2030" ht="28" customHeight="1" s="386">
      <c r="A2030" s="308" t="n">
        <v>43222</v>
      </c>
      <c r="B2030" s="472" t="n">
        <v>1025.707</v>
      </c>
      <c r="C2030" s="8" t="n">
        <v>-2.228</v>
      </c>
      <c r="D2030" s="268" t="n">
        <v>-0.0022</v>
      </c>
      <c r="E2030" s="8" t="n">
        <v>13.81</v>
      </c>
      <c r="F2030" s="8" t="n">
        <v>106.099</v>
      </c>
      <c r="G2030" s="8" t="n">
        <v>103.235</v>
      </c>
      <c r="H2030" s="8" t="n">
        <v>89.54000000000001</v>
      </c>
      <c r="I2030" s="8" t="n">
        <v>130.14</v>
      </c>
      <c r="J2030" s="8" t="n">
        <v>77.72</v>
      </c>
      <c r="K2030" s="268" t="n">
        <v>0.2404</v>
      </c>
      <c r="L2030" s="268" t="n">
        <v>0.1746</v>
      </c>
      <c r="M2030" s="268" t="n">
        <v>0.0111</v>
      </c>
      <c r="N2030" s="8" t="n">
        <v>10.1</v>
      </c>
      <c r="O2030" s="8" t="n">
        <v>1015.04</v>
      </c>
      <c r="P2030" s="268" t="n">
        <v>0.009900000000000001</v>
      </c>
      <c r="Q2030" s="8" t="n">
        <v>64</v>
      </c>
      <c r="R2030" s="8" t="inlineStr">
        <is>
          <t>1 ↓ -0.33%</t>
        </is>
      </c>
      <c r="S2030" s="8" t="inlineStr">
        <is>
          <t>20 ↓ -0.16%</t>
        </is>
      </c>
      <c r="T2030" s="8" t="inlineStr">
        <is>
          <t>26 ↓ -0.45%</t>
        </is>
      </c>
      <c r="U2030" s="8" t="inlineStr">
        <is>
          <t>10 ↑ +0.05%</t>
        </is>
      </c>
      <c r="V2030" s="8" t="inlineStr">
        <is>
          <t>3 ↓ -0.44%</t>
        </is>
      </c>
      <c r="W2030" s="8" t="inlineStr">
        <is>
          <t>4 ↑ +0.53%</t>
        </is>
      </c>
    </row>
    <row r="2031" ht="28" customHeight="1" s="386">
      <c r="A2031" s="308" t="n">
        <v>43217</v>
      </c>
      <c r="B2031" s="472" t="n">
        <v>1027.935</v>
      </c>
      <c r="C2031" s="8" t="n">
        <v>1.592</v>
      </c>
      <c r="D2031" s="268" t="n">
        <v>0.0015</v>
      </c>
      <c r="E2031" s="8" t="n">
        <v>18.04</v>
      </c>
      <c r="F2031" s="8" t="n">
        <v>106.318</v>
      </c>
      <c r="G2031" s="8" t="n">
        <v>103.505</v>
      </c>
      <c r="H2031" s="8" t="n">
        <v>88.78</v>
      </c>
      <c r="I2031" s="8" t="n">
        <v>130.75</v>
      </c>
      <c r="J2031" s="8" t="n">
        <v>85.92</v>
      </c>
      <c r="K2031" s="268" t="n">
        <v>0.2443</v>
      </c>
      <c r="L2031" s="268" t="n">
        <v>0.1654</v>
      </c>
      <c r="M2031" s="268" t="n">
        <v>0.0106</v>
      </c>
      <c r="N2031" s="8" t="n">
        <v>13.96</v>
      </c>
      <c r="O2031" s="8" t="n">
        <v>1015.04</v>
      </c>
      <c r="P2031" s="268" t="n">
        <v>0.0138</v>
      </c>
      <c r="Q2031" s="8" t="n">
        <v>64</v>
      </c>
      <c r="R2031" s="8" t="inlineStr">
        <is>
          <t>1 ↓ -0.32%</t>
        </is>
      </c>
      <c r="S2031" s="8" t="inlineStr">
        <is>
          <t>21 ↓ -0.03%</t>
        </is>
      </c>
      <c r="T2031" s="8" t="inlineStr">
        <is>
          <t>21 ↑ +0.29%</t>
        </is>
      </c>
      <c r="U2031" s="8" t="inlineStr">
        <is>
          <t>14 ↓ -0.15%</t>
        </is>
      </c>
      <c r="V2031" s="8" t="inlineStr">
        <is>
          <t>3 ↑ +0.36%</t>
        </is>
      </c>
      <c r="W2031" s="8" t="inlineStr">
        <is>
          <t>4 ↑ +1.44%</t>
        </is>
      </c>
    </row>
    <row r="2032" ht="28" customHeight="1" s="386">
      <c r="A2032" s="308" t="n">
        <v>43216</v>
      </c>
      <c r="B2032" s="472" t="n">
        <v>1026.343</v>
      </c>
      <c r="C2032" s="8" t="n">
        <v>-6.548</v>
      </c>
      <c r="D2032" s="268" t="n">
        <v>-0.0063</v>
      </c>
      <c r="E2032" s="8" t="n">
        <v>12.91</v>
      </c>
      <c r="F2032" s="8" t="n">
        <v>106.128</v>
      </c>
      <c r="G2032" s="8" t="n">
        <v>103.205</v>
      </c>
      <c r="H2032" s="8" t="n">
        <v>88.09</v>
      </c>
      <c r="I2032" s="8" t="n">
        <v>130.34</v>
      </c>
      <c r="J2032" s="8" t="n">
        <v>86.16</v>
      </c>
      <c r="K2032" s="268" t="n">
        <v>0.2421</v>
      </c>
      <c r="L2032" s="268" t="n">
        <v>0.171</v>
      </c>
      <c r="M2032" s="268" t="n">
        <v>0.0109</v>
      </c>
      <c r="N2032" s="8" t="n">
        <v>12.87</v>
      </c>
      <c r="O2032" s="8" t="n">
        <v>1015.04</v>
      </c>
      <c r="P2032" s="268" t="n">
        <v>0.0127</v>
      </c>
      <c r="Q2032" s="8" t="n">
        <v>64</v>
      </c>
      <c r="R2032" s="8" t="inlineStr">
        <is>
          <t>1 ↑ +0.92%</t>
        </is>
      </c>
      <c r="S2032" s="8" t="inlineStr">
        <is>
          <t>21 ↓ -0.29%</t>
        </is>
      </c>
      <c r="T2032" s="8" t="inlineStr">
        <is>
          <t>20 ↓ -0.85%</t>
        </is>
      </c>
      <c r="U2032" s="8" t="inlineStr">
        <is>
          <t>15 ↓ -0.82%</t>
        </is>
      </c>
      <c r="V2032" s="8" t="inlineStr">
        <is>
          <t>4 ↓ -0.53%</t>
        </is>
      </c>
      <c r="W2032" s="8" t="inlineStr">
        <is>
          <t>3 ↓ -1.33%</t>
        </is>
      </c>
    </row>
    <row r="2033" ht="28" customHeight="1" s="386">
      <c r="A2033" s="308" t="n">
        <v>43215</v>
      </c>
      <c r="B2033" s="472" t="n">
        <v>1032.891</v>
      </c>
      <c r="C2033" s="8" t="n">
        <v>-0.463</v>
      </c>
      <c r="D2033" s="268" t="n">
        <v>-0.0004</v>
      </c>
      <c r="E2033" s="8" t="n">
        <v>24.41</v>
      </c>
      <c r="F2033" s="8" t="n">
        <v>107.035</v>
      </c>
      <c r="G2033" s="8" t="n">
        <v>105.03</v>
      </c>
      <c r="H2033" s="8" t="n">
        <v>90.28</v>
      </c>
      <c r="I2033" s="8" t="n">
        <v>130</v>
      </c>
      <c r="J2033" s="8" t="n">
        <v>70.18000000000001</v>
      </c>
      <c r="K2033" s="268" t="n">
        <v>0.2297</v>
      </c>
      <c r="L2033" s="268" t="n">
        <v>0.1769</v>
      </c>
      <c r="M2033" s="268" t="n">
        <v>0.009299999999999999</v>
      </c>
      <c r="N2033" s="8" t="n">
        <v>14.06</v>
      </c>
      <c r="O2033" s="8" t="n">
        <v>1009.01</v>
      </c>
      <c r="P2033" s="268" t="n">
        <v>0.0139</v>
      </c>
      <c r="Q2033" s="8" t="n">
        <v>63</v>
      </c>
      <c r="R2033" s="8" t="inlineStr">
        <is>
          <t>1 ↑ +0.63%</t>
        </is>
      </c>
      <c r="S2033" s="8" t="inlineStr">
        <is>
          <t>19 ↓ -0.56%</t>
        </is>
      </c>
      <c r="T2033" s="8" t="inlineStr">
        <is>
          <t>20 ↓ -0.17%</t>
        </is>
      </c>
      <c r="U2033" s="8" t="inlineStr">
        <is>
          <t>14 ↓ -0.16%</t>
        </is>
      </c>
      <c r="V2033" s="8" t="inlineStr">
        <is>
          <t>6 ↑ +0.10%</t>
        </is>
      </c>
      <c r="W2033" s="8" t="inlineStr">
        <is>
          <t>3 ↑ +2.65%</t>
        </is>
      </c>
    </row>
    <row r="2034" ht="28" customHeight="1" s="386">
      <c r="A2034" s="308" t="n">
        <v>43214</v>
      </c>
      <c r="B2034" s="472" t="n">
        <v>1033.354</v>
      </c>
      <c r="C2034" s="8" t="n">
        <v>12.575</v>
      </c>
      <c r="D2034" s="268" t="n">
        <v>0.0123</v>
      </c>
      <c r="E2034" s="8" t="n">
        <v>22.47</v>
      </c>
      <c r="F2034" s="8" t="n">
        <v>107.04</v>
      </c>
      <c r="G2034" s="8" t="n">
        <v>104.59</v>
      </c>
      <c r="H2034" s="8" t="n">
        <v>90.81</v>
      </c>
      <c r="I2034" s="8" t="n">
        <v>129.94</v>
      </c>
      <c r="J2034" s="8" t="n">
        <v>70.19</v>
      </c>
      <c r="K2034" s="268" t="n">
        <v>0.229</v>
      </c>
      <c r="L2034" s="268" t="n">
        <v>0.1666</v>
      </c>
      <c r="M2034" s="268" t="n">
        <v>0.0092</v>
      </c>
      <c r="N2034" s="8" t="n">
        <v>20.94</v>
      </c>
      <c r="O2034" s="8" t="n">
        <v>1009.01</v>
      </c>
      <c r="P2034" s="268" t="n">
        <v>0.0207</v>
      </c>
      <c r="Q2034" s="8" t="n">
        <v>63</v>
      </c>
      <c r="R2034" s="8" t="inlineStr">
        <is>
          <t>1 ↓ -2.16%</t>
        </is>
      </c>
      <c r="S2034" s="8" t="inlineStr">
        <is>
          <t>19 ↑ +0.39%</t>
        </is>
      </c>
      <c r="T2034" s="8" t="inlineStr">
        <is>
          <t>19 ↑ +1.16%</t>
        </is>
      </c>
      <c r="U2034" s="8" t="inlineStr">
        <is>
          <t>15 ↑ +1.49%</t>
        </is>
      </c>
      <c r="V2034" s="8" t="inlineStr">
        <is>
          <t>6 ↑ +2.88%</t>
        </is>
      </c>
      <c r="W2034" s="8" t="inlineStr">
        <is>
          <t>3 ↑ +3.60%</t>
        </is>
      </c>
    </row>
    <row r="2035" ht="28" customHeight="1" s="386">
      <c r="A2035" s="308" t="n">
        <v>43213</v>
      </c>
      <c r="B2035" s="472" t="n">
        <v>1020.779</v>
      </c>
      <c r="C2035" s="8" t="n">
        <v>-14.071</v>
      </c>
      <c r="D2035" s="268" t="n">
        <v>-0.0136</v>
      </c>
      <c r="E2035" s="8" t="n">
        <v>12.84</v>
      </c>
      <c r="F2035" s="8" t="n">
        <v>105.643</v>
      </c>
      <c r="G2035" s="8" t="n">
        <v>103.87</v>
      </c>
      <c r="H2035" s="8" t="n">
        <v>88.91</v>
      </c>
      <c r="I2035" s="8" t="n">
        <v>130.45</v>
      </c>
      <c r="J2035" s="8" t="n">
        <v>85.79000000000001</v>
      </c>
      <c r="K2035" s="268" t="n">
        <v>0.2481</v>
      </c>
      <c r="L2035" s="268" t="n">
        <v>0.1889</v>
      </c>
      <c r="M2035" s="268" t="n">
        <v>0.0115</v>
      </c>
      <c r="N2035" s="8" t="n">
        <v>15.08</v>
      </c>
      <c r="O2035" s="8" t="n">
        <v>1009.01</v>
      </c>
      <c r="P2035" s="268" t="n">
        <v>0.0149</v>
      </c>
      <c r="Q2035" s="8" t="n">
        <v>63</v>
      </c>
      <c r="R2035" s="8" t="inlineStr">
        <is>
          <t>1 ↓ -8.23%</t>
        </is>
      </c>
      <c r="S2035" s="8" t="inlineStr">
        <is>
          <t>20 ↓ -0.96%</t>
        </is>
      </c>
      <c r="T2035" s="8" t="inlineStr">
        <is>
          <t>22 ↓ -1.08%</t>
        </is>
      </c>
      <c r="U2035" s="8" t="inlineStr">
        <is>
          <t>13 ↓ -1.59%</t>
        </is>
      </c>
      <c r="V2035" s="8" t="inlineStr">
        <is>
          <t>5 ↓ -1.35%</t>
        </is>
      </c>
      <c r="W2035" s="8" t="inlineStr">
        <is>
          <t>2 ↓ -3.58%</t>
        </is>
      </c>
    </row>
    <row r="2036" ht="28" customHeight="1" s="386">
      <c r="A2036" s="308" t="n">
        <v>43210</v>
      </c>
      <c r="B2036" s="472" t="n">
        <v>1034.85</v>
      </c>
      <c r="C2036" s="8" t="n">
        <v>-7.047</v>
      </c>
      <c r="D2036" s="268" t="n">
        <v>-0.0068</v>
      </c>
      <c r="E2036" s="8" t="n">
        <v>24.07</v>
      </c>
      <c r="F2036" s="8" t="n">
        <v>107.162</v>
      </c>
      <c r="G2036" s="8" t="n">
        <v>104.23</v>
      </c>
      <c r="H2036" s="8" t="n">
        <v>88.72</v>
      </c>
      <c r="I2036" s="8" t="n">
        <v>132.56</v>
      </c>
      <c r="J2036" s="8" t="n">
        <v>90.67</v>
      </c>
      <c r="K2036" s="268" t="n">
        <v>0.254</v>
      </c>
      <c r="L2036" s="268" t="n">
        <v>0.1809</v>
      </c>
      <c r="M2036" s="268" t="n">
        <v>0.0086</v>
      </c>
      <c r="N2036" s="8" t="n">
        <v>12.89</v>
      </c>
      <c r="O2036" s="8" t="n">
        <v>1009.01</v>
      </c>
      <c r="P2036" s="268" t="n">
        <v>0.0128</v>
      </c>
      <c r="Q2036" s="8" t="n">
        <v>63</v>
      </c>
      <c r="R2036" s="8" t="n">
        <v>0</v>
      </c>
      <c r="S2036" s="8" t="inlineStr">
        <is>
          <t>20 ↓ -0.56%</t>
        </is>
      </c>
      <c r="T2036" s="8" t="inlineStr">
        <is>
          <t>19 ↓ -0.81%</t>
        </is>
      </c>
      <c r="U2036" s="8" t="inlineStr">
        <is>
          <t>16 ↓ -0.52%</t>
        </is>
      </c>
      <c r="V2036" s="8" t="inlineStr">
        <is>
          <t>6 ↓ -0.55%</t>
        </is>
      </c>
      <c r="W2036" s="8" t="inlineStr">
        <is>
          <t>2 ↓ -2.18%</t>
        </is>
      </c>
    </row>
    <row r="2037" ht="28" customHeight="1" s="386">
      <c r="A2037" s="308" t="n">
        <v>43209</v>
      </c>
      <c r="B2037" s="472" t="n">
        <v>1041.897</v>
      </c>
      <c r="C2037" s="8" t="n">
        <v>2.314</v>
      </c>
      <c r="D2037" s="268" t="n">
        <v>0.0022</v>
      </c>
      <c r="E2037" s="8" t="n">
        <v>31.5</v>
      </c>
      <c r="F2037" s="8" t="n">
        <v>108.09</v>
      </c>
      <c r="G2037" s="8" t="n">
        <v>106</v>
      </c>
      <c r="H2037" s="8" t="n">
        <v>90.59</v>
      </c>
      <c r="I2037" s="8" t="n">
        <v>131.91</v>
      </c>
      <c r="J2037" s="8" t="n">
        <v>75</v>
      </c>
      <c r="K2037" s="268" t="n">
        <v>0.2382</v>
      </c>
      <c r="L2037" s="268" t="n">
        <v>0.1616</v>
      </c>
      <c r="M2037" s="268" t="n">
        <v>0.0069</v>
      </c>
      <c r="N2037" s="8" t="n">
        <v>17.58</v>
      </c>
      <c r="O2037" s="8" t="n">
        <v>1007.2</v>
      </c>
      <c r="P2037" s="268" t="n">
        <v>0.0175</v>
      </c>
      <c r="Q2037" s="8" t="n">
        <v>62</v>
      </c>
      <c r="R2037" s="8" t="n">
        <v>0</v>
      </c>
      <c r="S2037" s="8" t="inlineStr">
        <is>
          <t>18 ↓ -0.15%</t>
        </is>
      </c>
      <c r="T2037" s="8" t="inlineStr">
        <is>
          <t>20 ↑ +0.36%</t>
        </is>
      </c>
      <c r="U2037" s="8" t="inlineStr">
        <is>
          <t>15 ↑ +0.35%</t>
        </is>
      </c>
      <c r="V2037" s="8" t="inlineStr">
        <is>
          <t>6 ↑ +0.20%</t>
        </is>
      </c>
      <c r="W2037" s="8" t="inlineStr">
        <is>
          <t>3 ↑ +0.25%</t>
        </is>
      </c>
    </row>
    <row r="2038" ht="28" customHeight="1" s="386">
      <c r="A2038" s="308" t="n">
        <v>43208</v>
      </c>
      <c r="B2038" s="472" t="n">
        <v>1039.583</v>
      </c>
      <c r="C2038" s="8" t="n">
        <v>5.748</v>
      </c>
      <c r="D2038" s="268" t="n">
        <v>0.0056</v>
      </c>
      <c r="E2038" s="8" t="n">
        <v>26.84</v>
      </c>
      <c r="F2038" s="8" t="n">
        <v>107.857</v>
      </c>
      <c r="G2038" s="8" t="n">
        <v>105.17</v>
      </c>
      <c r="H2038" s="8" t="n">
        <v>90.77</v>
      </c>
      <c r="I2038" s="8" t="n">
        <v>131.62</v>
      </c>
      <c r="J2038" s="8" t="n">
        <v>80.67</v>
      </c>
      <c r="K2038" s="268" t="n">
        <v>0.2377</v>
      </c>
      <c r="L2038" s="268" t="n">
        <v>0.1729</v>
      </c>
      <c r="M2038" s="268" t="n">
        <v>0.0074</v>
      </c>
      <c r="N2038" s="8" t="n">
        <v>21.51</v>
      </c>
      <c r="O2038" s="8" t="n">
        <v>1007.2</v>
      </c>
      <c r="P2038" s="268" t="n">
        <v>0.0214</v>
      </c>
      <c r="Q2038" s="8" t="n">
        <v>62</v>
      </c>
      <c r="R2038" s="8" t="n">
        <v>0</v>
      </c>
      <c r="S2038" s="8" t="inlineStr">
        <is>
          <t>17 ↑ +0.13%</t>
        </is>
      </c>
      <c r="T2038" s="8" t="inlineStr">
        <is>
          <t>21 ↑ +0.04%</t>
        </is>
      </c>
      <c r="U2038" s="8" t="inlineStr">
        <is>
          <t>16 ↑ +0.51%</t>
        </is>
      </c>
      <c r="V2038" s="8" t="inlineStr">
        <is>
          <t>4 ↑ +2.00%</t>
        </is>
      </c>
      <c r="W2038" s="8" t="inlineStr">
        <is>
          <t>4 ↑ +3.83%</t>
        </is>
      </c>
    </row>
    <row r="2039" ht="28" customHeight="1" s="386">
      <c r="A2039" s="308" t="n">
        <v>43207</v>
      </c>
      <c r="B2039" s="472" t="n">
        <v>1033.835</v>
      </c>
      <c r="C2039" s="8" t="n">
        <v>-5.103</v>
      </c>
      <c r="D2039" s="268" t="n">
        <v>-0.0049</v>
      </c>
      <c r="E2039" s="8" t="n">
        <v>23.28</v>
      </c>
      <c r="F2039" s="8" t="n">
        <v>107.17</v>
      </c>
      <c r="G2039" s="8" t="n">
        <v>104.805</v>
      </c>
      <c r="H2039" s="8" t="n">
        <v>90.19</v>
      </c>
      <c r="I2039" s="8" t="n">
        <v>131.68</v>
      </c>
      <c r="J2039" s="8" t="n">
        <v>83.89</v>
      </c>
      <c r="K2039" s="268" t="n">
        <v>0.2451</v>
      </c>
      <c r="L2039" s="268" t="n">
        <v>0.1801</v>
      </c>
      <c r="M2039" s="268" t="n">
        <v>0.008399999999999999</v>
      </c>
      <c r="N2039" s="8" t="n">
        <v>20.33</v>
      </c>
      <c r="O2039" s="8" t="n">
        <v>1007.2</v>
      </c>
      <c r="P2039" s="268" t="n">
        <v>0.0202</v>
      </c>
      <c r="Q2039" s="8" t="n">
        <v>62</v>
      </c>
      <c r="R2039" s="8" t="n">
        <v>0</v>
      </c>
      <c r="S2039" s="8" t="inlineStr">
        <is>
          <t>17 ↑ +0.13%</t>
        </is>
      </c>
      <c r="T2039" s="8" t="inlineStr">
        <is>
          <t>21 ↓ -0.34%</t>
        </is>
      </c>
      <c r="U2039" s="8" t="inlineStr">
        <is>
          <t>18 ↓ -1.10%</t>
        </is>
      </c>
      <c r="V2039" s="8" t="inlineStr">
        <is>
          <t>4 ↓ -0.87%</t>
        </is>
      </c>
      <c r="W2039" s="8" t="inlineStr">
        <is>
          <t>2 ↓ -1.13%</t>
        </is>
      </c>
    </row>
    <row r="2040" ht="28" customHeight="1" s="386">
      <c r="A2040" s="308" t="n">
        <v>43206</v>
      </c>
      <c r="B2040" s="472" t="n">
        <v>1038.938</v>
      </c>
      <c r="C2040" s="8" t="n">
        <v>-3.386</v>
      </c>
      <c r="D2040" s="268" t="n">
        <v>-0.0033</v>
      </c>
      <c r="E2040" s="8" t="n">
        <v>28.13</v>
      </c>
      <c r="F2040" s="8" t="n">
        <v>107.761</v>
      </c>
      <c r="G2040" s="8" t="n">
        <v>105.213</v>
      </c>
      <c r="H2040" s="8" t="n">
        <v>92.59</v>
      </c>
      <c r="I2040" s="8" t="n">
        <v>130.26</v>
      </c>
      <c r="J2040" s="8" t="n">
        <v>76.34999999999999</v>
      </c>
      <c r="K2040" s="268" t="n">
        <v>0.225</v>
      </c>
      <c r="L2040" s="268" t="n">
        <v>0.1521</v>
      </c>
      <c r="M2040" s="268" t="n">
        <v>0.0074</v>
      </c>
      <c r="N2040" s="8" t="n">
        <v>17.72</v>
      </c>
      <c r="O2040" s="8" t="n">
        <v>1007.2</v>
      </c>
      <c r="P2040" s="268" t="n">
        <v>0.0176</v>
      </c>
      <c r="Q2040" s="8" t="n">
        <v>62</v>
      </c>
      <c r="R2040" s="8" t="n">
        <v>0</v>
      </c>
      <c r="S2040" s="8" t="inlineStr">
        <is>
          <t>17 ↓ -0.35%</t>
        </is>
      </c>
      <c r="T2040" s="8" t="inlineStr">
        <is>
          <t>21 ↓ -0.52%</t>
        </is>
      </c>
      <c r="U2040" s="8" t="inlineStr">
        <is>
          <t>17 ↓ -0.62%</t>
        </is>
      </c>
      <c r="V2040" s="8" t="inlineStr">
        <is>
          <t>5 ↑ +0.08%</t>
        </is>
      </c>
      <c r="W2040" s="8" t="inlineStr">
        <is>
          <t>2 ↑ +3.43%</t>
        </is>
      </c>
    </row>
    <row r="2041" ht="28" customHeight="1" s="386">
      <c r="A2041" s="308" t="n">
        <v>43203</v>
      </c>
      <c r="B2041" s="472" t="n">
        <v>1042.324</v>
      </c>
      <c r="C2041" s="8" t="n">
        <v>-2.803</v>
      </c>
      <c r="D2041" s="268" t="n">
        <v>-0.0027</v>
      </c>
      <c r="E2041" s="8" t="n">
        <v>33.33</v>
      </c>
      <c r="F2041" s="8" t="n">
        <v>108.081</v>
      </c>
      <c r="G2041" s="8" t="n">
        <v>105.829</v>
      </c>
      <c r="H2041" s="8" t="n">
        <v>92.91</v>
      </c>
      <c r="I2041" s="8" t="n">
        <v>130.27</v>
      </c>
      <c r="J2041" s="8" t="n">
        <v>72.42</v>
      </c>
      <c r="K2041" s="268" t="n">
        <v>0.2218</v>
      </c>
      <c r="L2041" s="268" t="n">
        <v>0.1361</v>
      </c>
      <c r="M2041" s="268" t="n">
        <v>0.0067</v>
      </c>
      <c r="N2041" s="8" t="n">
        <v>13.04</v>
      </c>
      <c r="O2041" s="8" t="n">
        <v>1007.2</v>
      </c>
      <c r="P2041" s="268" t="n">
        <v>0.0129</v>
      </c>
      <c r="Q2041" s="8" t="n">
        <v>62</v>
      </c>
      <c r="R2041" s="8" t="n">
        <v>0</v>
      </c>
      <c r="S2041" s="8" t="inlineStr">
        <is>
          <t>18 ↓ -0.16%</t>
        </is>
      </c>
      <c r="T2041" s="8" t="inlineStr">
        <is>
          <t>19 ↓ -0.22%</t>
        </is>
      </c>
      <c r="U2041" s="8" t="inlineStr">
        <is>
          <t>17 ↓ -0.42%</t>
        </is>
      </c>
      <c r="V2041" s="8" t="inlineStr">
        <is>
          <t>5 ↓ -0.47%</t>
        </is>
      </c>
      <c r="W2041" s="8" t="inlineStr">
        <is>
          <t>3 ↓ -0.01%</t>
        </is>
      </c>
    </row>
    <row r="2042" ht="28" customHeight="1" s="386">
      <c r="A2042" s="308" t="n">
        <v>43202</v>
      </c>
      <c r="B2042" s="472" t="n">
        <v>1045.127</v>
      </c>
      <c r="C2042" s="8" t="n">
        <v>-3.17</v>
      </c>
      <c r="D2042" s="268" t="n">
        <v>-0.003</v>
      </c>
      <c r="E2042" s="8" t="n">
        <v>43.66</v>
      </c>
      <c r="F2042" s="8" t="n">
        <v>108.378</v>
      </c>
      <c r="G2042" s="8" t="n">
        <v>106.139</v>
      </c>
      <c r="H2042" s="8" t="n">
        <v>93.20999999999999</v>
      </c>
      <c r="I2042" s="8" t="n">
        <v>130.6</v>
      </c>
      <c r="J2042" s="8" t="n">
        <v>69.43000000000001</v>
      </c>
      <c r="K2042" s="268" t="n">
        <v>0.2222</v>
      </c>
      <c r="L2042" s="268" t="n">
        <v>0.1362</v>
      </c>
      <c r="M2042" s="268" t="n">
        <v>0.0062</v>
      </c>
      <c r="N2042" s="8" t="n">
        <v>14.57</v>
      </c>
      <c r="O2042" s="8" t="n">
        <v>1007.2</v>
      </c>
      <c r="P2042" s="268" t="n">
        <v>0.0145</v>
      </c>
      <c r="Q2042" s="8" t="n">
        <v>62</v>
      </c>
      <c r="R2042" s="8" t="n">
        <v>0</v>
      </c>
      <c r="S2042" s="8" t="inlineStr">
        <is>
          <t>18 ↓ -0.06%</t>
        </is>
      </c>
      <c r="T2042" s="8" t="inlineStr">
        <is>
          <t>19 ↓ -0.25%</t>
        </is>
      </c>
      <c r="U2042" s="8" t="inlineStr">
        <is>
          <t>17 ↓ -0.58%</t>
        </is>
      </c>
      <c r="V2042" s="8" t="inlineStr">
        <is>
          <t>5 ↓ -0.16%</t>
        </is>
      </c>
      <c r="W2042" s="8" t="inlineStr">
        <is>
          <t>3 ↓ -0.80%</t>
        </is>
      </c>
    </row>
    <row r="2043" ht="28" customHeight="1" s="386">
      <c r="A2043" s="308" t="n">
        <v>43201</v>
      </c>
      <c r="B2043" s="472" t="n">
        <v>1048.297</v>
      </c>
      <c r="C2043" s="8" t="n">
        <v>2.145</v>
      </c>
      <c r="D2043" s="268" t="n">
        <v>0.002</v>
      </c>
      <c r="E2043" s="8" t="n">
        <v>48.89</v>
      </c>
      <c r="F2043" s="8" t="n">
        <v>108.757</v>
      </c>
      <c r="G2043" s="8" t="n">
        <v>105.992</v>
      </c>
      <c r="H2043" s="8" t="n">
        <v>94.06</v>
      </c>
      <c r="I2043" s="8" t="n">
        <v>130.5</v>
      </c>
      <c r="J2043" s="8" t="n">
        <v>66.67</v>
      </c>
      <c r="K2043" s="268" t="n">
        <v>0.2174</v>
      </c>
      <c r="L2043" s="268" t="n">
        <v>0.1382</v>
      </c>
      <c r="M2043" s="268" t="n">
        <v>0.0056</v>
      </c>
      <c r="N2043" s="8" t="n">
        <v>17.5</v>
      </c>
      <c r="O2043" s="8" t="n">
        <v>957.21</v>
      </c>
      <c r="P2043" s="268" t="n">
        <v>0.0183</v>
      </c>
      <c r="Q2043" s="8" t="n">
        <v>61</v>
      </c>
      <c r="R2043" s="8" t="n">
        <v>0</v>
      </c>
      <c r="S2043" s="8" t="inlineStr">
        <is>
          <t>17 ↑ +0.00%</t>
        </is>
      </c>
      <c r="T2043" s="8" t="inlineStr">
        <is>
          <t>19 ↑ +0.23%</t>
        </is>
      </c>
      <c r="U2043" s="8" t="inlineStr">
        <is>
          <t>17 ↑ +0.44%</t>
        </is>
      </c>
      <c r="V2043" s="8" t="inlineStr">
        <is>
          <t>5 ↑ +0.29%</t>
        </is>
      </c>
      <c r="W2043" s="8" t="inlineStr">
        <is>
          <t>3 ↑ +1.91%</t>
        </is>
      </c>
    </row>
    <row r="2044" ht="28" customHeight="1" s="386">
      <c r="A2044" s="308" t="n">
        <v>43200</v>
      </c>
      <c r="B2044" s="472" t="n">
        <v>1046.152</v>
      </c>
      <c r="C2044" s="8" t="n">
        <v>-0.949</v>
      </c>
      <c r="D2044" s="268" t="n">
        <v>-0.0009</v>
      </c>
      <c r="E2044" s="8" t="n">
        <v>44</v>
      </c>
      <c r="F2044" s="8" t="n">
        <v>108.323</v>
      </c>
      <c r="G2044" s="8" t="n">
        <v>105.725</v>
      </c>
      <c r="H2044" s="8" t="n">
        <v>93.62</v>
      </c>
      <c r="I2044" s="8" t="n">
        <v>130.7</v>
      </c>
      <c r="J2044" s="8" t="n">
        <v>66.29000000000001</v>
      </c>
      <c r="K2044" s="268" t="n">
        <v>0.2238</v>
      </c>
      <c r="L2044" s="268" t="n">
        <v>0.1386</v>
      </c>
      <c r="M2044" s="268" t="n">
        <v>0.0062</v>
      </c>
      <c r="N2044" s="8" t="n">
        <v>15.4</v>
      </c>
      <c r="O2044" s="8" t="n">
        <v>952.41</v>
      </c>
      <c r="P2044" s="268" t="n">
        <v>0.0162</v>
      </c>
      <c r="Q2044" s="8" t="n">
        <v>60</v>
      </c>
      <c r="R2044" s="8" t="n">
        <v>0</v>
      </c>
      <c r="S2044" s="8" t="inlineStr">
        <is>
          <t>17 ↓ -0.38%</t>
        </is>
      </c>
      <c r="T2044" s="8" t="inlineStr">
        <is>
          <t>19 ↓ -0.04%</t>
        </is>
      </c>
      <c r="U2044" s="8" t="inlineStr">
        <is>
          <t>15 ↑ +1.27%</t>
        </is>
      </c>
      <c r="V2044" s="8" t="inlineStr">
        <is>
          <t>6 ↓ -0.02%</t>
        </is>
      </c>
      <c r="W2044" s="8" t="inlineStr">
        <is>
          <t>3 ↑ +0.30%</t>
        </is>
      </c>
    </row>
    <row r="2045" ht="28" customHeight="1" s="386">
      <c r="A2045" s="308" t="n">
        <v>43199</v>
      </c>
      <c r="B2045" s="472" t="n">
        <v>1047.101</v>
      </c>
      <c r="C2045" s="8" t="n">
        <v>1.214</v>
      </c>
      <c r="D2045" s="268" t="n">
        <v>0.0012</v>
      </c>
      <c r="E2045" s="8" t="n">
        <v>35.12</v>
      </c>
      <c r="F2045" s="8" t="n">
        <v>108.523</v>
      </c>
      <c r="G2045" s="8" t="n">
        <v>105.99</v>
      </c>
      <c r="H2045" s="8" t="n">
        <v>94.58</v>
      </c>
      <c r="I2045" s="8" t="n">
        <v>131.13</v>
      </c>
      <c r="J2045" s="8" t="n">
        <v>75</v>
      </c>
      <c r="K2045" s="268" t="n">
        <v>0.2261</v>
      </c>
      <c r="L2045" s="268" t="n">
        <v>0.1484</v>
      </c>
      <c r="M2045" s="268" t="n">
        <v>0.0059</v>
      </c>
      <c r="N2045" s="8" t="n">
        <v>13.38</v>
      </c>
      <c r="O2045" s="8" t="n">
        <v>943.59</v>
      </c>
      <c r="P2045" s="268" t="n">
        <v>0.0142</v>
      </c>
      <c r="Q2045" s="8" t="n">
        <v>59</v>
      </c>
      <c r="R2045" s="8" t="n">
        <v>0</v>
      </c>
      <c r="S2045" s="8" t="inlineStr">
        <is>
          <t>15 ↓ -0.08%</t>
        </is>
      </c>
      <c r="T2045" s="8" t="inlineStr">
        <is>
          <t>21 ↑ +0.24%</t>
        </is>
      </c>
      <c r="U2045" s="8" t="inlineStr">
        <is>
          <t>15 ↓ -0.14%</t>
        </is>
      </c>
      <c r="V2045" s="8" t="inlineStr">
        <is>
          <t>6 ↑ +0.79%</t>
        </is>
      </c>
      <c r="W2045" s="8" t="inlineStr">
        <is>
          <t>2 ↑ +0.14%</t>
        </is>
      </c>
    </row>
    <row r="2046" ht="28" customHeight="1" s="386">
      <c r="A2046" s="308" t="n">
        <v>43194</v>
      </c>
      <c r="B2046" s="472" t="n">
        <v>1045.887</v>
      </c>
      <c r="C2046" s="8" t="n">
        <v>-0.209</v>
      </c>
      <c r="D2046" s="268" t="n">
        <v>-0.0002</v>
      </c>
      <c r="E2046" s="8" t="n">
        <v>38.8</v>
      </c>
      <c r="F2046" s="8" t="n">
        <v>108.394</v>
      </c>
      <c r="G2046" s="8" t="n">
        <v>105.47</v>
      </c>
      <c r="H2046" s="8" t="n">
        <v>95.48999999999999</v>
      </c>
      <c r="I2046" s="8" t="n">
        <v>131.09</v>
      </c>
      <c r="J2046" s="8" t="n">
        <v>74.7</v>
      </c>
      <c r="K2046" s="268" t="n">
        <v>0.227</v>
      </c>
      <c r="L2046" s="268" t="n">
        <v>0.1559</v>
      </c>
      <c r="M2046" s="268" t="n">
        <v>0.0062</v>
      </c>
      <c r="N2046" s="8" t="n">
        <v>14.51</v>
      </c>
      <c r="O2046" s="8" t="n">
        <v>943.59</v>
      </c>
      <c r="P2046" s="268" t="n">
        <v>0.0154</v>
      </c>
      <c r="Q2046" s="8" t="n">
        <v>59</v>
      </c>
      <c r="R2046" s="8" t="n">
        <v>0</v>
      </c>
      <c r="S2046" s="8" t="inlineStr">
        <is>
          <t>13 ↑ +0.17%</t>
        </is>
      </c>
      <c r="T2046" s="8" t="inlineStr">
        <is>
          <t>23 ↑ +0.21%</t>
        </is>
      </c>
      <c r="U2046" s="8" t="inlineStr">
        <is>
          <t>16 ↓ -0.08%</t>
        </is>
      </c>
      <c r="V2046" s="8" t="inlineStr">
        <is>
          <t>5 ↓ -0.57%</t>
        </is>
      </c>
      <c r="W2046" s="8" t="inlineStr">
        <is>
          <t>2 ↓ -2.12%</t>
        </is>
      </c>
    </row>
    <row r="2047" ht="28" customHeight="1" s="386">
      <c r="A2047" s="308" t="n">
        <v>43193</v>
      </c>
      <c r="B2047" s="472" t="n">
        <v>1046.096</v>
      </c>
      <c r="C2047" s="8" t="n">
        <v>-1.762</v>
      </c>
      <c r="D2047" s="268" t="n">
        <v>-0.0017</v>
      </c>
      <c r="E2047" s="8" t="n">
        <v>36.05</v>
      </c>
      <c r="F2047" s="8" t="n">
        <v>108.459</v>
      </c>
      <c r="G2047" s="8" t="n">
        <v>105.728</v>
      </c>
      <c r="H2047" s="8" t="n">
        <v>95.39</v>
      </c>
      <c r="I2047" s="8" t="n">
        <v>129.74</v>
      </c>
      <c r="J2047" s="8" t="n">
        <v>66.15000000000001</v>
      </c>
      <c r="K2047" s="268" t="n">
        <v>0.2128</v>
      </c>
      <c r="L2047" s="268" t="n">
        <v>0.1435</v>
      </c>
      <c r="M2047" s="268" t="n">
        <v>0.0062</v>
      </c>
      <c r="N2047" s="8" t="n">
        <v>14.23</v>
      </c>
      <c r="O2047" s="8" t="n">
        <v>943.59</v>
      </c>
      <c r="P2047" s="268" t="n">
        <v>0.0151</v>
      </c>
      <c r="Q2047" s="8" t="n">
        <v>59</v>
      </c>
      <c r="R2047" s="8" t="n">
        <v>0</v>
      </c>
      <c r="S2047" s="8" t="inlineStr">
        <is>
          <t>13 ↓ -0.32%</t>
        </is>
      </c>
      <c r="T2047" s="8" t="inlineStr">
        <is>
          <t>23 ↓ -0.09%</t>
        </is>
      </c>
      <c r="U2047" s="8" t="inlineStr">
        <is>
          <t>16 ↓ -0.25%</t>
        </is>
      </c>
      <c r="V2047" s="8" t="inlineStr">
        <is>
          <t>4 ↓ -0.29%</t>
        </is>
      </c>
      <c r="W2047" s="8" t="inlineStr">
        <is>
          <t>3 ↑ +0.44%</t>
        </is>
      </c>
    </row>
    <row r="2048" ht="28" customHeight="1" s="386">
      <c r="A2048" s="308" t="n">
        <v>43192</v>
      </c>
      <c r="B2048" s="472" t="n">
        <v>1047.858</v>
      </c>
      <c r="C2048" s="8" t="n">
        <v>6.914</v>
      </c>
      <c r="D2048" s="268" t="n">
        <v>0.0066</v>
      </c>
      <c r="E2048" s="8" t="n">
        <v>36.82</v>
      </c>
      <c r="F2048" s="8" t="n">
        <v>108.675</v>
      </c>
      <c r="G2048" s="8" t="n">
        <v>105.8</v>
      </c>
      <c r="H2048" s="8" t="n">
        <v>95.76000000000001</v>
      </c>
      <c r="I2048" s="8" t="n">
        <v>129.12</v>
      </c>
      <c r="J2048" s="8" t="n">
        <v>62.56</v>
      </c>
      <c r="K2048" s="268" t="n">
        <v>0.2044</v>
      </c>
      <c r="L2048" s="268" t="n">
        <v>0.1308</v>
      </c>
      <c r="M2048" s="268" t="n">
        <v>0.0058</v>
      </c>
      <c r="N2048" s="8" t="n">
        <v>19.26</v>
      </c>
      <c r="O2048" s="8" t="n">
        <v>950.9400000000001</v>
      </c>
      <c r="P2048" s="268" t="n">
        <v>0.0203</v>
      </c>
      <c r="Q2048" s="8" t="n">
        <v>59</v>
      </c>
      <c r="R2048" s="8" t="n">
        <v>0</v>
      </c>
      <c r="S2048" s="8" t="inlineStr">
        <is>
          <t>13 ↑ +0.11%</t>
        </is>
      </c>
      <c r="T2048" s="8" t="inlineStr">
        <is>
          <t>23 ↑ +0.35%</t>
        </is>
      </c>
      <c r="U2048" s="8" t="inlineStr">
        <is>
          <t>16 ↑ +1.14%</t>
        </is>
      </c>
      <c r="V2048" s="8" t="inlineStr">
        <is>
          <t>4 ↑ +0.94%</t>
        </is>
      </c>
      <c r="W2048" s="8" t="inlineStr">
        <is>
          <t>3 ↑ +2.43%</t>
        </is>
      </c>
    </row>
    <row r="2049" ht="28" customHeight="1" s="386">
      <c r="A2049" s="308" t="n">
        <v>43189</v>
      </c>
      <c r="B2049" s="472" t="n">
        <v>1040.944</v>
      </c>
      <c r="C2049" s="8" t="n">
        <v>7.745</v>
      </c>
      <c r="D2049" s="268" t="n">
        <v>0.0075</v>
      </c>
      <c r="E2049" s="8" t="n">
        <v>39.92</v>
      </c>
      <c r="F2049" s="8" t="n">
        <v>107.919</v>
      </c>
      <c r="G2049" s="8" t="n">
        <v>105.8</v>
      </c>
      <c r="H2049" s="8" t="n">
        <v>94.66</v>
      </c>
      <c r="I2049" s="8" t="n">
        <v>128.26</v>
      </c>
      <c r="J2049" s="8" t="n">
        <v>60</v>
      </c>
      <c r="K2049" s="268" t="n">
        <v>0.2034</v>
      </c>
      <c r="L2049" s="268" t="n">
        <v>0.1203</v>
      </c>
      <c r="M2049" s="268" t="n">
        <v>0.007</v>
      </c>
      <c r="N2049" s="8" t="n">
        <v>19.18</v>
      </c>
      <c r="O2049" s="8" t="n">
        <v>950.9400000000001</v>
      </c>
      <c r="P2049" s="268" t="n">
        <v>0.0202</v>
      </c>
      <c r="Q2049" s="8" t="n">
        <v>59</v>
      </c>
      <c r="R2049" s="8" t="n">
        <v>0</v>
      </c>
      <c r="S2049" s="8" t="inlineStr">
        <is>
          <t>15 ↑ +0.18%</t>
        </is>
      </c>
      <c r="T2049" s="8" t="inlineStr">
        <is>
          <t>22 ↑ +0.51%</t>
        </is>
      </c>
      <c r="U2049" s="8" t="inlineStr">
        <is>
          <t>16 ↑ +0.89%</t>
        </is>
      </c>
      <c r="V2049" s="8" t="inlineStr">
        <is>
          <t>3 ↑ +2.16%</t>
        </is>
      </c>
      <c r="W2049" s="8" t="inlineStr">
        <is>
          <t>3 ↑ +3.21%</t>
        </is>
      </c>
    </row>
    <row r="2050" ht="28" customHeight="1" s="386">
      <c r="A2050" s="308" t="n">
        <v>43188</v>
      </c>
      <c r="B2050" s="472" t="n">
        <v>1033.199</v>
      </c>
      <c r="C2050" s="8" t="n">
        <v>0.877</v>
      </c>
      <c r="D2050" s="268" t="n">
        <v>0.0009</v>
      </c>
      <c r="E2050" s="8" t="n">
        <v>35.98</v>
      </c>
      <c r="F2050" s="8" t="n">
        <v>107.061</v>
      </c>
      <c r="G2050" s="8" t="n">
        <v>105.2</v>
      </c>
      <c r="H2050" s="8" t="n">
        <v>94.79000000000001</v>
      </c>
      <c r="I2050" s="8" t="n">
        <v>128.31</v>
      </c>
      <c r="J2050" s="8" t="n">
        <v>62.03</v>
      </c>
      <c r="K2050" s="268" t="n">
        <v>0.2125</v>
      </c>
      <c r="L2050" s="268" t="n">
        <v>0.1233</v>
      </c>
      <c r="M2050" s="268" t="n">
        <v>0.008500000000000001</v>
      </c>
      <c r="N2050" s="8" t="n">
        <v>17.97</v>
      </c>
      <c r="O2050" s="8" t="n">
        <v>950.9400000000001</v>
      </c>
      <c r="P2050" s="268" t="n">
        <v>0.0189</v>
      </c>
      <c r="Q2050" s="8" t="n">
        <v>59</v>
      </c>
      <c r="R2050" s="8" t="n">
        <v>0</v>
      </c>
      <c r="S2050" s="8" t="inlineStr">
        <is>
          <t>15 ↓ -0.20%</t>
        </is>
      </c>
      <c r="T2050" s="8" t="inlineStr">
        <is>
          <t>22 ↑ +0.23%</t>
        </is>
      </c>
      <c r="U2050" s="8" t="inlineStr">
        <is>
          <t>17 ↓ -0.04%</t>
        </is>
      </c>
      <c r="V2050" s="8" t="inlineStr">
        <is>
          <t>4 ↑ +0.72%</t>
        </is>
      </c>
      <c r="W2050" s="8" t="inlineStr">
        <is>
          <t>1 ↑ +0.90%</t>
        </is>
      </c>
    </row>
    <row r="2051" ht="28" customHeight="1" s="386">
      <c r="A2051" s="308" t="n">
        <v>43187</v>
      </c>
      <c r="B2051" s="472" t="n">
        <v>1032.322</v>
      </c>
      <c r="C2051" s="8" t="n">
        <v>-3.001</v>
      </c>
      <c r="D2051" s="268" t="n">
        <v>-0.0029</v>
      </c>
      <c r="E2051" s="8" t="n">
        <v>36.36</v>
      </c>
      <c r="F2051" s="8" t="n">
        <v>106.957</v>
      </c>
      <c r="G2051" s="8" t="n">
        <v>105.4</v>
      </c>
      <c r="H2051" s="8" t="n">
        <v>94.2</v>
      </c>
      <c r="I2051" s="8" t="n">
        <v>129.07</v>
      </c>
      <c r="J2051" s="8" t="n">
        <v>66.09999999999999</v>
      </c>
      <c r="K2051" s="268" t="n">
        <v>0.2211</v>
      </c>
      <c r="L2051" s="268" t="n">
        <v>0.1449</v>
      </c>
      <c r="M2051" s="268" t="n">
        <v>0.0086</v>
      </c>
      <c r="N2051" s="8" t="n">
        <v>16.96</v>
      </c>
      <c r="O2051" s="8" t="n">
        <v>950.9400000000001</v>
      </c>
      <c r="P2051" s="268" t="n">
        <v>0.0178</v>
      </c>
      <c r="Q2051" s="8" t="n">
        <v>59</v>
      </c>
      <c r="R2051" s="8" t="n">
        <v>0</v>
      </c>
      <c r="S2051" s="8" t="inlineStr">
        <is>
          <t>15 ↓ -0.01%</t>
        </is>
      </c>
      <c r="T2051" s="8" t="inlineStr">
        <is>
          <t>22 ↓ -0.06%</t>
        </is>
      </c>
      <c r="U2051" s="8" t="inlineStr">
        <is>
          <t>17 ↓ -0.62%</t>
        </is>
      </c>
      <c r="V2051" s="8" t="inlineStr">
        <is>
          <t>4 ↓ -1.17%</t>
        </is>
      </c>
      <c r="W2051" s="8" t="inlineStr">
        <is>
          <t>1 ↓ -0.44%</t>
        </is>
      </c>
    </row>
    <row r="2052" ht="28" customHeight="1" s="386">
      <c r="A2052" s="308" t="n">
        <v>43186</v>
      </c>
      <c r="B2052" s="472" t="n">
        <v>1035.323</v>
      </c>
      <c r="C2052" s="8" t="n">
        <v>8.468</v>
      </c>
      <c r="D2052" s="268" t="n">
        <v>0.008200000000000001</v>
      </c>
      <c r="E2052" s="8" t="n">
        <v>30.79</v>
      </c>
      <c r="F2052" s="8" t="n">
        <v>107.414</v>
      </c>
      <c r="G2052" s="8" t="n">
        <v>106.035</v>
      </c>
      <c r="H2052" s="8" t="n">
        <v>93.09999999999999</v>
      </c>
      <c r="I2052" s="8" t="n">
        <v>129.5</v>
      </c>
      <c r="J2052" s="8" t="n">
        <v>66.2</v>
      </c>
      <c r="K2052" s="268" t="n">
        <v>0.2209</v>
      </c>
      <c r="L2052" s="268" t="n">
        <v>0.138</v>
      </c>
      <c r="M2052" s="268" t="n">
        <v>0.007900000000000001</v>
      </c>
      <c r="N2052" s="8" t="n">
        <v>21.63</v>
      </c>
      <c r="O2052" s="8" t="n">
        <v>943.4400000000001</v>
      </c>
      <c r="P2052" s="268" t="n">
        <v>0.0229</v>
      </c>
      <c r="Q2052" s="8" t="n">
        <v>58</v>
      </c>
      <c r="R2052" s="8" t="n">
        <v>0</v>
      </c>
      <c r="S2052" s="8" t="inlineStr">
        <is>
          <t>15 ↑ +0.51%</t>
        </is>
      </c>
      <c r="T2052" s="8" t="inlineStr">
        <is>
          <t>21 ↑ +0.51%</t>
        </is>
      </c>
      <c r="U2052" s="8" t="inlineStr">
        <is>
          <t>17 ↑ +1.25%</t>
        </is>
      </c>
      <c r="V2052" s="8" t="inlineStr">
        <is>
          <t>4 ↑ +1.48%</t>
        </is>
      </c>
      <c r="W2052" s="8" t="inlineStr">
        <is>
          <t>1 ↑ +2.54%</t>
        </is>
      </c>
    </row>
    <row r="2053" ht="28" customHeight="1" s="386">
      <c r="A2053" s="308" t="n">
        <v>43185</v>
      </c>
      <c r="B2053" s="472" t="n">
        <v>1026.855</v>
      </c>
      <c r="C2053" s="8" t="n">
        <v>6.453</v>
      </c>
      <c r="D2053" s="268" t="n">
        <v>0.0063</v>
      </c>
      <c r="E2053" s="8" t="n">
        <v>25.8</v>
      </c>
      <c r="F2053" s="8" t="n">
        <v>106.504</v>
      </c>
      <c r="G2053" s="8" t="n">
        <v>105.155</v>
      </c>
      <c r="H2053" s="8" t="n">
        <v>90.84</v>
      </c>
      <c r="I2053" s="8" t="n">
        <v>130.65</v>
      </c>
      <c r="J2053" s="8" t="n">
        <v>73.81999999999999</v>
      </c>
      <c r="K2053" s="268" t="n">
        <v>0.2414</v>
      </c>
      <c r="L2053" s="268" t="n">
        <v>0.1477</v>
      </c>
      <c r="M2053" s="268" t="n">
        <v>0.0094</v>
      </c>
      <c r="N2053" s="8" t="n">
        <v>20.55</v>
      </c>
      <c r="O2053" s="8" t="n">
        <v>943.4400000000001</v>
      </c>
      <c r="P2053" s="268" t="n">
        <v>0.0218</v>
      </c>
      <c r="Q2053" s="8" t="n">
        <v>58</v>
      </c>
      <c r="R2053" s="8" t="n">
        <v>0</v>
      </c>
      <c r="S2053" s="8" t="inlineStr">
        <is>
          <t>16 ↑ +0.16%</t>
        </is>
      </c>
      <c r="T2053" s="8" t="inlineStr">
        <is>
          <t>23 ↑ +0.38%</t>
        </is>
      </c>
      <c r="U2053" s="8" t="inlineStr">
        <is>
          <t>14 ↑ +0.88%</t>
        </is>
      </c>
      <c r="V2053" s="8" t="inlineStr">
        <is>
          <t>4 ↑ +2.24%</t>
        </is>
      </c>
      <c r="W2053" s="8" t="inlineStr">
        <is>
          <t>1 ↑ +4.17%</t>
        </is>
      </c>
    </row>
    <row r="2054" ht="28" customHeight="1" s="386">
      <c r="A2054" s="308" t="n">
        <v>43182</v>
      </c>
      <c r="B2054" s="472" t="n">
        <v>1020.402</v>
      </c>
      <c r="C2054" s="8" t="n">
        <v>-16.692</v>
      </c>
      <c r="D2054" s="268" t="n">
        <v>-0.0161</v>
      </c>
      <c r="E2054" s="8" t="n">
        <v>17.78</v>
      </c>
      <c r="F2054" s="8" t="n">
        <v>105.748</v>
      </c>
      <c r="G2054" s="8" t="n">
        <v>104.78</v>
      </c>
      <c r="H2054" s="8" t="n">
        <v>90.48</v>
      </c>
      <c r="I2054" s="8" t="n">
        <v>131.52</v>
      </c>
      <c r="J2054" s="8" t="n">
        <v>80</v>
      </c>
      <c r="K2054" s="268" t="n">
        <v>0.2578</v>
      </c>
      <c r="L2054" s="268" t="n">
        <v>0.1778</v>
      </c>
      <c r="M2054" s="268" t="n">
        <v>0.0107</v>
      </c>
      <c r="N2054" s="8" t="n">
        <v>33.36</v>
      </c>
      <c r="O2054" s="8" t="n">
        <v>936.53</v>
      </c>
      <c r="P2054" s="268" t="n">
        <v>0.0356</v>
      </c>
      <c r="Q2054" s="8" t="n">
        <v>57</v>
      </c>
      <c r="R2054" s="8" t="n">
        <v>0</v>
      </c>
      <c r="S2054" s="8" t="inlineStr">
        <is>
          <t>16 ↓ -1.32%</t>
        </is>
      </c>
      <c r="T2054" s="8" t="inlineStr">
        <is>
          <t>24 ↓ -1.12%</t>
        </is>
      </c>
      <c r="U2054" s="8" t="inlineStr">
        <is>
          <t>13 ↓ -1.65%</t>
        </is>
      </c>
      <c r="V2054" s="8" t="inlineStr">
        <is>
          <t>4 ↓ -3.16%</t>
        </is>
      </c>
      <c r="W2054" s="8" t="n">
        <v>0</v>
      </c>
    </row>
    <row r="2055" ht="28" customHeight="1" s="386">
      <c r="A2055" s="308" t="n">
        <v>43181</v>
      </c>
      <c r="B2055" s="472" t="n">
        <v>1037.094</v>
      </c>
      <c r="C2055" s="8" t="n">
        <v>-1.967</v>
      </c>
      <c r="D2055" s="268" t="n">
        <v>-0.0019</v>
      </c>
      <c r="E2055" s="8" t="n">
        <v>39.93</v>
      </c>
      <c r="F2055" s="8" t="n">
        <v>107.578</v>
      </c>
      <c r="G2055" s="8" t="n">
        <v>106.13</v>
      </c>
      <c r="H2055" s="8" t="n">
        <v>94.91</v>
      </c>
      <c r="I2055" s="8" t="n">
        <v>128.96</v>
      </c>
      <c r="J2055" s="8" t="n">
        <v>59.45</v>
      </c>
      <c r="K2055" s="268" t="n">
        <v>0.2138</v>
      </c>
      <c r="L2055" s="268" t="n">
        <v>0.128</v>
      </c>
      <c r="M2055" s="268" t="n">
        <v>0.0073</v>
      </c>
      <c r="N2055" s="8" t="n">
        <v>14.12</v>
      </c>
      <c r="O2055" s="8" t="n">
        <v>916.53</v>
      </c>
      <c r="P2055" s="268" t="n">
        <v>0.0154</v>
      </c>
      <c r="Q2055" s="8" t="n">
        <v>56</v>
      </c>
      <c r="R2055" s="8" t="n">
        <v>0</v>
      </c>
      <c r="S2055" s="8" t="inlineStr">
        <is>
          <t>13 ↓ -0.15%</t>
        </is>
      </c>
      <c r="T2055" s="8" t="inlineStr">
        <is>
          <t>21 ↑ +0.20%</t>
        </is>
      </c>
      <c r="U2055" s="8" t="inlineStr">
        <is>
          <t>18 ↓ -0.43%</t>
        </is>
      </c>
      <c r="V2055" s="8" t="inlineStr">
        <is>
          <t>3 ↑ +0.15%</t>
        </is>
      </c>
      <c r="W2055" s="8" t="inlineStr">
        <is>
          <t>1 ↓ -0.87%</t>
        </is>
      </c>
    </row>
    <row r="2056" ht="28" customHeight="1" s="386">
      <c r="A2056" s="308" t="n">
        <v>43180</v>
      </c>
      <c r="B2056" s="472" t="n">
        <v>1039.061</v>
      </c>
      <c r="C2056" s="8" t="n">
        <v>-1.299</v>
      </c>
      <c r="D2056" s="268" t="n">
        <v>-0.0013</v>
      </c>
      <c r="E2056" s="8" t="n">
        <v>45.59</v>
      </c>
      <c r="F2056" s="8" t="n">
        <v>107.796</v>
      </c>
      <c r="G2056" s="8" t="n">
        <v>106</v>
      </c>
      <c r="H2056" s="8" t="n">
        <v>95.06999999999999</v>
      </c>
      <c r="I2056" s="8" t="n">
        <v>129.43</v>
      </c>
      <c r="J2056" s="8" t="n">
        <v>56.18</v>
      </c>
      <c r="K2056" s="268" t="n">
        <v>0.2163</v>
      </c>
      <c r="L2056" s="268" t="n">
        <v>0.1262</v>
      </c>
      <c r="M2056" s="268" t="n">
        <v>0.0069</v>
      </c>
      <c r="N2056" s="8" t="n">
        <v>18.08</v>
      </c>
      <c r="O2056" s="8" t="n">
        <v>916.53</v>
      </c>
      <c r="P2056" s="268" t="n">
        <v>0.0197</v>
      </c>
      <c r="Q2056" s="8" t="n">
        <v>56</v>
      </c>
      <c r="R2056" s="8" t="n">
        <v>0</v>
      </c>
      <c r="S2056" s="8" t="inlineStr">
        <is>
          <t>13 ↑ +0.00%</t>
        </is>
      </c>
      <c r="T2056" s="8" t="inlineStr">
        <is>
          <t>21 ↑ +0.08%</t>
        </is>
      </c>
      <c r="U2056" s="8" t="inlineStr">
        <is>
          <t>14 ↓ -0.14%</t>
        </is>
      </c>
      <c r="V2056" s="8" t="inlineStr">
        <is>
          <t>7 ↓ -0.73%</t>
        </is>
      </c>
      <c r="W2056" s="8" t="inlineStr">
        <is>
          <t>1 ↓ -1.63%</t>
        </is>
      </c>
    </row>
    <row r="2057" ht="28" customHeight="1" s="386">
      <c r="A2057" s="308" t="n">
        <v>43179</v>
      </c>
      <c r="B2057" s="472" t="n">
        <v>1040.36</v>
      </c>
      <c r="C2057" s="8" t="n">
        <v>-1.375</v>
      </c>
      <c r="D2057" s="268" t="n">
        <v>-0.0013</v>
      </c>
      <c r="E2057" s="8" t="n">
        <v>44.63</v>
      </c>
      <c r="F2057" s="8" t="n">
        <v>107.965</v>
      </c>
      <c r="G2057" s="8" t="n">
        <v>105.76</v>
      </c>
      <c r="H2057" s="8" t="n">
        <v>95.45999999999999</v>
      </c>
      <c r="I2057" s="8" t="n">
        <v>128.76</v>
      </c>
      <c r="J2057" s="8" t="n">
        <v>53.62</v>
      </c>
      <c r="K2057" s="268" t="n">
        <v>0.2079</v>
      </c>
      <c r="L2057" s="268" t="n">
        <v>0.131</v>
      </c>
      <c r="M2057" s="268" t="n">
        <v>0.0067</v>
      </c>
      <c r="N2057" s="8" t="n">
        <v>13.97</v>
      </c>
      <c r="O2057" s="8" t="n">
        <v>916.53</v>
      </c>
      <c r="P2057" s="268" t="n">
        <v>0.0152</v>
      </c>
      <c r="Q2057" s="8" t="n">
        <v>56</v>
      </c>
      <c r="R2057" s="8" t="n">
        <v>0</v>
      </c>
      <c r="S2057" s="8" t="inlineStr">
        <is>
          <t>12 ↓ -0.24%</t>
        </is>
      </c>
      <c r="T2057" s="8" t="inlineStr">
        <is>
          <t>23 ↓ -0.22%</t>
        </is>
      </c>
      <c r="U2057" s="8" t="inlineStr">
        <is>
          <t>12 ↓ -0.14%</t>
        </is>
      </c>
      <c r="V2057" s="8" t="inlineStr">
        <is>
          <t>7 ↑ +0.03%</t>
        </is>
      </c>
      <c r="W2057" s="8" t="inlineStr">
        <is>
          <t>2 ↑ +1.04%</t>
        </is>
      </c>
    </row>
    <row r="2058" ht="28" customHeight="1" s="386">
      <c r="A2058" s="308" t="n">
        <v>43178</v>
      </c>
      <c r="B2058" s="472" t="n">
        <v>1041.735</v>
      </c>
      <c r="C2058" s="8" t="n">
        <v>1.086</v>
      </c>
      <c r="D2058" s="268" t="n">
        <v>0.001</v>
      </c>
      <c r="E2058" s="8" t="n">
        <v>55.9</v>
      </c>
      <c r="F2058" s="8" t="n">
        <v>107.88</v>
      </c>
      <c r="G2058" s="8" t="n">
        <v>106.598</v>
      </c>
      <c r="H2058" s="8" t="n">
        <v>95.40000000000001</v>
      </c>
      <c r="I2058" s="8" t="n">
        <v>129.03</v>
      </c>
      <c r="J2058" s="8" t="n">
        <v>52.5</v>
      </c>
      <c r="K2058" s="268" t="n">
        <v>0.2115</v>
      </c>
      <c r="L2058" s="268" t="n">
        <v>0.1431</v>
      </c>
      <c r="M2058" s="268" t="n">
        <v>0.0067</v>
      </c>
      <c r="N2058" s="8" t="n">
        <v>15.37</v>
      </c>
      <c r="O2058" s="8" t="n">
        <v>916.47</v>
      </c>
      <c r="P2058" s="268" t="n">
        <v>0.0168</v>
      </c>
      <c r="Q2058" s="8" t="n">
        <v>55</v>
      </c>
      <c r="R2058" s="8" t="n">
        <v>0</v>
      </c>
      <c r="S2058" s="8" t="inlineStr">
        <is>
          <t>13 ↓ -0.17%</t>
        </is>
      </c>
      <c r="T2058" s="8" t="inlineStr">
        <is>
          <t>22 ↑ +0.09%</t>
        </is>
      </c>
      <c r="U2058" s="8" t="inlineStr">
        <is>
          <t>12 ↑ +1.45%</t>
        </is>
      </c>
      <c r="V2058" s="8" t="inlineStr">
        <is>
          <t>6 ↑ +0.79%</t>
        </is>
      </c>
      <c r="W2058" s="8" t="inlineStr">
        <is>
          <t>2 ↑ +1.17%</t>
        </is>
      </c>
    </row>
    <row r="2059" ht="28" customHeight="1" s="386">
      <c r="A2059" s="308" t="n">
        <v>43175</v>
      </c>
      <c r="B2059" s="472" t="n">
        <v>1040.649</v>
      </c>
      <c r="C2059" s="8" t="n">
        <v>-0.108</v>
      </c>
      <c r="D2059" s="268" t="n">
        <v>-0.0001</v>
      </c>
      <c r="E2059" s="8" t="n">
        <v>49.21</v>
      </c>
      <c r="F2059" s="8" t="n">
        <v>107.761</v>
      </c>
      <c r="G2059" s="8" t="n">
        <v>105.82</v>
      </c>
      <c r="H2059" s="8" t="n">
        <v>94.92</v>
      </c>
      <c r="I2059" s="8" t="n">
        <v>129.08</v>
      </c>
      <c r="J2059" s="8" t="n">
        <v>49.06</v>
      </c>
      <c r="K2059" s="268" t="n">
        <v>0.2132</v>
      </c>
      <c r="L2059" s="268" t="n">
        <v>0.1394</v>
      </c>
      <c r="M2059" s="268" t="n">
        <v>0.0069</v>
      </c>
      <c r="N2059" s="8" t="n">
        <v>17.25</v>
      </c>
      <c r="O2059" s="8" t="n">
        <v>916.47</v>
      </c>
      <c r="P2059" s="268" t="n">
        <v>0.0188</v>
      </c>
      <c r="Q2059" s="8" t="n">
        <v>55</v>
      </c>
      <c r="R2059" s="8" t="n">
        <v>0</v>
      </c>
      <c r="S2059" s="8" t="inlineStr">
        <is>
          <t>12 ↑ +0.09%</t>
        </is>
      </c>
      <c r="T2059" s="8" t="inlineStr">
        <is>
          <t>24 ↑ +0.05%</t>
        </is>
      </c>
      <c r="U2059" s="8" t="inlineStr">
        <is>
          <t>11 ↓ -0.07%</t>
        </is>
      </c>
      <c r="V2059" s="8" t="inlineStr">
        <is>
          <t>7 ↓ -0.06%</t>
        </is>
      </c>
      <c r="W2059" s="8" t="inlineStr">
        <is>
          <t>1 ↓ -1.58%</t>
        </is>
      </c>
    </row>
    <row r="2060" ht="28" customHeight="1" s="386">
      <c r="A2060" s="308" t="n">
        <v>43174</v>
      </c>
      <c r="B2060" s="472" t="n">
        <v>1040.757</v>
      </c>
      <c r="C2060" s="8" t="n">
        <v>-1.556</v>
      </c>
      <c r="D2060" s="268" t="n">
        <v>-0.0015</v>
      </c>
      <c r="E2060" s="8" t="n">
        <v>50</v>
      </c>
      <c r="F2060" s="8" t="n">
        <v>107.789</v>
      </c>
      <c r="G2060" s="8" t="n">
        <v>106.7</v>
      </c>
      <c r="H2060" s="8" t="n">
        <v>95.59</v>
      </c>
      <c r="I2060" s="8" t="n">
        <v>128.59</v>
      </c>
      <c r="J2060" s="8" t="n">
        <v>53.85</v>
      </c>
      <c r="K2060" s="268" t="n">
        <v>0.208</v>
      </c>
      <c r="L2060" s="268" t="n">
        <v>0.1228</v>
      </c>
      <c r="M2060" s="268" t="n">
        <v>0.0069</v>
      </c>
      <c r="N2060" s="8" t="n">
        <v>15.89</v>
      </c>
      <c r="O2060" s="8" t="n">
        <v>916.47</v>
      </c>
      <c r="P2060" s="268" t="n">
        <v>0.0173</v>
      </c>
      <c r="Q2060" s="8" t="n">
        <v>55</v>
      </c>
      <c r="R2060" s="8" t="n">
        <v>0</v>
      </c>
      <c r="S2060" s="8" t="inlineStr">
        <is>
          <t>12 ↓ -0.23%</t>
        </is>
      </c>
      <c r="T2060" s="8" t="inlineStr">
        <is>
          <t>23 ↓ -0.35%</t>
        </is>
      </c>
      <c r="U2060" s="8" t="inlineStr">
        <is>
          <t>13 ↓ -0.06%</t>
        </is>
      </c>
      <c r="V2060" s="8" t="inlineStr">
        <is>
          <t>6 ↑ +0.58%</t>
        </is>
      </c>
      <c r="W2060" s="8" t="inlineStr">
        <is>
          <t>1 ↓ -0.15%</t>
        </is>
      </c>
    </row>
    <row r="2061" ht="28" customHeight="1" s="386">
      <c r="A2061" s="308" t="n">
        <v>43173</v>
      </c>
      <c r="B2061" s="472" t="n">
        <v>1042.313</v>
      </c>
      <c r="C2061" s="8" t="n">
        <v>-5.074</v>
      </c>
      <c r="D2061" s="268" t="n">
        <v>-0.0048</v>
      </c>
      <c r="E2061" s="8" t="n">
        <v>55</v>
      </c>
      <c r="F2061" s="8" t="n">
        <v>108.129</v>
      </c>
      <c r="G2061" s="8" t="n">
        <v>106.685</v>
      </c>
      <c r="H2061" s="8" t="n">
        <v>94.89</v>
      </c>
      <c r="I2061" s="8" t="n">
        <v>128.89</v>
      </c>
      <c r="J2061" s="8" t="n">
        <v>46.41</v>
      </c>
      <c r="K2061" s="268" t="n">
        <v>0.2077</v>
      </c>
      <c r="L2061" s="268" t="n">
        <v>0.1279</v>
      </c>
      <c r="M2061" s="268" t="n">
        <v>0.0063</v>
      </c>
      <c r="N2061" s="8" t="n">
        <v>18.59</v>
      </c>
      <c r="O2061" s="8" t="n">
        <v>886.48</v>
      </c>
      <c r="P2061" s="268" t="n">
        <v>0.021</v>
      </c>
      <c r="Q2061" s="8" t="n">
        <v>54</v>
      </c>
      <c r="R2061" s="8" t="n">
        <v>0</v>
      </c>
      <c r="S2061" s="8" t="inlineStr">
        <is>
          <t>11 ↓ -0.56%</t>
        </is>
      </c>
      <c r="T2061" s="8" t="inlineStr">
        <is>
          <t>23 ↓ -0.42%</t>
        </is>
      </c>
      <c r="U2061" s="8" t="inlineStr">
        <is>
          <t>14 ↓ -0.59%</t>
        </is>
      </c>
      <c r="V2061" s="8" t="inlineStr">
        <is>
          <t>5 ↓ -0.87%</t>
        </is>
      </c>
      <c r="W2061" s="8" t="inlineStr">
        <is>
          <t>1 ↑ +0.37%</t>
        </is>
      </c>
    </row>
    <row r="2062" ht="28" customHeight="1" s="386">
      <c r="A2062" s="308" t="n">
        <v>43172</v>
      </c>
      <c r="B2062" s="472" t="n">
        <v>1047.387</v>
      </c>
      <c r="C2062" s="8" t="n">
        <v>-0.355</v>
      </c>
      <c r="D2062" s="268" t="n">
        <v>-0.0003</v>
      </c>
      <c r="E2062" s="8" t="n">
        <v>60.44</v>
      </c>
      <c r="F2062" s="8" t="n">
        <v>108.676</v>
      </c>
      <c r="G2062" s="8" t="n">
        <v>107.237</v>
      </c>
      <c r="H2062" s="8" t="n">
        <v>96.19</v>
      </c>
      <c r="I2062" s="8" t="n">
        <v>128.89</v>
      </c>
      <c r="J2062" s="8" t="n">
        <v>43.15</v>
      </c>
      <c r="K2062" s="268" t="n">
        <v>0.2021</v>
      </c>
      <c r="L2062" s="268" t="n">
        <v>0.1198</v>
      </c>
      <c r="M2062" s="268" t="n">
        <v>0.0054</v>
      </c>
      <c r="N2062" s="8" t="n">
        <v>19.74</v>
      </c>
      <c r="O2062" s="8" t="n">
        <v>886.48</v>
      </c>
      <c r="P2062" s="268" t="n">
        <v>0.0223</v>
      </c>
      <c r="Q2062" s="8" t="n">
        <v>54</v>
      </c>
      <c r="R2062" s="8" t="n">
        <v>0</v>
      </c>
      <c r="S2062" s="8" t="inlineStr">
        <is>
          <t>10 ↑ +0.01%</t>
        </is>
      </c>
      <c r="T2062" s="8" t="inlineStr">
        <is>
          <t>23 ↑ +0.26%</t>
        </is>
      </c>
      <c r="U2062" s="8" t="inlineStr">
        <is>
          <t>13 ↓ -0.08%</t>
        </is>
      </c>
      <c r="V2062" s="8" t="inlineStr">
        <is>
          <t>6 ↓ -0.22%</t>
        </is>
      </c>
      <c r="W2062" s="8" t="inlineStr">
        <is>
          <t>2 ↓ -2.73%</t>
        </is>
      </c>
    </row>
    <row r="2063" ht="28" customHeight="1" s="386">
      <c r="A2063" s="308" t="n">
        <v>43171</v>
      </c>
      <c r="B2063" s="472" t="n">
        <v>1047.742</v>
      </c>
      <c r="C2063" s="8" t="n">
        <v>11.238</v>
      </c>
      <c r="D2063" s="268" t="n">
        <v>0.0108</v>
      </c>
      <c r="E2063" s="8" t="n">
        <v>62.64</v>
      </c>
      <c r="F2063" s="8" t="n">
        <v>108.758</v>
      </c>
      <c r="G2063" s="8" t="n">
        <v>107.065</v>
      </c>
      <c r="H2063" s="8" t="n">
        <v>96.84</v>
      </c>
      <c r="I2063" s="8" t="n">
        <v>128.32</v>
      </c>
      <c r="J2063" s="8" t="n">
        <v>35.29</v>
      </c>
      <c r="K2063" s="268" t="n">
        <v>0.1956</v>
      </c>
      <c r="L2063" s="268" t="n">
        <v>0.1146</v>
      </c>
      <c r="M2063" s="268" t="n">
        <v>0.0052</v>
      </c>
      <c r="N2063" s="8" t="n">
        <v>25.32</v>
      </c>
      <c r="O2063" s="8" t="n">
        <v>886.48</v>
      </c>
      <c r="P2063" s="268" t="n">
        <v>0.0286</v>
      </c>
      <c r="Q2063" s="8" t="n">
        <v>54</v>
      </c>
      <c r="R2063" s="8" t="n">
        <v>0</v>
      </c>
      <c r="S2063" s="8" t="inlineStr">
        <is>
          <t>11 ↑ +0.80%</t>
        </is>
      </c>
      <c r="T2063" s="8" t="inlineStr">
        <is>
          <t>21 ↑ +0.80%</t>
        </is>
      </c>
      <c r="U2063" s="8" t="inlineStr">
        <is>
          <t>14 ↑ +1.52%</t>
        </is>
      </c>
      <c r="V2063" s="8" t="inlineStr">
        <is>
          <t>6 ↑ +1.49%</t>
        </is>
      </c>
      <c r="W2063" s="8" t="inlineStr">
        <is>
          <t>2 ↑ +1.39%</t>
        </is>
      </c>
    </row>
    <row r="2064" ht="28" customHeight="1" s="386">
      <c r="A2064" s="308" t="n">
        <v>43168</v>
      </c>
      <c r="B2064" s="472" t="n">
        <v>1036.504</v>
      </c>
      <c r="C2064" s="8" t="n">
        <v>5.102</v>
      </c>
      <c r="D2064" s="268" t="n">
        <v>0.0049</v>
      </c>
      <c r="E2064" s="8" t="n">
        <v>49.47</v>
      </c>
      <c r="F2064" s="8" t="n">
        <v>107.58</v>
      </c>
      <c r="G2064" s="8" t="n">
        <v>105.875</v>
      </c>
      <c r="H2064" s="8" t="n">
        <v>96.23</v>
      </c>
      <c r="I2064" s="8" t="n">
        <v>127.87</v>
      </c>
      <c r="J2064" s="8" t="n">
        <v>41.05</v>
      </c>
      <c r="K2064" s="268" t="n">
        <v>0.2029</v>
      </c>
      <c r="L2064" s="268" t="n">
        <v>0.1279</v>
      </c>
      <c r="M2064" s="268" t="n">
        <v>0.0073</v>
      </c>
      <c r="N2064" s="8" t="n">
        <v>19.61</v>
      </c>
      <c r="O2064" s="8" t="n">
        <v>886.48</v>
      </c>
      <c r="P2064" s="268" t="n">
        <v>0.0221</v>
      </c>
      <c r="Q2064" s="8" t="n">
        <v>54</v>
      </c>
      <c r="R2064" s="8" t="n">
        <v>0</v>
      </c>
      <c r="S2064" s="8" t="inlineStr">
        <is>
          <t>12 ↑ +0.11%</t>
        </is>
      </c>
      <c r="T2064" s="8" t="inlineStr">
        <is>
          <t>23 ↑ +0.43%</t>
        </is>
      </c>
      <c r="U2064" s="8" t="inlineStr">
        <is>
          <t>15 ↑ +0.79%</t>
        </is>
      </c>
      <c r="V2064" s="8" t="inlineStr">
        <is>
          <t>2 ↑ +0.94%</t>
        </is>
      </c>
      <c r="W2064" s="8" t="inlineStr">
        <is>
          <t>2 ↑ +0.89%</t>
        </is>
      </c>
    </row>
    <row r="2065" ht="28" customHeight="1" s="386">
      <c r="A2065" s="308" t="n">
        <v>43167</v>
      </c>
      <c r="B2065" s="472" t="n">
        <v>1031.402</v>
      </c>
      <c r="C2065" s="8" t="n">
        <v>1.019</v>
      </c>
      <c r="D2065" s="268" t="n">
        <v>0.001</v>
      </c>
      <c r="E2065" s="8" t="n">
        <v>40.61</v>
      </c>
      <c r="F2065" s="8" t="n">
        <v>107.031</v>
      </c>
      <c r="G2065" s="8" t="n">
        <v>105.835</v>
      </c>
      <c r="H2065" s="8" t="n">
        <v>95.31</v>
      </c>
      <c r="I2065" s="8" t="n">
        <v>128.7</v>
      </c>
      <c r="J2065" s="8" t="n">
        <v>44.29</v>
      </c>
      <c r="K2065" s="268" t="n">
        <v>0.2167</v>
      </c>
      <c r="L2065" s="268" t="n">
        <v>0.1338</v>
      </c>
      <c r="M2065" s="268" t="n">
        <v>0.008200000000000001</v>
      </c>
      <c r="N2065" s="8" t="n">
        <v>13.9</v>
      </c>
      <c r="O2065" s="8" t="n">
        <v>886.48</v>
      </c>
      <c r="P2065" s="268" t="n">
        <v>0.0157</v>
      </c>
      <c r="Q2065" s="8" t="n">
        <v>54</v>
      </c>
      <c r="R2065" s="8" t="n">
        <v>0</v>
      </c>
      <c r="S2065" s="8" t="inlineStr">
        <is>
          <t>13 ↓ -0.13%</t>
        </is>
      </c>
      <c r="T2065" s="8" t="inlineStr">
        <is>
          <t>22 ↑ +0.11%</t>
        </is>
      </c>
      <c r="U2065" s="8" t="inlineStr">
        <is>
          <t>15 ↑ +0.20%</t>
        </is>
      </c>
      <c r="V2065" s="8" t="inlineStr">
        <is>
          <t>3 ↑ +0.43%</t>
        </is>
      </c>
      <c r="W2065" s="8" t="inlineStr">
        <is>
          <t>1 ↑ +0.24%</t>
        </is>
      </c>
    </row>
    <row r="2066" ht="28" customHeight="1" s="386">
      <c r="A2066" s="308" t="n">
        <v>43166</v>
      </c>
      <c r="B2066" s="472" t="n">
        <v>1030.383</v>
      </c>
      <c r="C2066" s="8" t="n">
        <v>-1.732</v>
      </c>
      <c r="D2066" s="268" t="n">
        <v>-0.0017</v>
      </c>
      <c r="E2066" s="8" t="n">
        <v>38.64</v>
      </c>
      <c r="F2066" s="8" t="n">
        <v>106.919</v>
      </c>
      <c r="G2066" s="8" t="n">
        <v>106</v>
      </c>
      <c r="H2066" s="8" t="n">
        <v>95.05</v>
      </c>
      <c r="I2066" s="8" t="n">
        <v>128.91</v>
      </c>
      <c r="J2066" s="8" t="n">
        <v>48.16</v>
      </c>
      <c r="K2066" s="268" t="n">
        <v>0.2199</v>
      </c>
      <c r="L2066" s="268" t="n">
        <v>0.1291</v>
      </c>
      <c r="M2066" s="268" t="n">
        <v>0.008500000000000001</v>
      </c>
      <c r="N2066" s="8" t="n">
        <v>18.34</v>
      </c>
      <c r="O2066" s="8" t="n">
        <v>886.48</v>
      </c>
      <c r="P2066" s="268" t="n">
        <v>0.0207</v>
      </c>
      <c r="Q2066" s="8" t="n">
        <v>54</v>
      </c>
      <c r="R2066" s="8" t="n">
        <v>0</v>
      </c>
      <c r="S2066" s="8" t="inlineStr">
        <is>
          <t>15 ↓ -0.23%</t>
        </is>
      </c>
      <c r="T2066" s="8" t="inlineStr">
        <is>
          <t>21 ↑ +0.05%</t>
        </is>
      </c>
      <c r="U2066" s="8" t="inlineStr">
        <is>
          <t>14 ↓ -0.15%</t>
        </is>
      </c>
      <c r="V2066" s="8" t="inlineStr">
        <is>
          <t>3 ↓ -1.12%</t>
        </is>
      </c>
      <c r="W2066" s="8" t="inlineStr">
        <is>
          <t>1 ↓ -1.35%</t>
        </is>
      </c>
    </row>
    <row r="2067" ht="28" customHeight="1" s="386">
      <c r="A2067" s="308" t="n">
        <v>43165</v>
      </c>
      <c r="B2067" s="472" t="n">
        <v>1032.115</v>
      </c>
      <c r="C2067" s="8" t="n">
        <v>2.857</v>
      </c>
      <c r="D2067" s="268" t="n">
        <v>0.0028</v>
      </c>
      <c r="E2067" s="8" t="n">
        <v>45.22</v>
      </c>
      <c r="F2067" s="8" t="n">
        <v>107.117</v>
      </c>
      <c r="G2067" s="8" t="n">
        <v>105.725</v>
      </c>
      <c r="H2067" s="8" t="n">
        <v>93.92</v>
      </c>
      <c r="I2067" s="8" t="n">
        <v>128.64</v>
      </c>
      <c r="J2067" s="8" t="n">
        <v>43.22</v>
      </c>
      <c r="K2067" s="268" t="n">
        <v>0.2152</v>
      </c>
      <c r="L2067" s="268" t="n">
        <v>0.1298</v>
      </c>
      <c r="M2067" s="268" t="n">
        <v>0.0081</v>
      </c>
      <c r="N2067" s="8" t="n">
        <v>23.96</v>
      </c>
      <c r="O2067" s="8" t="n">
        <v>886.48</v>
      </c>
      <c r="P2067" s="268" t="n">
        <v>0.027</v>
      </c>
      <c r="Q2067" s="8" t="n">
        <v>54</v>
      </c>
      <c r="R2067" s="8" t="n">
        <v>0</v>
      </c>
      <c r="S2067" s="8" t="inlineStr">
        <is>
          <t>15 ↑ +0.01%</t>
        </is>
      </c>
      <c r="T2067" s="8" t="inlineStr">
        <is>
          <t>21 ↑ +0.20%</t>
        </is>
      </c>
      <c r="U2067" s="8" t="inlineStr">
        <is>
          <t>14 ↑ +0.58%</t>
        </is>
      </c>
      <c r="V2067" s="8" t="inlineStr">
        <is>
          <t>3 ↑ +0.19%</t>
        </is>
      </c>
      <c r="W2067" s="8" t="inlineStr">
        <is>
          <t>1 ↑ +1.94%</t>
        </is>
      </c>
    </row>
    <row r="2068" ht="28" customHeight="1" s="386">
      <c r="A2068" s="308" t="n">
        <v>43164</v>
      </c>
      <c r="B2068" s="472" t="n">
        <v>1029.258</v>
      </c>
      <c r="C2068" s="8" t="n">
        <v>-0.618</v>
      </c>
      <c r="D2068" s="268" t="n">
        <v>-0.0005999999999999999</v>
      </c>
      <c r="E2068" s="8" t="n">
        <v>38.46</v>
      </c>
      <c r="F2068" s="8" t="n">
        <v>106.625</v>
      </c>
      <c r="G2068" s="8" t="n">
        <v>105.25</v>
      </c>
      <c r="H2068" s="8" t="n">
        <v>93.91</v>
      </c>
      <c r="I2068" s="8" t="n">
        <v>129.04</v>
      </c>
      <c r="J2068" s="8" t="n">
        <v>47.62</v>
      </c>
      <c r="K2068" s="268" t="n">
        <v>0.2242</v>
      </c>
      <c r="L2068" s="268" t="n">
        <v>0.1427</v>
      </c>
      <c r="M2068" s="268" t="n">
        <v>0.0092</v>
      </c>
      <c r="N2068" s="8" t="n">
        <v>15.95</v>
      </c>
      <c r="O2068" s="8" t="n">
        <v>863.48</v>
      </c>
      <c r="P2068" s="268" t="n">
        <v>0.0185</v>
      </c>
      <c r="Q2068" s="8" t="n">
        <v>53</v>
      </c>
      <c r="R2068" s="8" t="n">
        <v>0</v>
      </c>
      <c r="S2068" s="8" t="inlineStr">
        <is>
          <t>14 ↓ -0.02%</t>
        </is>
      </c>
      <c r="T2068" s="8" t="inlineStr">
        <is>
          <t>22 ↓ -0.12%</t>
        </is>
      </c>
      <c r="U2068" s="8" t="inlineStr">
        <is>
          <t>14 ↑ +1.20%</t>
        </is>
      </c>
      <c r="V2068" s="8" t="inlineStr">
        <is>
          <t>1 ↑ +0.28%</t>
        </is>
      </c>
      <c r="W2068" s="8" t="inlineStr">
        <is>
          <t>2 ↓ -1.02%</t>
        </is>
      </c>
    </row>
    <row r="2069" ht="28" customHeight="1" s="386">
      <c r="A2069" s="308" t="n">
        <v>43161</v>
      </c>
      <c r="B2069" s="472" t="n">
        <v>1029.876</v>
      </c>
      <c r="C2069" s="8" t="n">
        <v>-5.949</v>
      </c>
      <c r="D2069" s="268" t="n">
        <v>-0.0057</v>
      </c>
      <c r="E2069" s="8" t="n">
        <v>45.28</v>
      </c>
      <c r="F2069" s="8" t="n">
        <v>106.694</v>
      </c>
      <c r="G2069" s="8" t="n">
        <v>105.615</v>
      </c>
      <c r="H2069" s="8" t="n">
        <v>92.86</v>
      </c>
      <c r="I2069" s="8" t="n">
        <v>130.03</v>
      </c>
      <c r="J2069" s="8" t="n">
        <v>47.47</v>
      </c>
      <c r="K2069" s="268" t="n">
        <v>0.2334</v>
      </c>
      <c r="L2069" s="268" t="n">
        <v>0.1517</v>
      </c>
      <c r="M2069" s="268" t="n">
        <v>0.008999999999999999</v>
      </c>
      <c r="N2069" s="8" t="n">
        <v>18.43</v>
      </c>
      <c r="O2069" s="8" t="n">
        <v>863.48</v>
      </c>
      <c r="P2069" s="268" t="n">
        <v>0.0213</v>
      </c>
      <c r="Q2069" s="8" t="n">
        <v>53</v>
      </c>
      <c r="R2069" s="8" t="n">
        <v>0</v>
      </c>
      <c r="S2069" s="8" t="inlineStr">
        <is>
          <t>15 ↓ -0.00%</t>
        </is>
      </c>
      <c r="T2069" s="8" t="inlineStr">
        <is>
          <t>20 ↓ -0.37%</t>
        </is>
      </c>
      <c r="U2069" s="8" t="inlineStr">
        <is>
          <t>15 ↓ -1.15%</t>
        </is>
      </c>
      <c r="V2069" s="8" t="inlineStr">
        <is>
          <t>1 ↓ -0.72%</t>
        </is>
      </c>
      <c r="W2069" s="8" t="inlineStr">
        <is>
          <t>2 ↓ -2.49%</t>
        </is>
      </c>
    </row>
    <row r="2070" ht="28" customHeight="1" s="386">
      <c r="A2070" s="308" t="n">
        <v>43160</v>
      </c>
      <c r="B2070" s="472" t="n">
        <v>1035.825</v>
      </c>
      <c r="C2070" s="8" t="n">
        <v>3.675</v>
      </c>
      <c r="D2070" s="268" t="n">
        <v>0.0036</v>
      </c>
      <c r="E2070" s="8" t="n">
        <v>46.15</v>
      </c>
      <c r="F2070" s="8" t="n">
        <v>107.374</v>
      </c>
      <c r="G2070" s="8" t="n">
        <v>106.03</v>
      </c>
      <c r="H2070" s="8" t="n">
        <v>93.22</v>
      </c>
      <c r="I2070" s="8" t="n">
        <v>130.29</v>
      </c>
      <c r="J2070" s="8" t="n">
        <v>42.95</v>
      </c>
      <c r="K2070" s="268" t="n">
        <v>0.2292</v>
      </c>
      <c r="L2070" s="268" t="n">
        <v>0.142</v>
      </c>
      <c r="M2070" s="268" t="n">
        <v>0.007900000000000001</v>
      </c>
      <c r="N2070" s="8" t="n">
        <v>21.04</v>
      </c>
      <c r="O2070" s="8" t="n">
        <v>863.48</v>
      </c>
      <c r="P2070" s="268" t="n">
        <v>0.0244</v>
      </c>
      <c r="Q2070" s="8" t="n">
        <v>53</v>
      </c>
      <c r="R2070" s="8" t="n">
        <v>0</v>
      </c>
      <c r="S2070" s="8" t="inlineStr">
        <is>
          <t>14 ↑ +0.23%</t>
        </is>
      </c>
      <c r="T2070" s="8" t="inlineStr">
        <is>
          <t>21 ↑ +0.21%</t>
        </is>
      </c>
      <c r="U2070" s="8" t="inlineStr">
        <is>
          <t>13 ↑ +0.27%</t>
        </is>
      </c>
      <c r="V2070" s="8" t="inlineStr">
        <is>
          <t>3 ↑ +0.39%</t>
        </is>
      </c>
      <c r="W2070" s="8" t="inlineStr">
        <is>
          <t>2 ↑ +3.36%</t>
        </is>
      </c>
    </row>
    <row r="2071" ht="28" customHeight="1" s="386">
      <c r="A2071" s="308" t="n">
        <v>43159</v>
      </c>
      <c r="B2071" s="472" t="n">
        <v>1032.15</v>
      </c>
      <c r="C2071" s="8" t="n">
        <v>-2.422</v>
      </c>
      <c r="D2071" s="268" t="n">
        <v>-0.0023</v>
      </c>
      <c r="E2071" s="8" t="n">
        <v>41.24</v>
      </c>
      <c r="F2071" s="8" t="n">
        <v>107.16</v>
      </c>
      <c r="G2071" s="8" t="n">
        <v>105.771</v>
      </c>
      <c r="H2071" s="8" t="n">
        <v>92.02</v>
      </c>
      <c r="I2071" s="8" t="n">
        <v>131.23</v>
      </c>
      <c r="J2071" s="8" t="n">
        <v>57.97</v>
      </c>
      <c r="K2071" s="268" t="n">
        <v>0.2407</v>
      </c>
      <c r="L2071" s="268" t="n">
        <v>0.153</v>
      </c>
      <c r="M2071" s="268" t="n">
        <v>0.008200000000000001</v>
      </c>
      <c r="N2071" s="8" t="n">
        <v>20.31</v>
      </c>
      <c r="O2071" s="8" t="n">
        <v>866.53</v>
      </c>
      <c r="P2071" s="268" t="n">
        <v>0.0234</v>
      </c>
      <c r="Q2071" s="8" t="n">
        <v>54</v>
      </c>
      <c r="R2071" s="8" t="n">
        <v>0</v>
      </c>
      <c r="S2071" s="8" t="inlineStr">
        <is>
          <t>14 ↓ -0.03%</t>
        </is>
      </c>
      <c r="T2071" s="8" t="inlineStr">
        <is>
          <t>21 ↓ -0.18%</t>
        </is>
      </c>
      <c r="U2071" s="8" t="inlineStr">
        <is>
          <t>15 ↓ -0.49%</t>
        </is>
      </c>
      <c r="V2071" s="8" t="inlineStr">
        <is>
          <t>3 ↓ -0.43%</t>
        </is>
      </c>
      <c r="W2071" s="8" t="inlineStr">
        <is>
          <t>1 0.00%</t>
        </is>
      </c>
    </row>
    <row r="2072" ht="28" customHeight="1" s="386">
      <c r="A2072" s="308" t="n">
        <v>43158</v>
      </c>
      <c r="B2072" s="472" t="n">
        <v>1034.572</v>
      </c>
      <c r="C2072" s="8" t="n">
        <v>-2.604</v>
      </c>
      <c r="D2072" s="268" t="n">
        <v>-0.0025</v>
      </c>
      <c r="E2072" s="8" t="n">
        <v>47.58</v>
      </c>
      <c r="F2072" s="8" t="n">
        <v>107.431</v>
      </c>
      <c r="G2072" s="8" t="n">
        <v>105.845</v>
      </c>
      <c r="H2072" s="8" t="n">
        <v>91.29000000000001</v>
      </c>
      <c r="I2072" s="8" t="n">
        <v>131.8</v>
      </c>
      <c r="J2072" s="8" t="n">
        <v>57.41</v>
      </c>
      <c r="K2072" s="268" t="n">
        <v>0.2437</v>
      </c>
      <c r="L2072" s="268" t="n">
        <v>0.1529</v>
      </c>
      <c r="M2072" s="268" t="n">
        <v>0.0077</v>
      </c>
      <c r="N2072" s="8" t="n">
        <v>24.67</v>
      </c>
      <c r="O2072" s="8" t="n">
        <v>866.53</v>
      </c>
      <c r="P2072" s="268" t="n">
        <v>0.0285</v>
      </c>
      <c r="Q2072" s="8" t="n">
        <v>54</v>
      </c>
      <c r="R2072" s="8" t="n">
        <v>0</v>
      </c>
      <c r="S2072" s="8" t="inlineStr">
        <is>
          <t>13 ↓ -0.14%</t>
        </is>
      </c>
      <c r="T2072" s="8" t="inlineStr">
        <is>
          <t>20 ↓ -0.05%</t>
        </is>
      </c>
      <c r="U2072" s="8" t="inlineStr">
        <is>
          <t>16 ↓ -0.73%</t>
        </is>
      </c>
      <c r="V2072" s="8" t="inlineStr">
        <is>
          <t>4 ↑ +0.46%</t>
        </is>
      </c>
      <c r="W2072" s="8" t="inlineStr">
        <is>
          <t>1 ↓ -1.03%</t>
        </is>
      </c>
    </row>
    <row r="2073" ht="28" customHeight="1" s="386">
      <c r="A2073" s="308" t="n">
        <v>43157</v>
      </c>
      <c r="B2073" s="472" t="n">
        <v>1037.176</v>
      </c>
      <c r="C2073" s="8" t="n">
        <v>11.196</v>
      </c>
      <c r="D2073" s="268" t="n">
        <v>0.0109</v>
      </c>
      <c r="E2073" s="8" t="n">
        <v>51.53</v>
      </c>
      <c r="F2073" s="8" t="n">
        <v>107.724</v>
      </c>
      <c r="G2073" s="8" t="n">
        <v>105.725</v>
      </c>
      <c r="H2073" s="8" t="n">
        <v>90.51000000000001</v>
      </c>
      <c r="I2073" s="8" t="n">
        <v>132.44</v>
      </c>
      <c r="J2073" s="8" t="n">
        <v>62.68</v>
      </c>
      <c r="K2073" s="268" t="n">
        <v>0.2471</v>
      </c>
      <c r="L2073" s="268" t="n">
        <v>0.1575</v>
      </c>
      <c r="M2073" s="268" t="n">
        <v>0.0072</v>
      </c>
      <c r="N2073" s="8" t="n">
        <v>27.03</v>
      </c>
      <c r="O2073" s="8" t="n">
        <v>866.53</v>
      </c>
      <c r="P2073" s="268" t="n">
        <v>0.0312</v>
      </c>
      <c r="Q2073" s="8" t="n">
        <v>54</v>
      </c>
      <c r="R2073" s="8" t="n">
        <v>0</v>
      </c>
      <c r="S2073" s="8" t="inlineStr">
        <is>
          <t>15 ↑ +0.69%</t>
        </is>
      </c>
      <c r="T2073" s="8" t="inlineStr">
        <is>
          <t>17 ↑ +0.93%</t>
        </is>
      </c>
      <c r="U2073" s="8" t="inlineStr">
        <is>
          <t>14 ↑ +1.53%</t>
        </is>
      </c>
      <c r="V2073" s="8" t="inlineStr">
        <is>
          <t>7 ↑ +1.02%</t>
        </is>
      </c>
      <c r="W2073" s="8" t="inlineStr">
        <is>
          <t>1 ↑ +4.23%</t>
        </is>
      </c>
    </row>
    <row r="2074" ht="28" customHeight="1" s="386">
      <c r="A2074" s="308" t="n">
        <v>43154</v>
      </c>
      <c r="B2074" s="472" t="n">
        <v>1025.98</v>
      </c>
      <c r="C2074" s="8" t="n">
        <v>-0.917</v>
      </c>
      <c r="D2074" s="268" t="n">
        <v>-0.0009</v>
      </c>
      <c r="E2074" s="8" t="n">
        <v>37.45</v>
      </c>
      <c r="F2074" s="8" t="n">
        <v>106.527</v>
      </c>
      <c r="G2074" s="8" t="n">
        <v>104.11</v>
      </c>
      <c r="H2074" s="8" t="n">
        <v>87.29000000000001</v>
      </c>
      <c r="I2074" s="8" t="n">
        <v>133.18</v>
      </c>
      <c r="J2074" s="8" t="n">
        <v>72.73</v>
      </c>
      <c r="K2074" s="268" t="n">
        <v>0.2665</v>
      </c>
      <c r="L2074" s="268" t="n">
        <v>0.1832</v>
      </c>
      <c r="M2074" s="268" t="n">
        <v>0.009299999999999999</v>
      </c>
      <c r="N2074" s="8" t="n">
        <v>18.2</v>
      </c>
      <c r="O2074" s="8" t="n">
        <v>866.53</v>
      </c>
      <c r="P2074" s="268" t="n">
        <v>0.021</v>
      </c>
      <c r="Q2074" s="8" t="n">
        <v>54</v>
      </c>
      <c r="R2074" s="8" t="n">
        <v>0</v>
      </c>
      <c r="S2074" s="8" t="inlineStr">
        <is>
          <t>16 ↑ +0.01%</t>
        </is>
      </c>
      <c r="T2074" s="8" t="inlineStr">
        <is>
          <t>21 ↑ +0.05%</t>
        </is>
      </c>
      <c r="U2074" s="8" t="inlineStr">
        <is>
          <t>11 ↓ -0.73%</t>
        </is>
      </c>
      <c r="V2074" s="8" t="inlineStr">
        <is>
          <t>5 ↑ +0.12%</t>
        </is>
      </c>
      <c r="W2074" s="8" t="inlineStr">
        <is>
          <t>1 ↑ +1.32%</t>
        </is>
      </c>
    </row>
    <row r="2075" ht="28" customHeight="1" s="386">
      <c r="A2075" s="308" t="n">
        <v>43153</v>
      </c>
      <c r="B2075" s="472" t="n">
        <v>1026.897</v>
      </c>
      <c r="C2075" s="8" t="n">
        <v>8.189</v>
      </c>
      <c r="D2075" s="268" t="n">
        <v>0.008</v>
      </c>
      <c r="E2075" s="8" t="n">
        <v>35.75</v>
      </c>
      <c r="F2075" s="8" t="n">
        <v>106.637</v>
      </c>
      <c r="G2075" s="8" t="n">
        <v>104.429</v>
      </c>
      <c r="H2075" s="8" t="n">
        <v>87</v>
      </c>
      <c r="I2075" s="8" t="n">
        <v>133.82</v>
      </c>
      <c r="J2075" s="8" t="n">
        <v>69.88</v>
      </c>
      <c r="K2075" s="268" t="n">
        <v>0.2719</v>
      </c>
      <c r="L2075" s="268" t="n">
        <v>0.1855</v>
      </c>
      <c r="M2075" s="268" t="n">
        <v>0.0091</v>
      </c>
      <c r="N2075" s="8" t="n">
        <v>20.78</v>
      </c>
      <c r="O2075" s="8" t="n">
        <v>866.53</v>
      </c>
      <c r="P2075" s="268" t="n">
        <v>0.024</v>
      </c>
      <c r="Q2075" s="8" t="n">
        <v>54</v>
      </c>
      <c r="R2075" s="8" t="n">
        <v>0</v>
      </c>
      <c r="S2075" s="8" t="inlineStr">
        <is>
          <t>17 ↑ +0.34%</t>
        </is>
      </c>
      <c r="T2075" s="8" t="inlineStr">
        <is>
          <t>19 ↑ +0.44%</t>
        </is>
      </c>
      <c r="U2075" s="8" t="inlineStr">
        <is>
          <t>10 ↑ +1.56%</t>
        </is>
      </c>
      <c r="V2075" s="8" t="inlineStr">
        <is>
          <t>7 ↑ +1.83%</t>
        </is>
      </c>
      <c r="W2075" s="8" t="inlineStr">
        <is>
          <t>1 ↑ +0.96%</t>
        </is>
      </c>
    </row>
    <row r="2076" ht="28" customHeight="1" s="386">
      <c r="A2076" s="308" t="n">
        <v>43145</v>
      </c>
      <c r="B2076" s="472" t="n">
        <v>1018.708</v>
      </c>
      <c r="C2076" s="8" t="n">
        <v>2.653</v>
      </c>
      <c r="D2076" s="268" t="n">
        <v>0.0026</v>
      </c>
      <c r="E2076" s="8" t="n">
        <v>28.57</v>
      </c>
      <c r="F2076" s="8" t="n">
        <v>105.893</v>
      </c>
      <c r="G2076" s="8" t="n">
        <v>104.2</v>
      </c>
      <c r="H2076" s="8" t="n">
        <v>89.36</v>
      </c>
      <c r="I2076" s="8" t="n">
        <v>134.74</v>
      </c>
      <c r="J2076" s="8" t="n">
        <v>81.15000000000001</v>
      </c>
      <c r="K2076" s="268" t="n">
        <v>0.2885</v>
      </c>
      <c r="L2076" s="268" t="n">
        <v>0.2084</v>
      </c>
      <c r="M2076" s="268" t="n">
        <v>0.0104</v>
      </c>
      <c r="N2076" s="8" t="n">
        <v>9.35</v>
      </c>
      <c r="O2076" s="8" t="n">
        <v>848.9400000000001</v>
      </c>
      <c r="P2076" s="268" t="n">
        <v>0.011</v>
      </c>
      <c r="Q2076" s="8" t="n">
        <v>53</v>
      </c>
      <c r="R2076" s="8" t="n">
        <v>0</v>
      </c>
      <c r="S2076" s="8" t="inlineStr">
        <is>
          <t>17 ↓ -0.02%</t>
        </is>
      </c>
      <c r="T2076" s="8" t="inlineStr">
        <is>
          <t>19 ↑ +0.05%</t>
        </is>
      </c>
      <c r="U2076" s="8" t="inlineStr">
        <is>
          <t>12 ↑ +0.46%</t>
        </is>
      </c>
      <c r="V2076" s="8" t="inlineStr">
        <is>
          <t>4 ↑ +1.16%</t>
        </is>
      </c>
      <c r="W2076" s="8" t="inlineStr">
        <is>
          <t>1 ↑ +0.82%</t>
        </is>
      </c>
    </row>
    <row r="2077" ht="28" customHeight="1" s="386">
      <c r="A2077" s="308" t="n">
        <v>43144</v>
      </c>
      <c r="B2077" s="472" t="n">
        <v>1016.055</v>
      </c>
      <c r="C2077" s="8" t="n">
        <v>6.836</v>
      </c>
      <c r="D2077" s="268" t="n">
        <v>0.0068</v>
      </c>
      <c r="E2077" s="8" t="n">
        <v>27.27</v>
      </c>
      <c r="F2077" s="8" t="n">
        <v>105.597</v>
      </c>
      <c r="G2077" s="8" t="n">
        <v>103.92</v>
      </c>
      <c r="H2077" s="8" t="n">
        <v>86.73</v>
      </c>
      <c r="I2077" s="8" t="n">
        <v>134.56</v>
      </c>
      <c r="J2077" s="8" t="n">
        <v>84.03</v>
      </c>
      <c r="K2077" s="268" t="n">
        <v>0.2896</v>
      </c>
      <c r="L2077" s="268" t="n">
        <v>0.2022</v>
      </c>
      <c r="M2077" s="268" t="n">
        <v>0.0109</v>
      </c>
      <c r="N2077" s="8" t="n">
        <v>29.56</v>
      </c>
      <c r="O2077" s="8" t="n">
        <v>848.9400000000001</v>
      </c>
      <c r="P2077" s="268" t="n">
        <v>0.0348</v>
      </c>
      <c r="Q2077" s="8" t="n">
        <v>53</v>
      </c>
      <c r="R2077" s="8" t="n">
        <v>0</v>
      </c>
      <c r="S2077" s="8" t="inlineStr">
        <is>
          <t>17 ↑ +0.15%</t>
        </is>
      </c>
      <c r="T2077" s="8" t="inlineStr">
        <is>
          <t>19 ↑ +0.39%</t>
        </is>
      </c>
      <c r="U2077" s="8" t="inlineStr">
        <is>
          <t>14 ↑ +1.24%</t>
        </is>
      </c>
      <c r="V2077" s="8" t="inlineStr">
        <is>
          <t>2 ↑ +2.42%</t>
        </is>
      </c>
      <c r="W2077" s="8" t="inlineStr">
        <is>
          <t>1 ↑ +3.77%</t>
        </is>
      </c>
    </row>
    <row r="2078" ht="28" customHeight="1" s="386">
      <c r="A2078" s="308" t="n">
        <v>43143</v>
      </c>
      <c r="B2078" s="472" t="n">
        <v>1009.219</v>
      </c>
      <c r="C2078" s="8" t="n">
        <v>18.08</v>
      </c>
      <c r="D2078" s="268" t="n">
        <v>0.0182</v>
      </c>
      <c r="E2078" s="8" t="n">
        <v>18.18</v>
      </c>
      <c r="F2078" s="8" t="n">
        <v>104.839</v>
      </c>
      <c r="G2078" s="8" t="n">
        <v>103.91</v>
      </c>
      <c r="H2078" s="8" t="n">
        <v>85.09999999999999</v>
      </c>
      <c r="I2078" s="8" t="n">
        <v>133.88</v>
      </c>
      <c r="J2078" s="8" t="n">
        <v>85.70999999999999</v>
      </c>
      <c r="K2078" s="268" t="n">
        <v>0.2904</v>
      </c>
      <c r="L2078" s="268" t="n">
        <v>0.2052</v>
      </c>
      <c r="M2078" s="268" t="n">
        <v>0.0123</v>
      </c>
      <c r="N2078" s="8" t="n">
        <v>23.43</v>
      </c>
      <c r="O2078" s="8" t="n">
        <v>848.9400000000001</v>
      </c>
      <c r="P2078" s="268" t="n">
        <v>0.0276</v>
      </c>
      <c r="Q2078" s="8" t="n">
        <v>53</v>
      </c>
      <c r="R2078" s="8" t="n">
        <v>0</v>
      </c>
      <c r="S2078" s="8" t="inlineStr">
        <is>
          <t>19 ↑ +0.95%</t>
        </is>
      </c>
      <c r="T2078" s="8" t="inlineStr">
        <is>
          <t>20 ↑ +1.94%</t>
        </is>
      </c>
      <c r="U2078" s="8" t="inlineStr">
        <is>
          <t>12 ↑ +2.60%</t>
        </is>
      </c>
      <c r="V2078" s="8" t="inlineStr">
        <is>
          <t>1 ↑ +5.48%</t>
        </is>
      </c>
      <c r="W2078" s="8" t="inlineStr">
        <is>
          <t>1 ↑ +3.17%</t>
        </is>
      </c>
    </row>
    <row r="2079" ht="28" customHeight="1" s="386">
      <c r="A2079" s="308" t="n">
        <v>43140</v>
      </c>
      <c r="B2079" s="472" t="n">
        <v>991.139</v>
      </c>
      <c r="C2079" s="8" t="n">
        <v>-21.698</v>
      </c>
      <c r="D2079" s="268" t="n">
        <v>-0.0214</v>
      </c>
      <c r="E2079" s="8" t="n">
        <v>8.68</v>
      </c>
      <c r="F2079" s="8" t="n">
        <v>102.918</v>
      </c>
      <c r="G2079" s="8" t="n">
        <v>101.98</v>
      </c>
      <c r="H2079" s="8" t="n">
        <v>82.73999999999999</v>
      </c>
      <c r="I2079" s="8" t="n">
        <v>134.05</v>
      </c>
      <c r="J2079" s="8" t="n">
        <v>93.75</v>
      </c>
      <c r="K2079" s="268" t="n">
        <v>0.3113</v>
      </c>
      <c r="L2079" s="268" t="n">
        <v>0.2314</v>
      </c>
      <c r="M2079" s="268" t="n">
        <v>0.0157</v>
      </c>
      <c r="N2079" s="8" t="n">
        <v>51.08</v>
      </c>
      <c r="O2079" s="8" t="n">
        <v>848.9400000000001</v>
      </c>
      <c r="P2079" s="268" t="n">
        <v>0.0602</v>
      </c>
      <c r="Q2079" s="8" t="n">
        <v>53</v>
      </c>
      <c r="R2079" s="8" t="n">
        <v>0</v>
      </c>
      <c r="S2079" s="8" t="inlineStr">
        <is>
          <t>22 ↓ -1.17%</t>
        </is>
      </c>
      <c r="T2079" s="8" t="inlineStr">
        <is>
          <t>21 ↓ -2.15%</t>
        </is>
      </c>
      <c r="U2079" s="8" t="inlineStr">
        <is>
          <t>9 ↓ -3.78%</t>
        </is>
      </c>
      <c r="V2079" s="8" t="inlineStr">
        <is>
          <t>1 ↓ -8.56%</t>
        </is>
      </c>
      <c r="W2079" s="8" t="n">
        <v>0</v>
      </c>
    </row>
    <row r="2080" ht="28" customHeight="1" s="386">
      <c r="A2080" s="308" t="n">
        <v>43139</v>
      </c>
      <c r="B2080" s="472" t="n">
        <v>1012.837</v>
      </c>
      <c r="C2080" s="8" t="n">
        <v>-0.618</v>
      </c>
      <c r="D2080" s="268" t="n">
        <v>-0.0005999999999999999</v>
      </c>
      <c r="E2080" s="8" t="n">
        <v>14.01</v>
      </c>
      <c r="F2080" s="8" t="n">
        <v>105.315</v>
      </c>
      <c r="G2080" s="8" t="n">
        <v>102.391</v>
      </c>
      <c r="H2080" s="8" t="n">
        <v>84.70999999999999</v>
      </c>
      <c r="I2080" s="8" t="n">
        <v>133.44</v>
      </c>
      <c r="J2080" s="8" t="n">
        <v>88.37</v>
      </c>
      <c r="K2080" s="268" t="n">
        <v>0.2812</v>
      </c>
      <c r="L2080" s="268" t="n">
        <v>0.2081</v>
      </c>
      <c r="M2080" s="268" t="n">
        <v>0.0113</v>
      </c>
      <c r="N2080" s="8" t="n">
        <v>37.47</v>
      </c>
      <c r="O2080" s="8" t="n">
        <v>848.9400000000001</v>
      </c>
      <c r="P2080" s="268" t="n">
        <v>0.0441</v>
      </c>
      <c r="Q2080" s="8" t="n">
        <v>53</v>
      </c>
      <c r="R2080" s="8" t="n">
        <v>0</v>
      </c>
      <c r="S2080" s="8" t="inlineStr">
        <is>
          <t>18 ↑ +0.21%</t>
        </is>
      </c>
      <c r="T2080" s="8" t="inlineStr">
        <is>
          <t>20 ↑ +0.07%</t>
        </is>
      </c>
      <c r="U2080" s="8" t="inlineStr">
        <is>
          <t>11 ↓ -0.79%</t>
        </is>
      </c>
      <c r="V2080" s="8" t="inlineStr">
        <is>
          <t>3 ↑ +0.10%</t>
        </is>
      </c>
      <c r="W2080" s="8" t="inlineStr">
        <is>
          <t>1 ↓ -0.14%</t>
        </is>
      </c>
    </row>
    <row r="2081" ht="28" customHeight="1" s="386">
      <c r="A2081" s="308" t="n">
        <v>43138</v>
      </c>
      <c r="B2081" s="472" t="n">
        <v>1013.455</v>
      </c>
      <c r="C2081" s="8" t="n">
        <v>-0.36</v>
      </c>
      <c r="D2081" s="268" t="n">
        <v>-0.0004</v>
      </c>
      <c r="E2081" s="8" t="n">
        <v>12.82</v>
      </c>
      <c r="F2081" s="8" t="n">
        <v>105.415</v>
      </c>
      <c r="G2081" s="8" t="n">
        <v>102</v>
      </c>
      <c r="H2081" s="8" t="n">
        <v>83.79000000000001</v>
      </c>
      <c r="I2081" s="8" t="n">
        <v>134.79</v>
      </c>
      <c r="J2081" s="8" t="n">
        <v>92.31</v>
      </c>
      <c r="K2081" s="268" t="n">
        <v>0.2938</v>
      </c>
      <c r="L2081" s="268" t="n">
        <v>0.2207</v>
      </c>
      <c r="M2081" s="268" t="n">
        <v>0.0112</v>
      </c>
      <c r="N2081" s="8" t="n">
        <v>42.26</v>
      </c>
      <c r="O2081" s="8" t="n">
        <v>848.9400000000001</v>
      </c>
      <c r="P2081" s="268" t="n">
        <v>0.0498</v>
      </c>
      <c r="Q2081" s="8" t="n">
        <v>53</v>
      </c>
      <c r="R2081" s="8" t="n">
        <v>0</v>
      </c>
      <c r="S2081" s="8" t="inlineStr">
        <is>
          <t>19 ↓ -0.10%</t>
        </is>
      </c>
      <c r="T2081" s="8" t="inlineStr">
        <is>
          <t>19 ↑ +0.14%</t>
        </is>
      </c>
      <c r="U2081" s="8" t="inlineStr">
        <is>
          <t>10 ↑ +0.18%</t>
        </is>
      </c>
      <c r="V2081" s="8" t="inlineStr">
        <is>
          <t>4 ↓ -1.14%</t>
        </is>
      </c>
      <c r="W2081" s="8" t="inlineStr">
        <is>
          <t>1 ↑ +0.07%</t>
        </is>
      </c>
    </row>
    <row r="2082" ht="28" customHeight="1" s="386">
      <c r="A2082" s="308" t="n">
        <v>43137</v>
      </c>
      <c r="B2082" s="472" t="n">
        <v>1013.815</v>
      </c>
      <c r="C2082" s="8" t="n">
        <v>-14.267</v>
      </c>
      <c r="D2082" s="268" t="n">
        <v>-0.0139</v>
      </c>
      <c r="E2082" s="8" t="n">
        <v>10.94</v>
      </c>
      <c r="F2082" s="8" t="n">
        <v>105.427</v>
      </c>
      <c r="G2082" s="8" t="n">
        <v>102.084</v>
      </c>
      <c r="H2082" s="8" t="n">
        <v>82.41</v>
      </c>
      <c r="I2082" s="8" t="n">
        <v>136.04</v>
      </c>
      <c r="J2082" s="8" t="n">
        <v>100</v>
      </c>
      <c r="K2082" s="268" t="n">
        <v>0.3061</v>
      </c>
      <c r="L2082" s="268" t="n">
        <v>0.2447</v>
      </c>
      <c r="M2082" s="268" t="n">
        <v>0.0112</v>
      </c>
      <c r="N2082" s="8" t="n">
        <v>31.95</v>
      </c>
      <c r="O2082" s="8" t="n">
        <v>848.79</v>
      </c>
      <c r="P2082" s="268" t="n">
        <v>0.0376</v>
      </c>
      <c r="Q2082" s="8" t="n">
        <v>52</v>
      </c>
      <c r="R2082" s="8" t="n">
        <v>0</v>
      </c>
      <c r="S2082" s="8" t="inlineStr">
        <is>
          <t>20 ↓ -0.87%</t>
        </is>
      </c>
      <c r="T2082" s="8" t="inlineStr">
        <is>
          <t>18 ↓ -0.85%</t>
        </is>
      </c>
      <c r="U2082" s="8" t="inlineStr">
        <is>
          <t>8 ↓ -2.17%</t>
        </is>
      </c>
      <c r="V2082" s="8" t="inlineStr">
        <is>
          <t>5 ↓ -2.10%</t>
        </is>
      </c>
      <c r="W2082" s="8" t="inlineStr">
        <is>
          <t>1 ↓ -2.73%</t>
        </is>
      </c>
    </row>
    <row r="2083" ht="28" customHeight="1" s="386">
      <c r="A2083" s="308" t="n">
        <v>43136</v>
      </c>
      <c r="B2083" s="472" t="n">
        <v>1028.082</v>
      </c>
      <c r="C2083" s="8" t="n">
        <v>4.18</v>
      </c>
      <c r="D2083" s="268" t="n">
        <v>0.0041</v>
      </c>
      <c r="E2083" s="8" t="n">
        <v>25</v>
      </c>
      <c r="F2083" s="8" t="n">
        <v>106.976</v>
      </c>
      <c r="G2083" s="8" t="n">
        <v>103.63</v>
      </c>
      <c r="H2083" s="8" t="n">
        <v>86.08</v>
      </c>
      <c r="I2083" s="8" t="n">
        <v>133.01</v>
      </c>
      <c r="J2083" s="8" t="n">
        <v>89.66</v>
      </c>
      <c r="K2083" s="268" t="n">
        <v>0.2604</v>
      </c>
      <c r="L2083" s="268" t="n">
        <v>0.188</v>
      </c>
      <c r="M2083" s="268" t="n">
        <v>0.008399999999999999</v>
      </c>
      <c r="N2083" s="8" t="n">
        <v>30.41</v>
      </c>
      <c r="O2083" s="8" t="n">
        <v>848.79</v>
      </c>
      <c r="P2083" s="268" t="n">
        <v>0.0358</v>
      </c>
      <c r="Q2083" s="8" t="n">
        <v>52</v>
      </c>
      <c r="R2083" s="8" t="n">
        <v>0</v>
      </c>
      <c r="S2083" s="8" t="inlineStr">
        <is>
          <t>17 ↓ -0.10%</t>
        </is>
      </c>
      <c r="T2083" s="8" t="inlineStr">
        <is>
          <t>18 ↓ -0.21%</t>
        </is>
      </c>
      <c r="U2083" s="8" t="inlineStr">
        <is>
          <t>10 ↑ +0.61%</t>
        </is>
      </c>
      <c r="V2083" s="8" t="inlineStr">
        <is>
          <t>5 ↑ +2.65%</t>
        </is>
      </c>
      <c r="W2083" s="8" t="inlineStr">
        <is>
          <t>2 ↑ +3.63%</t>
        </is>
      </c>
    </row>
    <row r="2084" ht="28" customHeight="1" s="386">
      <c r="A2084" s="308" t="n">
        <v>43133</v>
      </c>
      <c r="B2084" s="472" t="n">
        <v>1023.902</v>
      </c>
      <c r="C2084" s="8" t="n">
        <v>6.426</v>
      </c>
      <c r="D2084" s="268" t="n">
        <v>0.0063</v>
      </c>
      <c r="E2084" s="8" t="n">
        <v>31.84</v>
      </c>
      <c r="F2084" s="8" t="n">
        <v>106.474</v>
      </c>
      <c r="G2084" s="8" t="n">
        <v>103.76</v>
      </c>
      <c r="H2084" s="8" t="n">
        <v>86.77</v>
      </c>
      <c r="I2084" s="8" t="n">
        <v>132.03</v>
      </c>
      <c r="J2084" s="8" t="n">
        <v>94.3</v>
      </c>
      <c r="K2084" s="268" t="n">
        <v>0.2555</v>
      </c>
      <c r="L2084" s="268" t="n">
        <v>0.1964</v>
      </c>
      <c r="M2084" s="268" t="n">
        <v>0.009299999999999999</v>
      </c>
      <c r="N2084" s="8" t="n">
        <v>23.09</v>
      </c>
      <c r="O2084" s="8" t="n">
        <v>848.79</v>
      </c>
      <c r="P2084" s="268" t="n">
        <v>0.0272</v>
      </c>
      <c r="Q2084" s="8" t="n">
        <v>52</v>
      </c>
      <c r="R2084" s="8" t="n">
        <v>0</v>
      </c>
      <c r="S2084" s="8" t="inlineStr">
        <is>
          <t>15 ↑ +0.48%</t>
        </is>
      </c>
      <c r="T2084" s="8" t="inlineStr">
        <is>
          <t>20 ↑ +0.21%</t>
        </is>
      </c>
      <c r="U2084" s="8" t="inlineStr">
        <is>
          <t>11 ↑ +1.49%</t>
        </is>
      </c>
      <c r="V2084" s="8" t="inlineStr">
        <is>
          <t>5 ↑ +1.12%</t>
        </is>
      </c>
      <c r="W2084" s="8" t="inlineStr">
        <is>
          <t>1 ↓ -0.49%</t>
        </is>
      </c>
    </row>
    <row r="2085" ht="28" customHeight="1" s="386">
      <c r="A2085" s="308" t="n">
        <v>43132</v>
      </c>
      <c r="B2085" s="472" t="n">
        <v>1017.476</v>
      </c>
      <c r="C2085" s="8" t="n">
        <v>-12.643</v>
      </c>
      <c r="D2085" s="268" t="n">
        <v>-0.0123</v>
      </c>
      <c r="E2085" s="8" t="n">
        <v>24.04</v>
      </c>
      <c r="F2085" s="8" t="n">
        <v>105.812</v>
      </c>
      <c r="G2085" s="8" t="n">
        <v>103.846</v>
      </c>
      <c r="H2085" s="8" t="n">
        <v>87.29000000000001</v>
      </c>
      <c r="I2085" s="8" t="n">
        <v>130.67</v>
      </c>
      <c r="J2085" s="8" t="n">
        <v>98.42</v>
      </c>
      <c r="K2085" s="268" t="n">
        <v>0.2486</v>
      </c>
      <c r="L2085" s="268" t="n">
        <v>0.178</v>
      </c>
      <c r="M2085" s="268" t="n">
        <v>0.0104</v>
      </c>
      <c r="N2085" s="8" t="n">
        <v>36.81</v>
      </c>
      <c r="O2085" s="8" t="n">
        <v>848.79</v>
      </c>
      <c r="P2085" s="268" t="n">
        <v>0.0434</v>
      </c>
      <c r="Q2085" s="8" t="n">
        <v>52</v>
      </c>
      <c r="R2085" s="8" t="n">
        <v>0</v>
      </c>
      <c r="S2085" s="8" t="inlineStr">
        <is>
          <t>18 ↓ -1.12%</t>
        </is>
      </c>
      <c r="T2085" s="8" t="inlineStr">
        <is>
          <t>19 ↓ -1.42%</t>
        </is>
      </c>
      <c r="U2085" s="8" t="inlineStr">
        <is>
          <t>10 ↓ -0.93%</t>
        </is>
      </c>
      <c r="V2085" s="8" t="inlineStr">
        <is>
          <t>4 ↓ -1.48%</t>
        </is>
      </c>
      <c r="W2085" s="8" t="inlineStr">
        <is>
          <t>1 ↓ -1.39%</t>
        </is>
      </c>
    </row>
    <row r="2086" ht="28" customHeight="1" s="386">
      <c r="A2086" s="308" t="n">
        <v>43131</v>
      </c>
      <c r="B2086" s="472" t="n">
        <v>1030.119</v>
      </c>
      <c r="C2086" s="8" t="n">
        <v>-5.293</v>
      </c>
      <c r="D2086" s="268" t="n">
        <v>-0.0051</v>
      </c>
      <c r="E2086" s="8" t="n">
        <v>33.33</v>
      </c>
      <c r="F2086" s="8" t="n">
        <v>107.148</v>
      </c>
      <c r="G2086" s="8" t="n">
        <v>105.14</v>
      </c>
      <c r="H2086" s="8" t="n">
        <v>90.19</v>
      </c>
      <c r="I2086" s="8" t="n">
        <v>128.46</v>
      </c>
      <c r="J2086" s="8" t="n">
        <v>69.19</v>
      </c>
      <c r="K2086" s="268" t="n">
        <v>0.2131</v>
      </c>
      <c r="L2086" s="268" t="n">
        <v>0.1398</v>
      </c>
      <c r="M2086" s="268" t="n">
        <v>0.007900000000000001</v>
      </c>
      <c r="N2086" s="8" t="n">
        <v>26.31</v>
      </c>
      <c r="O2086" s="8" t="n">
        <v>848.79</v>
      </c>
      <c r="P2086" s="268" t="n">
        <v>0.031</v>
      </c>
      <c r="Q2086" s="8" t="n">
        <v>52</v>
      </c>
      <c r="R2086" s="8" t="n">
        <v>0</v>
      </c>
      <c r="S2086" s="8" t="inlineStr">
        <is>
          <t>14 ↓ -0.67%</t>
        </is>
      </c>
      <c r="T2086" s="8" t="inlineStr">
        <is>
          <t>19 ↓ -0.89%</t>
        </is>
      </c>
      <c r="U2086" s="8" t="inlineStr">
        <is>
          <t>14 ↓ -0.12%</t>
        </is>
      </c>
      <c r="V2086" s="8" t="inlineStr">
        <is>
          <t>4 ↓ -0.01%</t>
        </is>
      </c>
      <c r="W2086" s="8" t="inlineStr">
        <is>
          <t>1 ↑ +1.46%</t>
        </is>
      </c>
    </row>
    <row r="2087" ht="28" customHeight="1" s="386">
      <c r="A2087" s="308" t="n">
        <v>43130</v>
      </c>
      <c r="B2087" s="472" t="n">
        <v>1035.412</v>
      </c>
      <c r="C2087" s="8" t="n">
        <v>-4.478</v>
      </c>
      <c r="D2087" s="268" t="n">
        <v>-0.0043</v>
      </c>
      <c r="E2087" s="8" t="n">
        <v>42.86</v>
      </c>
      <c r="F2087" s="8" t="n">
        <v>107.666</v>
      </c>
      <c r="G2087" s="8" t="n">
        <v>105.5</v>
      </c>
      <c r="H2087" s="8" t="n">
        <v>92.73</v>
      </c>
      <c r="I2087" s="8" t="n">
        <v>127.83</v>
      </c>
      <c r="J2087" s="8" t="n">
        <v>56.74</v>
      </c>
      <c r="K2087" s="268" t="n">
        <v>0.2017</v>
      </c>
      <c r="L2087" s="268" t="n">
        <v>0.1378</v>
      </c>
      <c r="M2087" s="268" t="n">
        <v>0.007</v>
      </c>
      <c r="N2087" s="8" t="n">
        <v>29.94</v>
      </c>
      <c r="O2087" s="8" t="n">
        <v>848.72</v>
      </c>
      <c r="P2087" s="268" t="n">
        <v>0.0353</v>
      </c>
      <c r="Q2087" s="8" t="n">
        <v>51</v>
      </c>
      <c r="R2087" s="8" t="n">
        <v>0</v>
      </c>
      <c r="S2087" s="8" t="inlineStr">
        <is>
          <t>12 ↓ -0.02%</t>
        </is>
      </c>
      <c r="T2087" s="8" t="inlineStr">
        <is>
          <t>20 ↑ +0.09%</t>
        </is>
      </c>
      <c r="U2087" s="8" t="inlineStr">
        <is>
          <t>13 ↓ -1.03%</t>
        </is>
      </c>
      <c r="V2087" s="8" t="inlineStr">
        <is>
          <t>5 ↓ -0.71%</t>
        </is>
      </c>
      <c r="W2087" s="8" t="inlineStr">
        <is>
          <t>1 ↑ +1.30%</t>
        </is>
      </c>
    </row>
    <row r="2088" ht="28" customHeight="1" s="386">
      <c r="A2088" s="308" t="n">
        <v>43129</v>
      </c>
      <c r="B2088" s="472" t="n">
        <v>1039.89</v>
      </c>
      <c r="C2088" s="8" t="n">
        <v>-20.24</v>
      </c>
      <c r="D2088" s="268" t="n">
        <v>-0.0191</v>
      </c>
      <c r="E2088" s="8" t="n">
        <v>44.61</v>
      </c>
      <c r="F2088" s="8" t="n">
        <v>107.95</v>
      </c>
      <c r="G2088" s="8" t="n">
        <v>104.968</v>
      </c>
      <c r="H2088" s="8" t="n">
        <v>92.40000000000001</v>
      </c>
      <c r="I2088" s="8" t="n">
        <v>129.62</v>
      </c>
      <c r="J2088" s="8" t="n">
        <v>60</v>
      </c>
      <c r="K2088" s="268" t="n">
        <v>0.2167</v>
      </c>
      <c r="L2088" s="268" t="n">
        <v>0.1475</v>
      </c>
      <c r="M2088" s="268" t="n">
        <v>0.0065</v>
      </c>
      <c r="N2088" s="8" t="n">
        <v>33.07</v>
      </c>
      <c r="O2088" s="8" t="n">
        <v>837.21</v>
      </c>
      <c r="P2088" s="268" t="n">
        <v>0.0395</v>
      </c>
      <c r="Q2088" s="8" t="n">
        <v>48</v>
      </c>
      <c r="R2088" s="8" t="n">
        <v>0</v>
      </c>
      <c r="S2088" s="8" t="inlineStr">
        <is>
          <t>13 ↓ -1.27%</t>
        </is>
      </c>
      <c r="T2088" s="8" t="inlineStr">
        <is>
          <t>17 ↓ -0.97%</t>
        </is>
      </c>
      <c r="U2088" s="8" t="inlineStr">
        <is>
          <t>12 ↓ -2.50%</t>
        </is>
      </c>
      <c r="V2088" s="8" t="inlineStr">
        <is>
          <t>5 ↑ +1.46%</t>
        </is>
      </c>
      <c r="W2088" s="8" t="inlineStr">
        <is>
          <t>1 ↓ -0.70%</t>
        </is>
      </c>
    </row>
    <row r="2089" ht="28" customHeight="1" s="386">
      <c r="A2089" s="308" t="n">
        <v>43126</v>
      </c>
      <c r="B2089" s="472" t="n">
        <v>1060.13</v>
      </c>
      <c r="C2089" s="8" t="n">
        <v>-1.932</v>
      </c>
      <c r="D2089" s="268" t="n">
        <v>-0.0018</v>
      </c>
      <c r="E2089" s="8" t="n">
        <v>73.95999999999999</v>
      </c>
      <c r="F2089" s="8" t="n">
        <v>109.996</v>
      </c>
      <c r="G2089" s="8" t="n">
        <v>106.195</v>
      </c>
      <c r="H2089" s="8" t="n">
        <v>93.23</v>
      </c>
      <c r="I2089" s="8" t="n">
        <v>132.47</v>
      </c>
      <c r="J2089" s="8" t="n">
        <v>77.12</v>
      </c>
      <c r="K2089" s="268" t="n">
        <v>0.2247</v>
      </c>
      <c r="L2089" s="268" t="n">
        <v>0.1594</v>
      </c>
      <c r="M2089" s="268" t="n">
        <v>0.0027</v>
      </c>
      <c r="N2089" s="8" t="n">
        <v>31.23</v>
      </c>
      <c r="O2089" s="8" t="n">
        <v>825.83</v>
      </c>
      <c r="P2089" s="268" t="n">
        <v>0.0378</v>
      </c>
      <c r="Q2089" s="8" t="n">
        <v>46</v>
      </c>
      <c r="R2089" s="8" t="n">
        <v>0</v>
      </c>
      <c r="S2089" s="8" t="inlineStr">
        <is>
          <t>8 ↓ -0.09%</t>
        </is>
      </c>
      <c r="T2089" s="8" t="inlineStr">
        <is>
          <t>18 ↑ +0.06%</t>
        </is>
      </c>
      <c r="U2089" s="8" t="inlineStr">
        <is>
          <t>12 ↑ +1.30%</t>
        </is>
      </c>
      <c r="V2089" s="8" t="inlineStr">
        <is>
          <t>6 ↑ +0.22%</t>
        </is>
      </c>
      <c r="W2089" s="8" t="inlineStr">
        <is>
          <t>2 ↓ -0.70%</t>
        </is>
      </c>
    </row>
    <row r="2090" ht="28" customHeight="1" s="386">
      <c r="A2090" s="308" t="n">
        <v>43125</v>
      </c>
      <c r="B2090" s="472" t="n">
        <v>1062.062</v>
      </c>
      <c r="C2090" s="8" t="n">
        <v>6.812</v>
      </c>
      <c r="D2090" s="268" t="n">
        <v>0.0065</v>
      </c>
      <c r="E2090" s="8" t="n">
        <v>93.75</v>
      </c>
      <c r="F2090" s="8" t="n">
        <v>110.325</v>
      </c>
      <c r="G2090" s="8" t="n">
        <v>107.322</v>
      </c>
      <c r="H2090" s="8" t="n">
        <v>96.84999999999999</v>
      </c>
      <c r="I2090" s="8" t="n">
        <v>133.18</v>
      </c>
      <c r="J2090" s="8" t="n">
        <v>78.26000000000001</v>
      </c>
      <c r="K2090" s="268" t="n">
        <v>0.2285</v>
      </c>
      <c r="L2090" s="268" t="n">
        <v>0.1533</v>
      </c>
      <c r="M2090" s="268" t="n">
        <v>0.0023</v>
      </c>
      <c r="N2090" s="8" t="n">
        <v>38.99</v>
      </c>
      <c r="O2090" s="8" t="n">
        <v>815.83</v>
      </c>
      <c r="P2090" s="268" t="n">
        <v>0.0478</v>
      </c>
      <c r="Q2090" s="8" t="n">
        <v>45</v>
      </c>
      <c r="R2090" s="8" t="n">
        <v>0</v>
      </c>
      <c r="S2090" s="8" t="inlineStr">
        <is>
          <t>8 ↑ +0.39%</t>
        </is>
      </c>
      <c r="T2090" s="8" t="inlineStr">
        <is>
          <t>17 ↑ +1.09%</t>
        </is>
      </c>
      <c r="U2090" s="8" t="inlineStr">
        <is>
          <t>13 ↑ +0.48%</t>
        </is>
      </c>
      <c r="V2090" s="8" t="inlineStr">
        <is>
          <t>5 ↓ -0.09%</t>
        </is>
      </c>
      <c r="W2090" s="8" t="inlineStr">
        <is>
          <t>2 ↑ +2.67%</t>
        </is>
      </c>
    </row>
    <row r="2091" ht="28" customHeight="1" s="386">
      <c r="A2091" s="308" t="n">
        <v>43124</v>
      </c>
      <c r="B2091" s="472" t="n">
        <v>1055.25</v>
      </c>
      <c r="C2091" s="8" t="n">
        <v>10.167</v>
      </c>
      <c r="D2091" s="268" t="n">
        <v>0.0097</v>
      </c>
      <c r="E2091" s="8" t="n">
        <v>84.01000000000001</v>
      </c>
      <c r="F2091" s="8" t="n">
        <v>109.634</v>
      </c>
      <c r="G2091" s="8" t="n">
        <v>106.71</v>
      </c>
      <c r="H2091" s="8" t="n">
        <v>95.38</v>
      </c>
      <c r="I2091" s="8" t="n">
        <v>132.09</v>
      </c>
      <c r="J2091" s="8" t="n">
        <v>68.52</v>
      </c>
      <c r="K2091" s="268" t="n">
        <v>0.2246</v>
      </c>
      <c r="L2091" s="268" t="n">
        <v>0.1569</v>
      </c>
      <c r="M2091" s="268" t="n">
        <v>0.0035</v>
      </c>
      <c r="N2091" s="8" t="n">
        <v>43.48</v>
      </c>
      <c r="O2091" s="8" t="n">
        <v>815.83</v>
      </c>
      <c r="P2091" s="268" t="n">
        <v>0.0533</v>
      </c>
      <c r="Q2091" s="8" t="n">
        <v>45</v>
      </c>
      <c r="R2091" s="8" t="n">
        <v>0</v>
      </c>
      <c r="S2091" s="8" t="inlineStr">
        <is>
          <t>10 ↑ +0.97%</t>
        </is>
      </c>
      <c r="T2091" s="8" t="inlineStr">
        <is>
          <t>16 ↑ +0.96%</t>
        </is>
      </c>
      <c r="U2091" s="8" t="inlineStr">
        <is>
          <t>10 ↑ +1.02%</t>
        </is>
      </c>
      <c r="V2091" s="8" t="inlineStr">
        <is>
          <t>6 ↑ +1.02%</t>
        </is>
      </c>
      <c r="W2091" s="8" t="inlineStr">
        <is>
          <t>3 ↑ +0.80%</t>
        </is>
      </c>
    </row>
    <row r="2092" ht="28" customHeight="1" s="386">
      <c r="A2092" s="308" t="n">
        <v>43123</v>
      </c>
      <c r="B2092" s="472" t="n">
        <v>1045.083</v>
      </c>
      <c r="C2092" s="8" t="n">
        <v>5.615</v>
      </c>
      <c r="D2092" s="268" t="n">
        <v>0.0054</v>
      </c>
      <c r="E2092" s="8" t="n">
        <v>66.67</v>
      </c>
      <c r="F2092" s="8" t="n">
        <v>108.589</v>
      </c>
      <c r="G2092" s="8" t="n">
        <v>106.271</v>
      </c>
      <c r="H2092" s="8" t="n">
        <v>94.56999999999999</v>
      </c>
      <c r="I2092" s="8" t="n">
        <v>131.15</v>
      </c>
      <c r="J2092" s="8" t="n">
        <v>71.8</v>
      </c>
      <c r="K2092" s="268" t="n">
        <v>0.2256</v>
      </c>
      <c r="L2092" s="268" t="n">
        <v>0.155</v>
      </c>
      <c r="M2092" s="268" t="n">
        <v>0.0054</v>
      </c>
      <c r="N2092" s="8" t="n">
        <v>46.13</v>
      </c>
      <c r="O2092" s="8" t="n">
        <v>815.83</v>
      </c>
      <c r="P2092" s="268" t="n">
        <v>0.0565</v>
      </c>
      <c r="Q2092" s="8" t="n">
        <v>45</v>
      </c>
      <c r="R2092" s="8" t="n">
        <v>0</v>
      </c>
      <c r="S2092" s="8" t="inlineStr">
        <is>
          <t>13 ↑ +0.21%</t>
        </is>
      </c>
      <c r="T2092" s="8" t="inlineStr">
        <is>
          <t>13 ↑ +0.41%</t>
        </is>
      </c>
      <c r="U2092" s="8" t="inlineStr">
        <is>
          <t>13 ↑ +0.86%</t>
        </is>
      </c>
      <c r="V2092" s="8" t="inlineStr">
        <is>
          <t>4 ↑ +0.90%</t>
        </is>
      </c>
      <c r="W2092" s="8" t="inlineStr">
        <is>
          <t>2 ↑ +0.69%</t>
        </is>
      </c>
    </row>
    <row r="2093" ht="28" customHeight="1" s="386">
      <c r="A2093" s="308" t="n">
        <v>43122</v>
      </c>
      <c r="B2093" s="472" t="n">
        <v>1039.468</v>
      </c>
      <c r="C2093" s="8" t="n">
        <v>11.716</v>
      </c>
      <c r="D2093" s="268" t="n">
        <v>0.0114</v>
      </c>
      <c r="E2093" s="8" t="n">
        <v>64.09</v>
      </c>
      <c r="F2093" s="8" t="n">
        <v>108.014</v>
      </c>
      <c r="G2093" s="8" t="n">
        <v>105.74</v>
      </c>
      <c r="H2093" s="8" t="n">
        <v>93.97</v>
      </c>
      <c r="I2093" s="8" t="n">
        <v>130.52</v>
      </c>
      <c r="J2093" s="8" t="n">
        <v>79.90000000000001</v>
      </c>
      <c r="K2093" s="268" t="n">
        <v>0.225</v>
      </c>
      <c r="L2093" s="268" t="n">
        <v>0.147</v>
      </c>
      <c r="M2093" s="268" t="n">
        <v>0.0065</v>
      </c>
      <c r="N2093" s="8" t="n">
        <v>32.23</v>
      </c>
      <c r="O2093" s="8" t="n">
        <v>815.4</v>
      </c>
      <c r="P2093" s="268" t="n">
        <v>0.0395</v>
      </c>
      <c r="Q2093" s="8" t="n">
        <v>44</v>
      </c>
      <c r="R2093" s="8" t="n">
        <v>0</v>
      </c>
      <c r="S2093" s="8" t="inlineStr">
        <is>
          <t>13 ↑ +0.69%</t>
        </is>
      </c>
      <c r="T2093" s="8" t="inlineStr">
        <is>
          <t>13 ↑ +1.43%</t>
        </is>
      </c>
      <c r="U2093" s="8" t="inlineStr">
        <is>
          <t>13 ↑ +1.63%</t>
        </is>
      </c>
      <c r="V2093" s="8" t="inlineStr">
        <is>
          <t>4 ↑ +0.84%</t>
        </is>
      </c>
      <c r="W2093" s="8" t="inlineStr">
        <is>
          <t>1 ↑ +3.41%</t>
        </is>
      </c>
    </row>
    <row r="2094" ht="28" customHeight="1" s="386">
      <c r="A2094" s="308" t="n">
        <v>43119</v>
      </c>
      <c r="B2094" s="472" t="n">
        <v>1027.752</v>
      </c>
      <c r="C2094" s="8" t="n">
        <v>5.634</v>
      </c>
      <c r="D2094" s="268" t="n">
        <v>0.0055</v>
      </c>
      <c r="E2094" s="8" t="n">
        <v>38.46</v>
      </c>
      <c r="F2094" s="8" t="n">
        <v>106.914</v>
      </c>
      <c r="G2094" s="8" t="n">
        <v>104.51</v>
      </c>
      <c r="H2094" s="8" t="n">
        <v>93.7</v>
      </c>
      <c r="I2094" s="8" t="n">
        <v>129.57</v>
      </c>
      <c r="J2094" s="8" t="n">
        <v>83.33</v>
      </c>
      <c r="K2094" s="268" t="n">
        <v>0.2266</v>
      </c>
      <c r="L2094" s="268" t="n">
        <v>0.1511</v>
      </c>
      <c r="M2094" s="268" t="n">
        <v>0.0086</v>
      </c>
      <c r="N2094" s="8" t="n">
        <v>28.81</v>
      </c>
      <c r="O2094" s="8" t="n">
        <v>806.12</v>
      </c>
      <c r="P2094" s="268" t="n">
        <v>0.0357</v>
      </c>
      <c r="Q2094" s="8" t="n">
        <v>43</v>
      </c>
      <c r="R2094" s="8" t="n">
        <v>0</v>
      </c>
      <c r="S2094" s="8" t="inlineStr">
        <is>
          <t>15 ↑ +0.20%</t>
        </is>
      </c>
      <c r="T2094" s="8" t="inlineStr">
        <is>
          <t>12 ↑ +0.49%</t>
        </is>
      </c>
      <c r="U2094" s="8" t="inlineStr">
        <is>
          <t>10 ↑ +0.88%</t>
        </is>
      </c>
      <c r="V2094" s="8" t="inlineStr">
        <is>
          <t>6 ↑ +1.31%</t>
        </is>
      </c>
      <c r="W2094" s="8" t="n">
        <v>0</v>
      </c>
    </row>
    <row r="2095" ht="28" customHeight="1" s="386">
      <c r="A2095" s="308" t="n">
        <v>43118</v>
      </c>
      <c r="B2095" s="472" t="n">
        <v>1022.118</v>
      </c>
      <c r="C2095" s="8" t="n">
        <v>6.547</v>
      </c>
      <c r="D2095" s="268" t="n">
        <v>0.0065</v>
      </c>
      <c r="E2095" s="8" t="n">
        <v>32.35</v>
      </c>
      <c r="F2095" s="8" t="n">
        <v>106.301</v>
      </c>
      <c r="G2095" s="8" t="n">
        <v>104.35</v>
      </c>
      <c r="H2095" s="8" t="n">
        <v>95.59999999999999</v>
      </c>
      <c r="I2095" s="8" t="n">
        <v>128.37</v>
      </c>
      <c r="J2095" s="8" t="n">
        <v>64.29000000000001</v>
      </c>
      <c r="K2095" s="268" t="n">
        <v>0.2207</v>
      </c>
      <c r="L2095" s="268" t="n">
        <v>0.1358</v>
      </c>
      <c r="M2095" s="268" t="n">
        <v>0.009599999999999999</v>
      </c>
      <c r="N2095" s="8" t="n">
        <v>22.43</v>
      </c>
      <c r="O2095" s="8" t="n">
        <v>806.12</v>
      </c>
      <c r="P2095" s="268" t="n">
        <v>0.0278</v>
      </c>
      <c r="Q2095" s="8" t="n">
        <v>43</v>
      </c>
      <c r="R2095" s="8" t="n">
        <v>0</v>
      </c>
      <c r="S2095" s="8" t="inlineStr">
        <is>
          <t>15 ↑ +0.15%</t>
        </is>
      </c>
      <c r="T2095" s="8" t="inlineStr">
        <is>
          <t>11 ↑ +0.16%</t>
        </is>
      </c>
      <c r="U2095" s="8" t="inlineStr">
        <is>
          <t>13 ↑ +1.01%</t>
        </is>
      </c>
      <c r="V2095" s="8" t="inlineStr">
        <is>
          <t>4 ↑ +2.63%</t>
        </is>
      </c>
      <c r="W2095" s="8" t="n">
        <v>0</v>
      </c>
    </row>
    <row r="2096" ht="28" customHeight="1" s="386">
      <c r="A2096" s="308" t="n">
        <v>43117</v>
      </c>
      <c r="B2096" s="472" t="n">
        <v>1015.571</v>
      </c>
      <c r="C2096" s="8" t="n">
        <v>-0.317</v>
      </c>
      <c r="D2096" s="268" t="n">
        <v>-0.0003</v>
      </c>
      <c r="E2096" s="8" t="n">
        <v>25.27</v>
      </c>
      <c r="F2096" s="8" t="n">
        <v>105.796</v>
      </c>
      <c r="G2096" s="8" t="n">
        <v>104.176</v>
      </c>
      <c r="H2096" s="8" t="n">
        <v>93.98999999999999</v>
      </c>
      <c r="I2096" s="8" t="n">
        <v>127.63</v>
      </c>
      <c r="J2096" s="8" t="n">
        <v>69.05</v>
      </c>
      <c r="K2096" s="268" t="n">
        <v>0.2183</v>
      </c>
      <c r="L2096" s="268" t="n">
        <v>0.1352</v>
      </c>
      <c r="M2096" s="268" t="n">
        <v>0.0104</v>
      </c>
      <c r="N2096" s="8" t="n">
        <v>24.3</v>
      </c>
      <c r="O2096" s="8" t="n">
        <v>768.95</v>
      </c>
      <c r="P2096" s="268" t="n">
        <v>0.0316</v>
      </c>
      <c r="Q2096" s="8" t="n">
        <v>42</v>
      </c>
      <c r="R2096" s="8" t="n">
        <v>0</v>
      </c>
      <c r="S2096" s="8" t="inlineStr">
        <is>
          <t>15 ↓ -0.27%</t>
        </is>
      </c>
      <c r="T2096" s="8" t="inlineStr">
        <is>
          <t>11 ↑ +0.07%</t>
        </is>
      </c>
      <c r="U2096" s="8" t="inlineStr">
        <is>
          <t>12 ↑ +0.18%</t>
        </is>
      </c>
      <c r="V2096" s="8" t="inlineStr">
        <is>
          <t>4 ↓ -1.07%</t>
        </is>
      </c>
      <c r="W2096" s="8" t="n">
        <v>0</v>
      </c>
    </row>
    <row r="2097" ht="28" customHeight="1" s="386">
      <c r="A2097" s="308" t="n">
        <v>43116</v>
      </c>
      <c r="B2097" s="472" t="n">
        <v>1015.888</v>
      </c>
      <c r="C2097" s="8" t="n">
        <v>2.099</v>
      </c>
      <c r="D2097" s="268" t="n">
        <v>0.0021</v>
      </c>
      <c r="E2097" s="8" t="n">
        <v>15.38</v>
      </c>
      <c r="F2097" s="8" t="n">
        <v>105.394</v>
      </c>
      <c r="G2097" s="8" t="n">
        <v>103.72</v>
      </c>
      <c r="H2097" s="8" t="n">
        <v>93.92</v>
      </c>
      <c r="I2097" s="8" t="n">
        <v>127.48</v>
      </c>
      <c r="J2097" s="8" t="n">
        <v>62.42</v>
      </c>
      <c r="K2097" s="268" t="n">
        <v>0.2209</v>
      </c>
      <c r="L2097" s="268" t="n">
        <v>0.1445</v>
      </c>
      <c r="M2097" s="268" t="n">
        <v>0.0112</v>
      </c>
      <c r="N2097" s="8" t="n">
        <v>15.83</v>
      </c>
      <c r="O2097" s="8" t="n">
        <v>756.97</v>
      </c>
      <c r="P2097" s="268" t="n">
        <v>0.0209</v>
      </c>
      <c r="Q2097" s="8" t="n">
        <v>41</v>
      </c>
      <c r="R2097" s="8" t="n">
        <v>0</v>
      </c>
      <c r="S2097" s="8" t="inlineStr">
        <is>
          <t>16 ↓ -0.12%</t>
        </is>
      </c>
      <c r="T2097" s="8" t="inlineStr">
        <is>
          <t>10 ↓ -0.10%</t>
        </is>
      </c>
      <c r="U2097" s="8" t="inlineStr">
        <is>
          <t>12 ↑ +0.53%</t>
        </is>
      </c>
      <c r="V2097" s="8" t="inlineStr">
        <is>
          <t>3 ↑ +7.39%</t>
        </is>
      </c>
      <c r="W2097" s="8" t="n">
        <v>0</v>
      </c>
    </row>
    <row r="2098" ht="28" customHeight="1" s="386">
      <c r="A2098" s="308" t="n">
        <v>43115</v>
      </c>
      <c r="B2098" s="472" t="n">
        <v>1013.789</v>
      </c>
      <c r="C2098" s="8" t="n">
        <v>-12.063</v>
      </c>
      <c r="D2098" s="268" t="n">
        <v>-0.0118</v>
      </c>
      <c r="E2098" s="8" t="n">
        <v>13.33</v>
      </c>
      <c r="F2098" s="8" t="n">
        <v>105.417</v>
      </c>
      <c r="G2098" s="8" t="n">
        <v>104.145</v>
      </c>
      <c r="H2098" s="8" t="n">
        <v>92.90000000000001</v>
      </c>
      <c r="I2098" s="8" t="n">
        <v>129.1</v>
      </c>
      <c r="J2098" s="8" t="n">
        <v>71.05</v>
      </c>
      <c r="K2098" s="268" t="n">
        <v>0.2368</v>
      </c>
      <c r="L2098" s="268" t="n">
        <v>0.1478</v>
      </c>
      <c r="M2098" s="268" t="n">
        <v>0.0116</v>
      </c>
      <c r="N2098" s="8" t="n">
        <v>22.62</v>
      </c>
      <c r="O2098" s="8" t="n">
        <v>717.4299999999999</v>
      </c>
      <c r="P2098" s="268" t="n">
        <v>0.0315</v>
      </c>
      <c r="Q2098" s="8" t="n">
        <v>39</v>
      </c>
      <c r="R2098" s="8" t="n">
        <v>0</v>
      </c>
      <c r="S2098" s="8" t="inlineStr">
        <is>
          <t>14 ↓ -1.20%</t>
        </is>
      </c>
      <c r="T2098" s="8" t="inlineStr">
        <is>
          <t>11 ↓ -1.02%</t>
        </is>
      </c>
      <c r="U2098" s="8" t="inlineStr">
        <is>
          <t>12 ↓ -1.17%</t>
        </is>
      </c>
      <c r="V2098" s="8" t="inlineStr">
        <is>
          <t>2 ↓ -0.85%</t>
        </is>
      </c>
      <c r="W2098" s="8" t="n">
        <v>0</v>
      </c>
    </row>
    <row r="2099" ht="28" customHeight="1" s="386">
      <c r="A2099" s="308" t="n">
        <v>43112</v>
      </c>
      <c r="B2099" s="472" t="n">
        <v>1025.852</v>
      </c>
      <c r="C2099" s="8" t="n">
        <v>-0.789</v>
      </c>
      <c r="D2099" s="268" t="n">
        <v>-0.0008</v>
      </c>
      <c r="E2099" s="8" t="n">
        <v>34.63</v>
      </c>
      <c r="F2099" s="8" t="n">
        <v>106.542</v>
      </c>
      <c r="G2099" s="8" t="n">
        <v>105.836</v>
      </c>
      <c r="H2099" s="8" t="n">
        <v>94.23</v>
      </c>
      <c r="I2099" s="8" t="n">
        <v>128.5</v>
      </c>
      <c r="J2099" s="8" t="n">
        <v>51.6</v>
      </c>
      <c r="K2099" s="268" t="n">
        <v>0.2196</v>
      </c>
      <c r="L2099" s="268" t="n">
        <v>0.1211</v>
      </c>
      <c r="M2099" s="268" t="n">
        <v>0.009599999999999999</v>
      </c>
      <c r="N2099" s="8" t="n">
        <v>12.9</v>
      </c>
      <c r="O2099" s="8" t="n">
        <v>717.3200000000001</v>
      </c>
      <c r="P2099" s="268" t="n">
        <v>0.018</v>
      </c>
      <c r="Q2099" s="8" t="n">
        <v>38</v>
      </c>
      <c r="R2099" s="8" t="n">
        <v>0</v>
      </c>
      <c r="S2099" s="8" t="inlineStr">
        <is>
          <t>12 ↓ -0.01%</t>
        </is>
      </c>
      <c r="T2099" s="8" t="inlineStr">
        <is>
          <t>12 ↑ +0.03%</t>
        </is>
      </c>
      <c r="U2099" s="8" t="inlineStr">
        <is>
          <t>10 ↑ +0.72%</t>
        </is>
      </c>
      <c r="V2099" s="8" t="inlineStr">
        <is>
          <t>4 ↑ +0.29%</t>
        </is>
      </c>
      <c r="W2099" s="8" t="n">
        <v>0</v>
      </c>
    </row>
    <row r="2100" ht="28" customHeight="1" s="386">
      <c r="A2100" s="308" t="n">
        <v>43111</v>
      </c>
      <c r="B2100" s="472" t="n">
        <v>1026.641</v>
      </c>
      <c r="C2100" s="8" t="n">
        <v>1.22</v>
      </c>
      <c r="D2100" s="268" t="n">
        <v>0.0012</v>
      </c>
      <c r="E2100" s="8" t="n">
        <v>32.88</v>
      </c>
      <c r="F2100" s="8" t="n">
        <v>106.631</v>
      </c>
      <c r="G2100" s="8" t="n">
        <v>106.08</v>
      </c>
      <c r="H2100" s="8" t="n">
        <v>94.52</v>
      </c>
      <c r="I2100" s="8" t="n">
        <v>127.72</v>
      </c>
      <c r="J2100" s="8" t="n">
        <v>33.33</v>
      </c>
      <c r="K2100" s="268" t="n">
        <v>0.2109</v>
      </c>
      <c r="L2100" s="268" t="n">
        <v>0.1161</v>
      </c>
      <c r="M2100" s="268" t="n">
        <v>0.0094</v>
      </c>
      <c r="N2100" s="8" t="n">
        <v>14.4</v>
      </c>
      <c r="O2100" s="8" t="n">
        <v>717.3200000000001</v>
      </c>
      <c r="P2100" s="268" t="n">
        <v>0.0201</v>
      </c>
      <c r="Q2100" s="8" t="n">
        <v>38</v>
      </c>
      <c r="R2100" s="8" t="n">
        <v>0</v>
      </c>
      <c r="S2100" s="8" t="inlineStr">
        <is>
          <t>12 ↑ +0.18%</t>
        </is>
      </c>
      <c r="T2100" s="8" t="inlineStr">
        <is>
          <t>13 ↓ -0.11%</t>
        </is>
      </c>
      <c r="U2100" s="8" t="inlineStr">
        <is>
          <t>9 ↑ +0.55%</t>
        </is>
      </c>
      <c r="V2100" s="8" t="inlineStr">
        <is>
          <t>4 ↓ -0.29%</t>
        </is>
      </c>
      <c r="W2100" s="8" t="n">
        <v>0</v>
      </c>
    </row>
    <row r="2101" ht="28" customHeight="1" s="386">
      <c r="A2101" s="308" t="n">
        <v>43110</v>
      </c>
      <c r="B2101" s="472" t="n">
        <v>1025.421</v>
      </c>
      <c r="C2101" s="8" t="n">
        <v>-4.556</v>
      </c>
      <c r="D2101" s="268" t="n">
        <v>-0.0044</v>
      </c>
      <c r="E2101" s="8" t="n">
        <v>35.16</v>
      </c>
      <c r="F2101" s="8" t="n">
        <v>106.516</v>
      </c>
      <c r="G2101" s="8" t="n">
        <v>105.75</v>
      </c>
      <c r="H2101" s="8" t="n">
        <v>94.09999999999999</v>
      </c>
      <c r="I2101" s="8" t="n">
        <v>128.34</v>
      </c>
      <c r="J2101" s="8" t="n">
        <v>55.12</v>
      </c>
      <c r="K2101" s="268" t="n">
        <v>0.2183</v>
      </c>
      <c r="L2101" s="268" t="n">
        <v>0.1194</v>
      </c>
      <c r="M2101" s="268" t="n">
        <v>0.0095</v>
      </c>
      <c r="N2101" s="8" t="n">
        <v>17.64</v>
      </c>
      <c r="O2101" s="8" t="n">
        <v>717.3200000000001</v>
      </c>
      <c r="P2101" s="268" t="n">
        <v>0.0246</v>
      </c>
      <c r="Q2101" s="8" t="n">
        <v>38</v>
      </c>
      <c r="R2101" s="8" t="n">
        <v>0</v>
      </c>
      <c r="S2101" s="8" t="inlineStr">
        <is>
          <t>12 ↓ -0.51%</t>
        </is>
      </c>
      <c r="T2101" s="8" t="inlineStr">
        <is>
          <t>12 ↓ -0.48%</t>
        </is>
      </c>
      <c r="U2101" s="8" t="inlineStr">
        <is>
          <t>10 ↓ -0.34%</t>
        </is>
      </c>
      <c r="V2101" s="8" t="inlineStr">
        <is>
          <t>3 ↓ -0.65%</t>
        </is>
      </c>
      <c r="W2101" s="8" t="inlineStr">
        <is>
          <t>1 ↑ +0.36%</t>
        </is>
      </c>
    </row>
    <row r="2102" ht="28" customHeight="1" s="386">
      <c r="A2102" s="308" t="n">
        <v>43109</v>
      </c>
      <c r="B2102" s="472" t="n">
        <v>1029.977</v>
      </c>
      <c r="C2102" s="8" t="n">
        <v>-5.668</v>
      </c>
      <c r="D2102" s="268" t="n">
        <v>-0.0055</v>
      </c>
      <c r="E2102" s="8" t="n">
        <v>45.45</v>
      </c>
      <c r="F2102" s="8" t="n">
        <v>107.069</v>
      </c>
      <c r="G2102" s="8" t="n">
        <v>106.371</v>
      </c>
      <c r="H2102" s="8" t="n">
        <v>95.54000000000001</v>
      </c>
      <c r="I2102" s="8" t="n">
        <v>128.74</v>
      </c>
      <c r="J2102" s="8" t="n">
        <v>48.28</v>
      </c>
      <c r="K2102" s="268" t="n">
        <v>0.2167</v>
      </c>
      <c r="L2102" s="268" t="n">
        <v>0.1227</v>
      </c>
      <c r="M2102" s="268" t="n">
        <v>0.008500000000000001</v>
      </c>
      <c r="N2102" s="8" t="n">
        <v>12.01</v>
      </c>
      <c r="O2102" s="8" t="n">
        <v>698.6</v>
      </c>
      <c r="P2102" s="268" t="n">
        <v>0.0172</v>
      </c>
      <c r="Q2102" s="8" t="n">
        <v>37</v>
      </c>
      <c r="R2102" s="8" t="n">
        <v>0</v>
      </c>
      <c r="S2102" s="8" t="inlineStr">
        <is>
          <t>10 ↓ -0.52%</t>
        </is>
      </c>
      <c r="T2102" s="8" t="inlineStr">
        <is>
          <t>12 ↓ -0.15%</t>
        </is>
      </c>
      <c r="U2102" s="8" t="inlineStr">
        <is>
          <t>10 ↓ -0.67%</t>
        </is>
      </c>
      <c r="V2102" s="8" t="inlineStr">
        <is>
          <t>4 ↓ -0.22%</t>
        </is>
      </c>
      <c r="W2102" s="8" t="inlineStr">
        <is>
          <t>1 ↓ -1.38%</t>
        </is>
      </c>
    </row>
    <row r="2103" ht="28" customHeight="1" s="386">
      <c r="A2103" s="308" t="n">
        <v>43108</v>
      </c>
      <c r="B2103" s="472" t="n">
        <v>1035.645</v>
      </c>
      <c r="C2103" s="8" t="n">
        <v>0.99</v>
      </c>
      <c r="D2103" s="268" t="n">
        <v>0.001</v>
      </c>
      <c r="E2103" s="8" t="n">
        <v>50.53</v>
      </c>
      <c r="F2103" s="8" t="n">
        <v>107.667</v>
      </c>
      <c r="G2103" s="8" t="n">
        <v>107.805</v>
      </c>
      <c r="H2103" s="8" t="n">
        <v>95.81999999999999</v>
      </c>
      <c r="I2103" s="8" t="n">
        <v>129.83</v>
      </c>
      <c r="J2103" s="8" t="n">
        <v>56.24</v>
      </c>
      <c r="K2103" s="268" t="n">
        <v>0.2216</v>
      </c>
      <c r="L2103" s="268" t="n">
        <v>0.1254</v>
      </c>
      <c r="M2103" s="268" t="n">
        <v>0.0074</v>
      </c>
      <c r="N2103" s="8" t="n">
        <v>20.51</v>
      </c>
      <c r="O2103" s="8" t="n">
        <v>698.6</v>
      </c>
      <c r="P2103" s="268" t="n">
        <v>0.0294</v>
      </c>
      <c r="Q2103" s="8" t="n">
        <v>37</v>
      </c>
      <c r="R2103" s="8" t="n">
        <v>0</v>
      </c>
      <c r="S2103" s="8" t="inlineStr">
        <is>
          <t>9 ↑ +0.07%</t>
        </is>
      </c>
      <c r="T2103" s="8" t="inlineStr">
        <is>
          <t>13 ↑ +0.18%</t>
        </is>
      </c>
      <c r="U2103" s="8" t="inlineStr">
        <is>
          <t>11 ↓ -0.08%</t>
        </is>
      </c>
      <c r="V2103" s="8" t="inlineStr">
        <is>
          <t>3 ↓ -0.08%</t>
        </is>
      </c>
      <c r="W2103" s="8" t="inlineStr">
        <is>
          <t>1 ↑ +1.68%</t>
        </is>
      </c>
    </row>
    <row r="2104" ht="28" customHeight="1" s="386">
      <c r="A2104" s="308" t="n">
        <v>43105</v>
      </c>
      <c r="B2104" s="472" t="n">
        <v>1034.655</v>
      </c>
      <c r="C2104" s="8" t="n">
        <v>10.311</v>
      </c>
      <c r="D2104" s="268" t="n">
        <v>0.0101</v>
      </c>
      <c r="E2104" s="8" t="n">
        <v>65.91</v>
      </c>
      <c r="F2104" s="8" t="n">
        <v>107.336</v>
      </c>
      <c r="G2104" s="8" t="n">
        <v>107</v>
      </c>
      <c r="H2104" s="8" t="n">
        <v>94.26000000000001</v>
      </c>
      <c r="I2104" s="8" t="n">
        <v>129.61</v>
      </c>
      <c r="J2104" s="8" t="n">
        <v>52.02</v>
      </c>
      <c r="K2104" s="268" t="n">
        <v>0.2227</v>
      </c>
      <c r="L2104" s="268" t="n">
        <v>0.1193</v>
      </c>
      <c r="M2104" s="268" t="n">
        <v>0.0081</v>
      </c>
      <c r="N2104" s="8" t="n">
        <v>19.97</v>
      </c>
      <c r="O2104" s="8" t="n">
        <v>700.4400000000001</v>
      </c>
      <c r="P2104" s="268" t="n">
        <v>0.0285</v>
      </c>
      <c r="Q2104" s="8" t="n">
        <v>38</v>
      </c>
      <c r="R2104" s="8" t="n">
        <v>0</v>
      </c>
      <c r="S2104" s="8" t="inlineStr">
        <is>
          <t>11 ↑ +1.20%</t>
        </is>
      </c>
      <c r="T2104" s="8" t="inlineStr">
        <is>
          <t>13 ↑ +1.19%</t>
        </is>
      </c>
      <c r="U2104" s="8" t="inlineStr">
        <is>
          <t>9 ↑ +0.37%</t>
        </is>
      </c>
      <c r="V2104" s="8" t="inlineStr">
        <is>
          <t>4 ↑ +0.97%</t>
        </is>
      </c>
      <c r="W2104" s="8" t="inlineStr">
        <is>
          <t>1 ↑ +2.42%</t>
        </is>
      </c>
    </row>
    <row r="2105" ht="28" customHeight="1" s="386">
      <c r="A2105" s="308" t="n">
        <v>43104</v>
      </c>
      <c r="B2105" s="472" t="n">
        <v>1024.344</v>
      </c>
      <c r="C2105" s="8" t="n">
        <v>5.536</v>
      </c>
      <c r="D2105" s="268" t="n">
        <v>0.0054</v>
      </c>
      <c r="E2105" s="8" t="n">
        <v>49.2</v>
      </c>
      <c r="F2105" s="8" t="n">
        <v>106.295</v>
      </c>
      <c r="G2105" s="8" t="n">
        <v>104.655</v>
      </c>
      <c r="H2105" s="8" t="n">
        <v>93.27</v>
      </c>
      <c r="I2105" s="8" t="n">
        <v>127.74</v>
      </c>
      <c r="J2105" s="8" t="n">
        <v>37.04</v>
      </c>
      <c r="K2105" s="268" t="n">
        <v>0.2145</v>
      </c>
      <c r="L2105" s="268" t="n">
        <v>0.1122</v>
      </c>
      <c r="M2105" s="268" t="n">
        <v>0.0104</v>
      </c>
      <c r="N2105" s="8" t="n">
        <v>15.49</v>
      </c>
      <c r="O2105" s="8" t="n">
        <v>700.4400000000001</v>
      </c>
      <c r="P2105" s="268" t="n">
        <v>0.0221</v>
      </c>
      <c r="Q2105" s="8" t="n">
        <v>38</v>
      </c>
      <c r="R2105" s="8" t="n">
        <v>0</v>
      </c>
      <c r="S2105" s="8" t="inlineStr">
        <is>
          <t>13 ↑ +0.32%</t>
        </is>
      </c>
      <c r="T2105" s="8" t="inlineStr">
        <is>
          <t>11 ↑ +0.36%</t>
        </is>
      </c>
      <c r="U2105" s="8" t="inlineStr">
        <is>
          <t>8 ↑ +1.25%</t>
        </is>
      </c>
      <c r="V2105" s="8" t="inlineStr">
        <is>
          <t>6 ↑ +0.41%</t>
        </is>
      </c>
      <c r="W2105" s="8" t="n">
        <v>0</v>
      </c>
    </row>
    <row r="2106" ht="28" customHeight="1" s="386">
      <c r="A2106" s="308" t="n">
        <v>43103</v>
      </c>
      <c r="B2106" s="472" t="n">
        <v>1018.808</v>
      </c>
      <c r="C2106" s="8" t="n">
        <v>9.977</v>
      </c>
      <c r="D2106" s="268" t="n">
        <v>0.009900000000000001</v>
      </c>
      <c r="E2106" s="8" t="n">
        <v>41.28</v>
      </c>
      <c r="F2106" s="8" t="n">
        <v>105.903</v>
      </c>
      <c r="G2106" s="8" t="n">
        <v>105.21</v>
      </c>
      <c r="H2106" s="8" t="n">
        <v>94.95</v>
      </c>
      <c r="I2106" s="8" t="n">
        <v>127.43</v>
      </c>
      <c r="J2106" s="8" t="n">
        <v>32.69</v>
      </c>
      <c r="K2106" s="268" t="n">
        <v>0.2152</v>
      </c>
      <c r="L2106" s="268" t="n">
        <v>0.1132</v>
      </c>
      <c r="M2106" s="268" t="n">
        <v>0.0112</v>
      </c>
      <c r="N2106" s="8" t="n">
        <v>15.96</v>
      </c>
      <c r="O2106" s="8" t="n">
        <v>691.25</v>
      </c>
      <c r="P2106" s="268" t="n">
        <v>0.0231</v>
      </c>
      <c r="Q2106" s="8" t="n">
        <v>37</v>
      </c>
      <c r="R2106" s="8" t="n">
        <v>0</v>
      </c>
      <c r="S2106" s="8" t="inlineStr">
        <is>
          <t>12 ↑ +0.50%</t>
        </is>
      </c>
      <c r="T2106" s="8" t="inlineStr">
        <is>
          <t>13 ↑ +0.69%</t>
        </is>
      </c>
      <c r="U2106" s="8" t="inlineStr">
        <is>
          <t>6 ↑ +1.36%</t>
        </is>
      </c>
      <c r="V2106" s="8" t="inlineStr">
        <is>
          <t>6 ↑ +2.10%</t>
        </is>
      </c>
      <c r="W2106" s="8" t="n">
        <v>0</v>
      </c>
    </row>
    <row r="2107">
      <c r="A2107" s="308" t="n">
        <v>43102</v>
      </c>
      <c r="B2107" s="472" t="n">
        <v>1008.831</v>
      </c>
      <c r="C2107" s="8" t="n">
        <v>8.831</v>
      </c>
      <c r="D2107" s="268" t="n">
        <v>0.008800000000000001</v>
      </c>
      <c r="E2107" s="8" t="n">
        <v>27.53</v>
      </c>
      <c r="F2107" s="8" t="n">
        <v>104.907</v>
      </c>
      <c r="G2107" s="8" t="n">
        <v>104.8</v>
      </c>
      <c r="H2107" s="8" t="n">
        <v>90.72</v>
      </c>
      <c r="I2107" s="8" t="n">
        <v>126.96</v>
      </c>
      <c r="J2107" s="8" t="n">
        <v>30.17</v>
      </c>
      <c r="K2107" s="268" t="n">
        <v>0.2205</v>
      </c>
      <c r="L2107" s="268" t="n">
        <v>0.1131</v>
      </c>
      <c r="M2107" s="268" t="n">
        <v>0.0131</v>
      </c>
      <c r="N2107" s="8" t="n">
        <v>13.94</v>
      </c>
      <c r="O2107" s="8" t="n">
        <v>690.6</v>
      </c>
      <c r="P2107" s="268" t="n">
        <v>0.0202</v>
      </c>
      <c r="Q2107" s="8" t="n">
        <v>36</v>
      </c>
      <c r="R2107" s="8" t="n">
        <v>0</v>
      </c>
      <c r="S2107" s="8" t="inlineStr">
        <is>
          <t>14 ↑ +0.54%</t>
        </is>
      </c>
      <c r="T2107" s="8" t="inlineStr">
        <is>
          <t>11 ↑ +0.79%</t>
        </is>
      </c>
      <c r="U2107" s="8" t="inlineStr">
        <is>
          <t>10 ↑ +1.25%</t>
        </is>
      </c>
      <c r="V2107" s="8" t="inlineStr">
        <is>
          <t>1 ↑ +4.05%</t>
        </is>
      </c>
      <c r="W2107" s="8" t="n">
        <v>0</v>
      </c>
    </row>
    <row r="2108">
      <c r="A2108" s="308" t="n">
        <v>43098</v>
      </c>
      <c r="B2108" s="472" t="n">
        <v>1000</v>
      </c>
      <c r="C2108" s="8" t="n">
        <v>0</v>
      </c>
      <c r="D2108" s="268" t="n">
        <v>0</v>
      </c>
      <c r="E2108" s="8" t="n">
        <v>15.7</v>
      </c>
      <c r="F2108" s="8" t="n">
        <v>103.956</v>
      </c>
      <c r="G2108" s="8" t="n">
        <v>104.111</v>
      </c>
      <c r="H2108" s="8" t="n">
        <v>89.77</v>
      </c>
      <c r="I2108" s="8" t="n">
        <v>126.75</v>
      </c>
      <c r="J2108" s="8" t="n">
        <v>30</v>
      </c>
      <c r="K2108" s="268" t="n">
        <v>0.2279</v>
      </c>
      <c r="L2108" s="268" t="n">
        <v>0.1168</v>
      </c>
      <c r="M2108" s="268" t="n">
        <v>0.0148</v>
      </c>
      <c r="N2108" s="8" t="n">
        <v>10.58</v>
      </c>
      <c r="O2108" s="8" t="n">
        <v>853.79</v>
      </c>
      <c r="P2108" s="268" t="n">
        <v>0.0124</v>
      </c>
      <c r="Q2108" s="8" t="n">
        <v>36</v>
      </c>
      <c r="R2108" s="8" t="n">
        <v>0</v>
      </c>
      <c r="S2108" s="8" t="inlineStr">
        <is>
          <t>17 ↑ +0.41%</t>
        </is>
      </c>
      <c r="T2108" s="8" t="inlineStr">
        <is>
          <t>10 ↑ +0.46%</t>
        </is>
      </c>
      <c r="U2108" s="8" t="inlineStr">
        <is>
          <t>8 ↑ +0.74%</t>
        </is>
      </c>
      <c r="V2108" s="8" t="inlineStr">
        <is>
          <t>1 ↑ +0.07%</t>
        </is>
      </c>
      <c r="W2108" s="8" t="n">
        <v>0</v>
      </c>
    </row>
  </sheetData>
  <pageMargins left="0.7" right="0.7" top="0.75" bottom="0.75" header="0.3" footer="0.3"/>
</worksheet>
</file>

<file path=xl/worksheets/sheet18.xml><?xml version="1.0" encoding="utf-8"?>
<worksheet xmlns="http://schemas.openxmlformats.org/spreadsheetml/2006/main">
  <sheetPr codeName="Sheet8">
    <outlinePr summaryBelow="1" summaryRight="1"/>
    <pageSetUpPr/>
  </sheetPr>
  <dimension ref="E2:V25"/>
  <sheetViews>
    <sheetView topLeftCell="D1" workbookViewId="0">
      <selection activeCell="L33" sqref="L33"/>
    </sheetView>
  </sheetViews>
  <sheetFormatPr baseColWidth="8" defaultColWidth="8.58203125" defaultRowHeight="14"/>
  <cols>
    <col width="8.58203125" customWidth="1" style="4" min="1" max="12"/>
    <col width="14.58203125" customWidth="1" style="4" min="13" max="13"/>
    <col width="8.58203125" customWidth="1" style="4" min="14" max="16"/>
    <col width="13.83203125" customWidth="1" style="4" min="17" max="17"/>
    <col width="8.58203125" customWidth="1" style="4" min="18" max="132"/>
    <col width="8.58203125" customWidth="1" style="4" min="133" max="16384"/>
  </cols>
  <sheetData>
    <row r="2">
      <c r="F2" s="4" t="inlineStr">
        <is>
          <t>合计</t>
        </is>
      </c>
      <c r="G2" s="4" t="inlineStr">
        <is>
          <t>股数</t>
        </is>
      </c>
      <c r="H2" s="4" t="inlineStr">
        <is>
          <t>成本</t>
        </is>
      </c>
      <c r="I2" s="4" t="inlineStr">
        <is>
          <t>利润</t>
        </is>
      </c>
    </row>
    <row r="3">
      <c r="I3" s="4">
        <f>SUM(I4:I40)</f>
        <v/>
      </c>
    </row>
    <row r="4">
      <c r="E4" s="4" t="n">
        <v>920088</v>
      </c>
      <c r="F4" s="4" t="inlineStr">
        <is>
          <t>科力股份</t>
        </is>
      </c>
      <c r="G4" s="4" t="n">
        <v>200</v>
      </c>
      <c r="H4" s="4">
        <f>7.32*200</f>
        <v/>
      </c>
      <c r="I4" s="4">
        <f>9186-H4</f>
        <v/>
      </c>
    </row>
    <row r="5" ht="42" customHeight="1" s="386">
      <c r="E5" s="4" t="n">
        <v>920111</v>
      </c>
      <c r="F5" s="4" t="inlineStr">
        <is>
          <t>聚星科技</t>
        </is>
      </c>
      <c r="G5" s="4" t="n">
        <v>300</v>
      </c>
      <c r="H5" s="4" t="n">
        <v>1875</v>
      </c>
      <c r="I5" s="4" t="n">
        <v>6264</v>
      </c>
      <c r="K5" s="275" t="n"/>
      <c r="L5" s="8" t="inlineStr">
        <is>
          <t>总成本</t>
        </is>
      </c>
      <c r="M5" s="8" t="inlineStr">
        <is>
          <t>合伙人投入</t>
        </is>
      </c>
      <c r="N5" s="8" t="inlineStr">
        <is>
          <t>合伙人比例</t>
        </is>
      </c>
      <c r="O5" s="8" t="inlineStr">
        <is>
          <t>中新股资金</t>
        </is>
      </c>
      <c r="P5" s="8" t="inlineStr">
        <is>
          <t>合伙人中新股成本</t>
        </is>
      </c>
      <c r="Q5" s="8" t="inlineStr">
        <is>
          <t>新股卖出后收回总资金</t>
        </is>
      </c>
      <c r="R5" s="8" t="inlineStr">
        <is>
          <t>合伙人分红</t>
        </is>
      </c>
      <c r="S5" s="8" t="inlineStr">
        <is>
          <t>合伙人分红扣除中新股成本</t>
        </is>
      </c>
      <c r="T5" s="8" t="inlineStr">
        <is>
          <t>收益率</t>
        </is>
      </c>
      <c r="U5" s="8" t="inlineStr">
        <is>
          <t>年化收益率</t>
        </is>
      </c>
      <c r="V5" s="286" t="inlineStr">
        <is>
          <t>自己分红</t>
        </is>
      </c>
    </row>
    <row r="6">
      <c r="E6" s="4" t="n">
        <v>920066</v>
      </c>
      <c r="F6" s="4" t="inlineStr">
        <is>
          <t>科拜尔</t>
        </is>
      </c>
      <c r="G6" s="4" t="n">
        <v>100</v>
      </c>
      <c r="H6" s="4" t="n">
        <v>1331</v>
      </c>
      <c r="I6" s="4">
        <f>4566-H6</f>
        <v/>
      </c>
      <c r="K6" s="276" t="inlineStr">
        <is>
          <t>交大铁发</t>
        </is>
      </c>
      <c r="L6" s="8" t="n">
        <v>3301988</v>
      </c>
      <c r="M6" s="8" t="n">
        <v>600000</v>
      </c>
      <c r="N6" s="8">
        <f>M6/L6</f>
        <v/>
      </c>
      <c r="O6" s="8" t="n">
        <v>1762</v>
      </c>
      <c r="P6" s="8">
        <f>O6*N6</f>
        <v/>
      </c>
      <c r="Q6" s="8">
        <f>33.91*200</f>
        <v/>
      </c>
      <c r="R6" s="8">
        <f>Q6*N6</f>
        <v/>
      </c>
      <c r="S6" s="8">
        <f>R6-P6</f>
        <v/>
      </c>
      <c r="T6" s="478">
        <f>(Q6-O6)/L6</f>
        <v/>
      </c>
      <c r="U6" s="452">
        <f>T6/3*365</f>
        <v/>
      </c>
      <c r="V6" s="4">
        <f>Q6-O6-S6-(L6-M6)*0.0001*3</f>
        <v/>
      </c>
    </row>
    <row r="7">
      <c r="E7" s="4" t="n">
        <v>920060</v>
      </c>
      <c r="F7" s="4" t="inlineStr">
        <is>
          <t>万源通</t>
        </is>
      </c>
      <c r="G7" s="4" t="n">
        <v>400</v>
      </c>
      <c r="H7" s="4">
        <f>11.16*G7</f>
        <v/>
      </c>
      <c r="I7" s="4" t="n">
        <v>13000</v>
      </c>
      <c r="K7" s="276" t="inlineStr">
        <is>
          <t>广信科技</t>
        </is>
      </c>
      <c r="L7" s="275" t="n">
        <v>4000000</v>
      </c>
      <c r="M7" s="275" t="n">
        <v>1500000</v>
      </c>
      <c r="N7" s="8">
        <f>M7/L7</f>
        <v/>
      </c>
      <c r="O7" s="275" t="n">
        <v>2000</v>
      </c>
      <c r="P7" s="8">
        <f>O7*N7</f>
        <v/>
      </c>
      <c r="Q7" s="275" t="n">
        <v>10000</v>
      </c>
      <c r="R7" s="8">
        <f>Q7*N7</f>
        <v/>
      </c>
      <c r="S7" s="8">
        <f>R7-P7</f>
        <v/>
      </c>
      <c r="T7" s="478">
        <f>(Q7-O7)/L7</f>
        <v/>
      </c>
      <c r="U7" s="452">
        <f>T7/3*365</f>
        <v/>
      </c>
      <c r="V7" s="4">
        <f>Q7-O7-S7</f>
        <v/>
      </c>
    </row>
    <row r="8">
      <c r="E8" s="4" t="n">
        <v>920128</v>
      </c>
      <c r="F8" s="4" t="inlineStr">
        <is>
          <t>胜业电气</t>
        </is>
      </c>
      <c r="G8" s="4" t="n">
        <v>200</v>
      </c>
      <c r="H8" s="4">
        <f>9.12*200</f>
        <v/>
      </c>
      <c r="I8" s="4" t="n">
        <v>8000</v>
      </c>
      <c r="K8" s="283" t="inlineStr">
        <is>
          <t>鼎佳精密</t>
        </is>
      </c>
      <c r="L8" s="4" t="n">
        <v>4250844</v>
      </c>
      <c r="M8" s="4" t="n">
        <v>1660000</v>
      </c>
      <c r="N8" s="8">
        <f>M8/L8</f>
        <v/>
      </c>
      <c r="O8" s="4" t="n">
        <v>2232</v>
      </c>
      <c r="P8" s="8">
        <f>O8*N8</f>
        <v/>
      </c>
      <c r="Q8" s="4">
        <f>200*61</f>
        <v/>
      </c>
      <c r="R8" s="8">
        <f>Q8*N8</f>
        <v/>
      </c>
      <c r="S8" s="8">
        <f>R8-P8</f>
        <v/>
      </c>
      <c r="T8" s="478">
        <f>(Q8-O8)/L8</f>
        <v/>
      </c>
      <c r="U8" s="452">
        <f>T8/3*365</f>
        <v/>
      </c>
      <c r="V8" s="4">
        <f>Q8-O8-S8-(L8-M8)*0.0001*3</f>
        <v/>
      </c>
    </row>
    <row r="9">
      <c r="E9" s="4" t="n">
        <v>920098</v>
      </c>
      <c r="F9" s="4" t="inlineStr">
        <is>
          <t>科隆新材</t>
        </is>
      </c>
      <c r="G9" s="4" t="n">
        <v>100</v>
      </c>
      <c r="H9" s="4" t="n">
        <v>1400</v>
      </c>
      <c r="I9" s="4" t="n">
        <v>3000</v>
      </c>
      <c r="K9" s="287" t="inlineStr">
        <is>
          <t>宏远股份</t>
        </is>
      </c>
      <c r="L9" s="4" t="n">
        <v>5423138</v>
      </c>
      <c r="M9" s="4" t="n">
        <v>2900000</v>
      </c>
      <c r="N9" s="8">
        <f>M9/L9</f>
        <v/>
      </c>
      <c r="O9" s="4">
        <f>9.17*300</f>
        <v/>
      </c>
      <c r="P9" s="8">
        <f>O9*N9</f>
        <v/>
      </c>
      <c r="Q9" s="4">
        <f>37.2*300</f>
        <v/>
      </c>
      <c r="R9" s="8">
        <f>Q9*N9</f>
        <v/>
      </c>
      <c r="S9" s="8">
        <f>R9-P9</f>
        <v/>
      </c>
      <c r="T9" s="478">
        <f>(Q9-O9)/L9</f>
        <v/>
      </c>
      <c r="U9" s="452">
        <f>T9/3*365</f>
        <v/>
      </c>
      <c r="V9" s="4">
        <f>Q9-O9-S9-(L9-M9)*0.0001*3</f>
        <v/>
      </c>
    </row>
    <row r="10">
      <c r="E10" s="4" t="n">
        <v>920082</v>
      </c>
      <c r="F10" s="4" t="inlineStr">
        <is>
          <t>方正阀门</t>
        </is>
      </c>
      <c r="G10" s="4" t="n">
        <v>300</v>
      </c>
      <c r="H10" s="4">
        <f>G10*3.51</f>
        <v/>
      </c>
      <c r="I10" s="4" t="n">
        <v>5000</v>
      </c>
      <c r="K10" s="289" t="inlineStr">
        <is>
          <t>能之光</t>
        </is>
      </c>
      <c r="L10" s="4" t="n">
        <v>5061420</v>
      </c>
      <c r="M10" s="4" t="n">
        <v>2550000</v>
      </c>
      <c r="N10" s="8">
        <f>M10/L10</f>
        <v/>
      </c>
      <c r="O10" s="289">
        <f>7.21*200</f>
        <v/>
      </c>
      <c r="P10" s="8">
        <f>O10*N10</f>
        <v/>
      </c>
      <c r="Q10" s="4">
        <f>36*200</f>
        <v/>
      </c>
      <c r="R10" s="8">
        <f>Q10*N10</f>
        <v/>
      </c>
      <c r="S10" s="8">
        <f>R10-P10</f>
        <v/>
      </c>
      <c r="T10" s="478">
        <f>(Q10-O10)/L10</f>
        <v/>
      </c>
      <c r="U10" s="452">
        <f>T10/3*365</f>
        <v/>
      </c>
      <c r="V10" s="4">
        <f>Q10-O10-S10-(L10-M10)*0.0001*4</f>
        <v/>
      </c>
    </row>
    <row r="11">
      <c r="E11" s="4" t="n">
        <v>920116</v>
      </c>
      <c r="F11" s="4" t="inlineStr">
        <is>
          <t>星图测控</t>
        </is>
      </c>
      <c r="G11" s="4" t="n">
        <v>200</v>
      </c>
      <c r="H11" s="4" t="n">
        <v>1384</v>
      </c>
      <c r="I11" s="4" t="n">
        <v>7000</v>
      </c>
      <c r="K11" s="292" t="inlineStr">
        <is>
          <t>锦华新材</t>
        </is>
      </c>
      <c r="L11" s="4">
        <f>18.15*165300</f>
        <v/>
      </c>
      <c r="M11" s="4" t="n">
        <v>700000</v>
      </c>
      <c r="N11" s="8">
        <f>M11/L11</f>
        <v/>
      </c>
      <c r="O11" s="289">
        <f>18.15*100</f>
        <v/>
      </c>
      <c r="P11" s="8">
        <f>O11*N11</f>
        <v/>
      </c>
      <c r="Q11" s="4">
        <f>3900</f>
        <v/>
      </c>
      <c r="R11" s="8">
        <f>Q11*N11</f>
        <v/>
      </c>
      <c r="S11" s="8">
        <f>R11-P11</f>
        <v/>
      </c>
      <c r="T11" s="478">
        <f>(Q11-O11)/L11</f>
        <v/>
      </c>
      <c r="U11" s="452">
        <f>T11/3*365</f>
        <v/>
      </c>
      <c r="V11" s="4">
        <f>Q11-O11-S11-(L11-M11)*0.0001*4</f>
        <v/>
      </c>
    </row>
    <row r="12">
      <c r="E12" s="4" t="n">
        <v>920108</v>
      </c>
      <c r="F12" s="4" t="inlineStr">
        <is>
          <t>宏海科技</t>
        </is>
      </c>
      <c r="G12" s="4" t="n">
        <v>200</v>
      </c>
      <c r="H12" s="4" t="n">
        <v>1114</v>
      </c>
      <c r="I12" s="4">
        <f>3600-270*4</f>
        <v/>
      </c>
      <c r="J12" s="301" t="inlineStr">
        <is>
          <t>俞</t>
        </is>
      </c>
      <c r="K12" s="294" t="inlineStr">
        <is>
          <t>奥美森</t>
        </is>
      </c>
      <c r="L12" s="4" t="n">
        <v>6179250</v>
      </c>
      <c r="M12" s="4">
        <f>3960000-M13</f>
        <v/>
      </c>
      <c r="N12" s="8">
        <f>M12/L12</f>
        <v/>
      </c>
      <c r="O12" s="4">
        <f>8.25*100</f>
        <v/>
      </c>
      <c r="P12" s="8">
        <f>O12*N12</f>
        <v/>
      </c>
      <c r="Q12" s="4" t="n">
        <v>3658</v>
      </c>
      <c r="R12" s="8">
        <f>Q12*N12</f>
        <v/>
      </c>
      <c r="S12" s="8">
        <f>R12-P12</f>
        <v/>
      </c>
      <c r="T12" s="478">
        <f>(Q12-O12)/L12</f>
        <v/>
      </c>
      <c r="U12" s="452">
        <f>T12/3*365</f>
        <v/>
      </c>
      <c r="V12" s="4">
        <f>Q12-O12-S12-(L12-M12)*0.0001*4</f>
        <v/>
      </c>
    </row>
    <row r="13">
      <c r="E13" s="4" t="n">
        <v>920029</v>
      </c>
      <c r="F13" s="4" t="inlineStr">
        <is>
          <t>开发科技</t>
        </is>
      </c>
      <c r="G13" s="4" t="n">
        <v>200</v>
      </c>
      <c r="H13" s="4">
        <f>G13*30+500</f>
        <v/>
      </c>
      <c r="I13" s="4">
        <f>73.5*G13-H13</f>
        <v/>
      </c>
      <c r="J13" s="301" t="inlineStr">
        <is>
          <t>朱</t>
        </is>
      </c>
      <c r="K13" s="294" t="inlineStr">
        <is>
          <t>奥美森</t>
        </is>
      </c>
      <c r="L13" s="4" t="n">
        <v>6179250</v>
      </c>
      <c r="M13" s="4">
        <f>2867100</f>
        <v/>
      </c>
      <c r="N13" s="8">
        <f>M13/L13</f>
        <v/>
      </c>
      <c r="O13" s="4">
        <f>8.25*100</f>
        <v/>
      </c>
      <c r="P13" s="8">
        <f>O13*N13</f>
        <v/>
      </c>
      <c r="Q13" s="4" t="n">
        <v>3658</v>
      </c>
      <c r="R13" s="8">
        <f>Q13*N13</f>
        <v/>
      </c>
      <c r="S13" s="8">
        <f>R13-P13</f>
        <v/>
      </c>
      <c r="T13" s="478">
        <f>(Q13-O13)/L13</f>
        <v/>
      </c>
      <c r="U13" s="452">
        <f>T13/3*365</f>
        <v/>
      </c>
      <c r="V13" s="4">
        <f>Q13-O13-S13-(L13-M13)*0.0001*4</f>
        <v/>
      </c>
    </row>
    <row r="14">
      <c r="E14" s="4" t="n">
        <v>920068</v>
      </c>
      <c r="F14" s="14" t="inlineStr">
        <is>
          <t>天工股份</t>
        </is>
      </c>
      <c r="G14" s="4" t="n">
        <v>300</v>
      </c>
      <c r="H14" s="4">
        <f>3.94*G14</f>
        <v/>
      </c>
      <c r="I14" s="4">
        <f>22*G14-H14-600</f>
        <v/>
      </c>
      <c r="J14" s="298" t="n"/>
      <c r="K14" s="294" t="inlineStr">
        <is>
          <t>奥美森</t>
        </is>
      </c>
      <c r="L14" s="4" t="n">
        <v>6179250</v>
      </c>
      <c r="M14" s="4" t="n">
        <v>3960000</v>
      </c>
      <c r="N14" s="8">
        <f>M14/L14</f>
        <v/>
      </c>
      <c r="O14" s="4">
        <f>8.25*100</f>
        <v/>
      </c>
      <c r="P14" s="8">
        <f>O14*N14</f>
        <v/>
      </c>
      <c r="Q14" s="4" t="n">
        <v>3658</v>
      </c>
      <c r="R14" s="8">
        <f>Q14*N14</f>
        <v/>
      </c>
      <c r="S14" s="8">
        <f>R14-P14</f>
        <v/>
      </c>
      <c r="T14" s="478">
        <f>(Q14-O14)/L14</f>
        <v/>
      </c>
      <c r="U14" s="452">
        <f>T14/3*365</f>
        <v/>
      </c>
      <c r="V14" s="4">
        <f>Q14-O14-S14-(L14-M14)*0.0001*4</f>
        <v/>
      </c>
    </row>
    <row r="15">
      <c r="E15" s="4" t="n">
        <v>920027</v>
      </c>
      <c r="F15" s="274" t="inlineStr">
        <is>
          <t>交大铁发</t>
        </is>
      </c>
      <c r="G15" s="4" t="n">
        <v>200</v>
      </c>
      <c r="H15" s="4">
        <f>G15*8.81</f>
        <v/>
      </c>
      <c r="I15" s="4" t="n">
        <v>3300</v>
      </c>
      <c r="J15" s="298" t="n"/>
      <c r="K15" s="298" t="n"/>
      <c r="N15" s="8" t="n"/>
      <c r="P15" s="8" t="n"/>
      <c r="R15" s="8" t="n"/>
      <c r="S15" s="8" t="n"/>
      <c r="T15" s="478" t="n"/>
      <c r="U15" s="452" t="n"/>
    </row>
    <row r="16">
      <c r="E16" s="4" t="n">
        <v>920037</v>
      </c>
      <c r="F16" s="274" t="inlineStr">
        <is>
          <t>广信科技</t>
        </is>
      </c>
      <c r="G16" s="4" t="n">
        <v>200</v>
      </c>
      <c r="H16" s="4">
        <f>G16*10</f>
        <v/>
      </c>
      <c r="I16" s="4" t="n">
        <v>4500</v>
      </c>
      <c r="J16" s="307" t="inlineStr">
        <is>
          <t>俞</t>
        </is>
      </c>
      <c r="K16" s="298" t="inlineStr">
        <is>
          <t>长江能科</t>
        </is>
      </c>
      <c r="L16" s="4">
        <f>1144500*5.33</f>
        <v/>
      </c>
      <c r="M16" s="4">
        <f>3960000-M17</f>
        <v/>
      </c>
      <c r="N16" s="8">
        <f>M16/L16</f>
        <v/>
      </c>
      <c r="O16" s="4">
        <f>5.33*300</f>
        <v/>
      </c>
      <c r="P16" s="8">
        <f>O16*N16</f>
        <v/>
      </c>
      <c r="Q16" s="307">
        <f>21*300</f>
        <v/>
      </c>
      <c r="R16" s="8">
        <f>Q16*N16</f>
        <v/>
      </c>
      <c r="S16" s="8">
        <f>R16-P16</f>
        <v/>
      </c>
      <c r="T16" s="478">
        <f>(Q16-O16)/L16</f>
        <v/>
      </c>
      <c r="U16" s="452">
        <f>T16/3*365</f>
        <v/>
      </c>
      <c r="V16" s="4">
        <f>Q16-O16-S16-(L16-M16)*0.0001*4</f>
        <v/>
      </c>
    </row>
    <row r="17">
      <c r="E17" s="4" t="n">
        <v>920005</v>
      </c>
      <c r="F17" s="283" t="inlineStr">
        <is>
          <t>鼎佳精密</t>
        </is>
      </c>
      <c r="G17" s="4" t="n">
        <v>200</v>
      </c>
      <c r="H17" s="4">
        <f>G17*11.16</f>
        <v/>
      </c>
      <c r="I17" s="4" t="n">
        <v>5000</v>
      </c>
      <c r="J17" s="307" t="inlineStr">
        <is>
          <t>朱</t>
        </is>
      </c>
      <c r="K17" s="298" t="inlineStr">
        <is>
          <t>长江能科</t>
        </is>
      </c>
      <c r="L17" s="4">
        <f>1144500*5.33</f>
        <v/>
      </c>
      <c r="M17" s="4">
        <f>2867100</f>
        <v/>
      </c>
      <c r="N17" s="8">
        <f>M17/L17</f>
        <v/>
      </c>
      <c r="O17" s="4">
        <f>5.33*300</f>
        <v/>
      </c>
      <c r="P17" s="8">
        <f>O17*N17</f>
        <v/>
      </c>
      <c r="Q17" s="4">
        <f>Q16</f>
        <v/>
      </c>
      <c r="R17" s="8">
        <f>Q17*N17</f>
        <v/>
      </c>
      <c r="S17" s="8">
        <f>R17-P17</f>
        <v/>
      </c>
      <c r="T17" s="478">
        <f>(Q17-O17)/L17</f>
        <v/>
      </c>
      <c r="U17" s="452">
        <f>T17/3*365</f>
        <v/>
      </c>
      <c r="V17" s="4">
        <f>Q17-O17-S17-(L17-M17)*0.0001*4</f>
        <v/>
      </c>
    </row>
    <row r="18">
      <c r="E18" s="4" t="n">
        <v>920018</v>
      </c>
      <c r="F18" s="290" t="inlineStr">
        <is>
          <t>宏远股份</t>
        </is>
      </c>
      <c r="G18" s="4" t="n">
        <v>300</v>
      </c>
      <c r="H18" s="4">
        <f>9.18*G18</f>
        <v/>
      </c>
      <c r="I18" s="4" t="n">
        <v>3155</v>
      </c>
      <c r="K18" s="298" t="inlineStr">
        <is>
          <t>长江能科</t>
        </is>
      </c>
      <c r="L18" s="4">
        <f>1144500*5.33</f>
        <v/>
      </c>
      <c r="M18" s="4" t="n">
        <v>3960000</v>
      </c>
      <c r="N18" s="8">
        <f>M18/L18</f>
        <v/>
      </c>
      <c r="O18" s="4">
        <f>5.33*300</f>
        <v/>
      </c>
      <c r="P18" s="8">
        <f>O18*N18</f>
        <v/>
      </c>
      <c r="Q18" s="4">
        <f>Q17</f>
        <v/>
      </c>
      <c r="R18" s="8">
        <f>Q18*N18</f>
        <v/>
      </c>
      <c r="S18" s="8">
        <f>R18-P18</f>
        <v/>
      </c>
      <c r="T18" s="478">
        <f>(Q18-O18)/L18</f>
        <v/>
      </c>
      <c r="U18" s="452">
        <f>T18/3*365</f>
        <v/>
      </c>
      <c r="V18" s="4">
        <f>Q18-O18-S18-(L18-M18)*0.0001*4</f>
        <v/>
      </c>
    </row>
    <row r="19">
      <c r="F19" s="291" t="inlineStr">
        <is>
          <t>能之光</t>
        </is>
      </c>
      <c r="G19" s="4" t="n">
        <v>200</v>
      </c>
      <c r="H19" s="4">
        <f>7.21*G19</f>
        <v/>
      </c>
      <c r="I19" s="4" t="n">
        <v>1852</v>
      </c>
    </row>
    <row r="20">
      <c r="F20" s="292" t="inlineStr">
        <is>
          <t>锦华新材</t>
        </is>
      </c>
      <c r="G20" s="4" t="n">
        <v>100</v>
      </c>
      <c r="H20" s="289">
        <f>18.15*100</f>
        <v/>
      </c>
      <c r="I20" s="4" t="n">
        <v>678</v>
      </c>
      <c r="K20" s="301" t="n"/>
      <c r="N20" s="8" t="n"/>
      <c r="P20" s="8" t="n"/>
      <c r="R20" s="8" t="n"/>
      <c r="S20" s="8" t="n"/>
      <c r="T20" s="478" t="n"/>
      <c r="U20" s="452" t="n"/>
    </row>
    <row r="21">
      <c r="F21" s="301" t="inlineStr">
        <is>
          <t>奥美森</t>
        </is>
      </c>
      <c r="G21" s="4" t="n">
        <v>100</v>
      </c>
      <c r="H21" s="4">
        <f>8.25*100</f>
        <v/>
      </c>
      <c r="I21" s="4" t="n">
        <v>200</v>
      </c>
      <c r="K21" s="301" t="n"/>
      <c r="N21" s="8" t="n"/>
      <c r="P21" s="8" t="n"/>
      <c r="R21" s="8" t="n"/>
      <c r="S21" s="8" t="n"/>
      <c r="T21" s="478" t="n"/>
      <c r="U21" s="452" t="n"/>
    </row>
    <row r="22">
      <c r="F22" s="307" t="inlineStr">
        <is>
          <t>长江能科</t>
        </is>
      </c>
      <c r="G22" s="4" t="n">
        <v>300</v>
      </c>
      <c r="H22" s="4" t="n">
        <v>1599</v>
      </c>
      <c r="I22" s="4" t="n">
        <v>800</v>
      </c>
      <c r="K22" s="301" t="n"/>
      <c r="N22" s="8" t="n"/>
      <c r="P22" s="8" t="n"/>
      <c r="R22" s="8" t="n"/>
      <c r="S22" s="8" t="n"/>
      <c r="T22" s="478" t="n"/>
      <c r="U22" s="452" t="n"/>
    </row>
    <row r="23">
      <c r="F23" s="301" t="inlineStr">
        <is>
          <t>泰凯英</t>
        </is>
      </c>
      <c r="G23" s="4" t="n">
        <v>100</v>
      </c>
      <c r="H23" s="4" t="n">
        <v>750</v>
      </c>
      <c r="I23" s="4" t="n">
        <v>500</v>
      </c>
      <c r="K23" s="301" t="inlineStr">
        <is>
          <t>泰凯英</t>
        </is>
      </c>
      <c r="L23" s="4" t="n">
        <v>2200000</v>
      </c>
      <c r="M23" s="4" t="n">
        <v>0</v>
      </c>
      <c r="N23" s="8">
        <f>M23/L23</f>
        <v/>
      </c>
      <c r="O23" s="4">
        <f>7.5*100</f>
        <v/>
      </c>
      <c r="P23" s="8">
        <f>O23*N23</f>
        <v/>
      </c>
      <c r="Q23" s="4">
        <f>21*100</f>
        <v/>
      </c>
      <c r="R23" s="8">
        <f>Q23*N23</f>
        <v/>
      </c>
      <c r="S23" s="8">
        <f>R23-P23</f>
        <v/>
      </c>
      <c r="T23" s="478">
        <f>(Q23-O23)/L23</f>
        <v/>
      </c>
      <c r="U23" s="452">
        <f>T23/3*365</f>
        <v/>
      </c>
      <c r="V23" s="4">
        <f>Q23-O23-S23-(L23-M23)*0.0001*4</f>
        <v/>
      </c>
    </row>
    <row r="24">
      <c r="F24" s="309" t="inlineStr">
        <is>
          <t>马可波罗</t>
        </is>
      </c>
      <c r="G24" s="4" t="n">
        <v>500</v>
      </c>
      <c r="H24" s="4" t="n">
        <v>13.75</v>
      </c>
      <c r="I24" s="4" t="n">
        <v>9600</v>
      </c>
    </row>
    <row r="25">
      <c r="F25" s="301" t="n"/>
    </row>
  </sheetData>
  <pageMargins left="0.7" right="0.7" top="0.75" bottom="0.75" header="0.3" footer="0.3"/>
  <pageSetup orientation="portrait" paperSize="9"/>
</worksheet>
</file>

<file path=xl/worksheets/sheet19.xml><?xml version="1.0" encoding="utf-8"?>
<worksheet xmlns="http://schemas.openxmlformats.org/spreadsheetml/2006/main">
  <sheetPr>
    <outlinePr summaryBelow="1" summaryRight="1"/>
    <pageSetUpPr/>
  </sheetPr>
  <dimension ref="A1:N16"/>
  <sheetViews>
    <sheetView workbookViewId="0">
      <selection activeCell="D11" sqref="D11"/>
    </sheetView>
  </sheetViews>
  <sheetFormatPr baseColWidth="8" defaultRowHeight="14"/>
  <sheetData>
    <row r="1">
      <c r="A1" s="387" t="inlineStr">
        <is>
          <t>一般2吨原煤洗出一吨精煤</t>
        </is>
      </c>
    </row>
    <row r="2" ht="28" customHeight="1" s="386">
      <c r="A2" s="8" t="n"/>
      <c r="B2" s="8" t="n"/>
      <c r="C2" s="8" t="n"/>
      <c r="D2" s="8" t="inlineStr">
        <is>
          <t>售价</t>
        </is>
      </c>
      <c r="E2" s="8" t="inlineStr">
        <is>
          <t>销售成本</t>
        </is>
      </c>
      <c r="F2" s="8" t="inlineStr">
        <is>
          <t>生产成本</t>
        </is>
      </c>
      <c r="G2" s="8" t="inlineStr">
        <is>
          <t>运输成本</t>
        </is>
      </c>
      <c r="H2" s="8" t="inlineStr">
        <is>
          <t>其他成本</t>
        </is>
      </c>
      <c r="I2" s="8" t="inlineStr">
        <is>
          <t>产量</t>
        </is>
      </c>
      <c r="J2" s="8" t="inlineStr">
        <is>
          <t>销量</t>
        </is>
      </c>
      <c r="K2" s="8" t="inlineStr">
        <is>
          <t>秦皇岛标煤均价</t>
        </is>
      </c>
    </row>
    <row r="3">
      <c r="B3" s="387" t="inlineStr">
        <is>
          <t>山煤国际</t>
        </is>
      </c>
      <c r="C3" s="387" t="inlineStr">
        <is>
          <t>2022Q2</t>
        </is>
      </c>
      <c r="D3" s="387" t="n">
        <v>750</v>
      </c>
      <c r="E3" s="387" t="n">
        <v>257</v>
      </c>
      <c r="I3" s="387" t="n">
        <v>1107</v>
      </c>
      <c r="J3" s="387" t="n">
        <v>971</v>
      </c>
      <c r="N3" s="387" t="inlineStr">
        <is>
          <t>2025Q2，火电发电下滑，煤炭产量增长，销量下滑</t>
        </is>
      </c>
    </row>
    <row r="4">
      <c r="C4" s="387" t="inlineStr">
        <is>
          <t>2023Q2</t>
        </is>
      </c>
      <c r="D4" s="387" t="n">
        <v>661</v>
      </c>
      <c r="E4" s="387" t="n">
        <v>257</v>
      </c>
      <c r="I4" s="387" t="n">
        <v>1055</v>
      </c>
      <c r="J4" s="387" t="n">
        <v>967</v>
      </c>
      <c r="N4" s="387" t="inlineStr">
        <is>
          <t>1-9月，秦皇岛5500卡均价681，同比-21.7%</t>
        </is>
      </c>
    </row>
    <row r="5">
      <c r="C5" s="387" t="inlineStr">
        <is>
          <t>2025Q1</t>
        </is>
      </c>
      <c r="D5" s="387" t="n">
        <v>594</v>
      </c>
      <c r="E5" s="387" t="n">
        <v>271</v>
      </c>
      <c r="I5" s="387" t="n">
        <v>908</v>
      </c>
      <c r="J5" s="387" t="n">
        <v>441</v>
      </c>
      <c r="N5" s="387" t="inlineStr">
        <is>
          <t>2024年煤炭行业平均完全成本（含运输）约323元/吨</t>
        </is>
      </c>
    </row>
    <row r="6">
      <c r="C6" s="387" t="inlineStr">
        <is>
          <t>2025Q2</t>
        </is>
      </c>
      <c r="D6" s="387" t="n">
        <v>527</v>
      </c>
      <c r="E6" s="387" t="n">
        <v>277</v>
      </c>
      <c r="I6" s="387" t="n">
        <v>873</v>
      </c>
      <c r="J6" s="387" t="n">
        <v>593</v>
      </c>
    </row>
    <row r="7">
      <c r="C7" s="387" t="inlineStr">
        <is>
          <t>2025Q3</t>
        </is>
      </c>
      <c r="D7" s="387" t="n">
        <v>457</v>
      </c>
      <c r="E7" s="387" t="n">
        <v>230</v>
      </c>
      <c r="I7" s="387" t="n">
        <v>882</v>
      </c>
      <c r="J7" s="387" t="n">
        <v>947</v>
      </c>
    </row>
    <row r="8">
      <c r="C8" s="387" t="inlineStr">
        <is>
          <t>2025Q4</t>
        </is>
      </c>
    </row>
    <row r="9">
      <c r="B9" s="387" t="inlineStr">
        <is>
          <t>陕西煤业</t>
        </is>
      </c>
      <c r="C9" s="387" t="inlineStr">
        <is>
          <t>2024S2</t>
        </is>
      </c>
      <c r="E9" s="387" t="n">
        <v>280</v>
      </c>
      <c r="F9" s="387" t="n">
        <v>180</v>
      </c>
      <c r="G9" s="387" t="n">
        <v>60</v>
      </c>
      <c r="H9" s="387" t="n">
        <v>42</v>
      </c>
    </row>
    <row r="10">
      <c r="C10" s="387" t="inlineStr">
        <is>
          <t>2025Q1</t>
        </is>
      </c>
      <c r="E10" s="387" t="n">
        <v>280</v>
      </c>
    </row>
    <row r="11">
      <c r="C11" s="387" t="inlineStr">
        <is>
          <t>2025Q2</t>
        </is>
      </c>
      <c r="D11" s="387" t="n">
        <v>420</v>
      </c>
      <c r="E11" s="387" t="n">
        <v>280</v>
      </c>
    </row>
    <row r="12">
      <c r="B12" s="387" t="inlineStr">
        <is>
          <t>中国神华</t>
        </is>
      </c>
    </row>
    <row r="13">
      <c r="C13" s="387" t="inlineStr">
        <is>
          <t>2024Q3</t>
        </is>
      </c>
      <c r="D13" s="387" t="n">
        <v>526</v>
      </c>
      <c r="E13" s="387" t="n">
        <v>293</v>
      </c>
      <c r="F13" s="387" t="n">
        <v>179</v>
      </c>
      <c r="G13" s="387" t="n">
        <v>30</v>
      </c>
    </row>
    <row r="14">
      <c r="C14" s="387" t="inlineStr">
        <is>
          <t>2025Q1</t>
        </is>
      </c>
      <c r="D14" s="387" t="n">
        <v>484</v>
      </c>
      <c r="F14" s="387" t="n">
        <v>195.8</v>
      </c>
      <c r="K14" s="387" t="n">
        <v>731</v>
      </c>
    </row>
    <row r="15">
      <c r="C15" s="387" t="inlineStr">
        <is>
          <t>2025Q2</t>
        </is>
      </c>
      <c r="F15" s="387" t="n">
        <v>173.2</v>
      </c>
    </row>
    <row r="16">
      <c r="C16" s="387" t="inlineStr">
        <is>
          <t>2025Q3</t>
        </is>
      </c>
      <c r="D16" s="387" t="n">
        <v>470</v>
      </c>
      <c r="F16" s="387" t="n">
        <v>173.2</v>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3:U20"/>
  <sheetViews>
    <sheetView workbookViewId="0">
      <selection activeCell="O16" sqref="O16"/>
    </sheetView>
  </sheetViews>
  <sheetFormatPr baseColWidth="8" defaultRowHeight="14"/>
  <sheetData>
    <row r="3">
      <c r="L3" s="387" t="inlineStr">
        <is>
          <t>年份</t>
        </is>
      </c>
      <c r="M3" s="387" t="inlineStr">
        <is>
          <t>2024S1</t>
        </is>
      </c>
      <c r="N3" s="387" t="inlineStr">
        <is>
          <t>水</t>
        </is>
      </c>
      <c r="O3" s="387" t="inlineStr">
        <is>
          <t>光伏</t>
        </is>
      </c>
      <c r="P3" s="387" t="inlineStr">
        <is>
          <t>风</t>
        </is>
      </c>
      <c r="Q3" s="387" t="inlineStr">
        <is>
          <t>核</t>
        </is>
      </c>
      <c r="R3" s="387" t="inlineStr">
        <is>
          <t>火</t>
        </is>
      </c>
      <c r="S3" s="387" t="inlineStr">
        <is>
          <t>合计</t>
        </is>
      </c>
    </row>
    <row r="4">
      <c r="C4" s="387" t="inlineStr">
        <is>
          <t>装机量</t>
        </is>
      </c>
      <c r="D4" s="387" t="inlineStr">
        <is>
          <t>发电量</t>
        </is>
      </c>
      <c r="E4" s="387" t="inlineStr">
        <is>
          <t>含税电价</t>
        </is>
      </c>
      <c r="F4" s="387" t="inlineStr">
        <is>
          <t>标煤单价</t>
        </is>
      </c>
      <c r="G4" s="387" t="inlineStr">
        <is>
          <t>度电利润分</t>
        </is>
      </c>
      <c r="L4" s="387" t="inlineStr">
        <is>
          <t>亿千瓦</t>
        </is>
      </c>
      <c r="M4" s="387" t="inlineStr">
        <is>
          <t>总装机</t>
        </is>
      </c>
      <c r="N4" s="387" t="n">
        <v>4.4</v>
      </c>
      <c r="O4" s="387" t="n">
        <v>7.1</v>
      </c>
      <c r="P4" s="387" t="n">
        <v>4.7</v>
      </c>
      <c r="Q4" s="387" t="n">
        <v>0.6</v>
      </c>
      <c r="R4" s="387" t="n">
        <v>14.4</v>
      </c>
      <c r="S4" s="387">
        <f>SUM(N4:R4)</f>
        <v/>
      </c>
    </row>
    <row r="5">
      <c r="A5" s="387" t="inlineStr">
        <is>
          <t>皖能电力</t>
        </is>
      </c>
      <c r="B5" s="387" t="inlineStr">
        <is>
          <t>2024S1</t>
        </is>
      </c>
      <c r="E5" s="387">
        <f>E6/0.96</f>
        <v/>
      </c>
      <c r="F5" s="387">
        <f>F6/0.86</f>
        <v/>
      </c>
      <c r="G5" s="387" t="n">
        <v>3.6</v>
      </c>
      <c r="L5" s="387" t="inlineStr">
        <is>
          <t>亿千瓦</t>
        </is>
      </c>
      <c r="M5" s="387" t="inlineStr">
        <is>
          <t>总装占比</t>
        </is>
      </c>
      <c r="N5" s="279">
        <f>N4/$S$4</f>
        <v/>
      </c>
      <c r="O5" s="279">
        <f>O4/$S$4</f>
        <v/>
      </c>
      <c r="P5" s="279">
        <f>P4/$S$4</f>
        <v/>
      </c>
      <c r="Q5" s="279">
        <f>Q4/$S$4</f>
        <v/>
      </c>
      <c r="R5" s="279">
        <f>R4/$S$4</f>
        <v/>
      </c>
    </row>
    <row r="6">
      <c r="B6" s="387" t="inlineStr">
        <is>
          <t>2025S1</t>
        </is>
      </c>
      <c r="C6" s="387" t="n">
        <v>1317</v>
      </c>
      <c r="D6" s="387" t="n">
        <v>273.8</v>
      </c>
      <c r="E6" s="387" t="n">
        <v>0.429</v>
      </c>
      <c r="F6" s="387" t="n">
        <v>800</v>
      </c>
      <c r="G6" s="387" t="n">
        <v>5</v>
      </c>
      <c r="M6" s="387" t="inlineStr">
        <is>
          <t>新增装机</t>
        </is>
      </c>
      <c r="N6" s="387" t="n">
        <v>0.05</v>
      </c>
      <c r="O6" s="387" t="n">
        <v>2.116</v>
      </c>
      <c r="P6" s="387" t="n">
        <v>0.2584</v>
      </c>
      <c r="Q6" s="387" t="n">
        <v>0</v>
      </c>
      <c r="R6" s="387" t="n">
        <v>0.6175</v>
      </c>
      <c r="S6" s="387">
        <f>SUM(N6:R6)</f>
        <v/>
      </c>
    </row>
    <row r="7">
      <c r="M7" s="387" t="inlineStr">
        <is>
          <t>发电量</t>
        </is>
      </c>
      <c r="N7" s="387" t="n">
        <v>5525</v>
      </c>
      <c r="O7" s="387" t="n">
        <v>3914</v>
      </c>
      <c r="P7" s="387" t="n">
        <v>5088</v>
      </c>
      <c r="Q7" s="387" t="n">
        <v>2300</v>
      </c>
      <c r="R7" s="387" t="n">
        <v>30052</v>
      </c>
      <c r="S7" s="387">
        <f>SUM(N7:R7)</f>
        <v/>
      </c>
    </row>
    <row r="8">
      <c r="M8" s="387" t="inlineStr">
        <is>
          <t>发电占比</t>
        </is>
      </c>
      <c r="N8" s="279">
        <f>N7/$S$7</f>
        <v/>
      </c>
      <c r="O8" s="279">
        <f>O7/$S$7</f>
        <v/>
      </c>
      <c r="P8" s="279">
        <f>P7/$S$7</f>
        <v/>
      </c>
      <c r="Q8" s="279">
        <f>Q7/$S$7</f>
        <v/>
      </c>
      <c r="R8" s="279">
        <f>R7/$S$7</f>
        <v/>
      </c>
    </row>
    <row r="9">
      <c r="M9" s="387" t="inlineStr">
        <is>
          <t>2024S2</t>
        </is>
      </c>
      <c r="N9" s="387" t="inlineStr">
        <is>
          <t>水</t>
        </is>
      </c>
      <c r="O9" s="387" t="inlineStr">
        <is>
          <t>光伏</t>
        </is>
      </c>
      <c r="P9" s="387" t="inlineStr">
        <is>
          <t>风</t>
        </is>
      </c>
      <c r="Q9" s="387" t="inlineStr">
        <is>
          <t>核</t>
        </is>
      </c>
      <c r="R9" s="387" t="inlineStr">
        <is>
          <t>火</t>
        </is>
      </c>
      <c r="S9" s="387" t="inlineStr">
        <is>
          <t>合计</t>
        </is>
      </c>
    </row>
    <row r="10">
      <c r="M10" s="387" t="inlineStr">
        <is>
          <t>总装机</t>
        </is>
      </c>
      <c r="N10" s="387" t="n">
        <v>4.4</v>
      </c>
      <c r="O10" s="387" t="n">
        <v>8.800000000000001</v>
      </c>
      <c r="P10" s="387" t="n">
        <v>5.2</v>
      </c>
      <c r="Q10" s="387" t="n">
        <v>0.6</v>
      </c>
      <c r="R10" s="387" t="n">
        <v>14.4</v>
      </c>
      <c r="S10" s="387">
        <f>SUM(N10:R10)</f>
        <v/>
      </c>
    </row>
    <row r="11">
      <c r="M11" s="387" t="inlineStr">
        <is>
          <t>总装占比</t>
        </is>
      </c>
      <c r="N11" s="279">
        <f>N10/$S$10</f>
        <v/>
      </c>
      <c r="O11" s="279">
        <f>O10/$S$10</f>
        <v/>
      </c>
      <c r="P11" s="279">
        <f>P10/$S$10</f>
        <v/>
      </c>
      <c r="Q11" s="279">
        <f>Q10/$S$10</f>
        <v/>
      </c>
      <c r="R11" s="279">
        <f>R10/$S$10</f>
        <v/>
      </c>
    </row>
    <row r="12">
      <c r="A12" s="387" t="inlineStr">
        <is>
          <t>年份</t>
        </is>
      </c>
      <c r="B12" s="387" t="inlineStr">
        <is>
          <t>弃风率</t>
        </is>
      </c>
      <c r="C12" s="387" t="inlineStr">
        <is>
          <t>弃光率</t>
        </is>
      </c>
      <c r="D12" s="387" t="inlineStr">
        <is>
          <t>用电量</t>
        </is>
      </c>
      <c r="E12" s="387" t="inlineStr">
        <is>
          <t>发电量</t>
        </is>
      </c>
      <c r="F12" s="387" t="inlineStr">
        <is>
          <t>原煤产量</t>
        </is>
      </c>
      <c r="G12" s="387" t="inlineStr">
        <is>
          <t>进口煤</t>
        </is>
      </c>
      <c r="H12" s="387" t="inlineStr">
        <is>
          <t>消费煤</t>
        </is>
      </c>
      <c r="I12" s="387" t="inlineStr">
        <is>
          <t>钢铁产</t>
        </is>
      </c>
      <c r="J12" s="387" t="inlineStr">
        <is>
          <t>水泥</t>
        </is>
      </c>
      <c r="M12" s="387" t="inlineStr">
        <is>
          <t>新增装机</t>
        </is>
      </c>
      <c r="N12" s="387" t="n">
        <v>0.1378</v>
      </c>
      <c r="O12" s="387" t="n">
        <v>2.78</v>
      </c>
      <c r="P12" s="387" t="n">
        <v>0.8</v>
      </c>
      <c r="Q12" s="387" t="n">
        <v>0.0384</v>
      </c>
      <c r="R12" s="387" t="n">
        <v>0.5</v>
      </c>
      <c r="S12" s="387">
        <f>SUM(N12:R12)</f>
        <v/>
      </c>
    </row>
    <row r="13">
      <c r="A13" s="387" t="inlineStr">
        <is>
          <t>2025S1</t>
        </is>
      </c>
      <c r="B13" s="387" t="n">
        <v>0.68</v>
      </c>
      <c r="D13" s="387" t="n">
        <v>4.8418</v>
      </c>
      <c r="E13" s="387" t="n">
        <v>4.5371</v>
      </c>
      <c r="F13" s="387" t="n">
        <v>24</v>
      </c>
      <c r="G13" s="387" t="n">
        <v>2.2</v>
      </c>
      <c r="H13" s="387" t="n">
        <v>23.9</v>
      </c>
      <c r="I13" s="387" t="n">
        <v>5.15</v>
      </c>
      <c r="J13" s="387" t="n">
        <v>8.15</v>
      </c>
      <c r="M13" s="387" t="inlineStr">
        <is>
          <t>发电量</t>
        </is>
      </c>
      <c r="N13" s="387" t="n">
        <v>14239</v>
      </c>
      <c r="O13" s="387" t="n">
        <v>18300</v>
      </c>
      <c r="P13" s="387" t="n">
        <v>9360</v>
      </c>
      <c r="Q13" s="387" t="n">
        <v>4447</v>
      </c>
      <c r="R13" s="387" t="n">
        <v>63700</v>
      </c>
      <c r="S13" s="387">
        <f>SUM(N13:R13)</f>
        <v/>
      </c>
    </row>
    <row r="14">
      <c r="A14" s="387" t="inlineStr">
        <is>
          <t>同比</t>
        </is>
      </c>
      <c r="B14" s="279" t="n"/>
      <c r="C14" s="279" t="n"/>
      <c r="D14" s="279" t="n">
        <v>0.037</v>
      </c>
      <c r="E14" s="279" t="n">
        <v>0.008</v>
      </c>
      <c r="F14" s="279" t="n">
        <v>0.054</v>
      </c>
      <c r="G14" s="279" t="n">
        <v>-0.111</v>
      </c>
      <c r="H14" s="279" t="n">
        <v>0.004</v>
      </c>
      <c r="I14" s="279" t="n">
        <v>-0.03</v>
      </c>
      <c r="J14" s="279" t="n">
        <v>-0.043</v>
      </c>
      <c r="K14" s="279" t="n"/>
      <c r="M14" s="387" t="inlineStr">
        <is>
          <t>发电占比</t>
        </is>
      </c>
      <c r="N14" s="279">
        <f>N13/$S$13</f>
        <v/>
      </c>
      <c r="O14" s="279">
        <f>O13/$S$13</f>
        <v/>
      </c>
      <c r="P14" s="279">
        <f>P13/$S$13</f>
        <v/>
      </c>
      <c r="Q14" s="279">
        <f>Q13/$S$13</f>
        <v/>
      </c>
      <c r="R14" s="279">
        <f>R13/$S$13</f>
        <v/>
      </c>
    </row>
    <row r="15">
      <c r="A15" s="387" t="inlineStr">
        <is>
          <t>2025S2</t>
        </is>
      </c>
      <c r="M15" s="387" t="inlineStr">
        <is>
          <t>2025S1</t>
        </is>
      </c>
      <c r="N15" s="387" t="inlineStr">
        <is>
          <t>水</t>
        </is>
      </c>
      <c r="O15" s="387" t="inlineStr">
        <is>
          <t>光伏</t>
        </is>
      </c>
      <c r="P15" s="387" t="inlineStr">
        <is>
          <t>风</t>
        </is>
      </c>
      <c r="Q15" s="387" t="inlineStr">
        <is>
          <t>核</t>
        </is>
      </c>
      <c r="R15" s="387" t="inlineStr">
        <is>
          <t>火</t>
        </is>
      </c>
      <c r="S15" s="387" t="inlineStr">
        <is>
          <t>合计</t>
        </is>
      </c>
      <c r="U15" s="387" t="inlineStr">
        <is>
          <t>新能源发电全面进入市场交易，会拉低电价</t>
        </is>
      </c>
    </row>
    <row r="16">
      <c r="A16" s="387" t="inlineStr">
        <is>
          <t>同比</t>
        </is>
      </c>
      <c r="M16" s="387" t="inlineStr">
        <is>
          <t>总装机</t>
        </is>
      </c>
      <c r="N16" s="387" t="n">
        <v>4.4</v>
      </c>
      <c r="O16" s="387" t="n">
        <v>11</v>
      </c>
      <c r="P16" s="387" t="n">
        <v>5.73</v>
      </c>
      <c r="Q16" s="387" t="n">
        <v>0.6</v>
      </c>
      <c r="R16" s="387" t="n">
        <v>14.7</v>
      </c>
      <c r="S16" s="387">
        <f>SUM(N16:R16)</f>
        <v/>
      </c>
    </row>
    <row r="17">
      <c r="M17" s="387" t="inlineStr">
        <is>
          <t>总装占比</t>
        </is>
      </c>
      <c r="N17" s="279">
        <f>N16/$S$16</f>
        <v/>
      </c>
      <c r="O17" s="279">
        <f>O16/$S$16</f>
        <v/>
      </c>
      <c r="P17" s="279">
        <f>P16/$S$16</f>
        <v/>
      </c>
      <c r="Q17" s="279">
        <f>Q16/$S$16</f>
        <v/>
      </c>
      <c r="R17" s="279">
        <f>R16/$S$16</f>
        <v/>
      </c>
    </row>
    <row r="18">
      <c r="M18" s="387" t="inlineStr">
        <is>
          <t>新增装机</t>
        </is>
      </c>
      <c r="N18" s="387" t="n">
        <v>0.0393</v>
      </c>
      <c r="O18" s="387" t="n">
        <v>2.12</v>
      </c>
      <c r="P18" s="387" t="n">
        <v>0.5139</v>
      </c>
      <c r="Q18" s="387" t="n">
        <v>0</v>
      </c>
      <c r="R18" s="387" t="n">
        <v>0.3</v>
      </c>
      <c r="S18" s="387">
        <f>SUM(N18:R18)</f>
        <v/>
      </c>
    </row>
    <row r="19">
      <c r="M19" s="387" t="inlineStr">
        <is>
          <t>发电量</t>
        </is>
      </c>
      <c r="N19" s="387" t="n">
        <v>5398</v>
      </c>
      <c r="O19" s="387" t="n">
        <v>5591</v>
      </c>
      <c r="P19" s="387" t="n">
        <v>5880</v>
      </c>
      <c r="Q19" s="387" t="n">
        <v>2300</v>
      </c>
      <c r="R19" s="387" t="n">
        <v>29400</v>
      </c>
      <c r="S19" s="387">
        <f>SUM(N19:R19)</f>
        <v/>
      </c>
    </row>
    <row r="20">
      <c r="M20" s="387" t="inlineStr">
        <is>
          <t>发电占比</t>
        </is>
      </c>
      <c r="N20" s="279">
        <f>N19/$S$19</f>
        <v/>
      </c>
      <c r="O20" s="279">
        <f>O19/$S$19</f>
        <v/>
      </c>
      <c r="P20" s="279">
        <f>P19/$S$19</f>
        <v/>
      </c>
      <c r="Q20" s="279">
        <f>Q19/$S$19</f>
        <v/>
      </c>
      <c r="R20" s="279">
        <f>R19/$S$19</f>
        <v/>
      </c>
    </row>
  </sheetData>
  <pageMargins left="0.7" right="0.7" top="0.75" bottom="0.75" header="0.3" footer="0.3"/>
  <pageSetup orientation="portrait" paperSize="9"/>
</worksheet>
</file>

<file path=xl/worksheets/sheet21.xml><?xml version="1.0" encoding="utf-8"?>
<worksheet xmlns="http://schemas.openxmlformats.org/spreadsheetml/2006/main">
  <sheetPr>
    <outlinePr summaryBelow="1" summaryRight="1"/>
    <pageSetUpPr/>
  </sheetPr>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baseColWidth="8" defaultRowHeight="14"/>
  <cols>
    <col width="5.08203125" customWidth="1" style="386" min="2" max="2"/>
    <col width="5.58203125" customWidth="1" style="386" min="3" max="3"/>
    <col width="6.5" bestFit="1" customWidth="1" style="386" min="4" max="4"/>
    <col width="9.33203125" bestFit="1" customWidth="1" style="386" min="8" max="8"/>
    <col width="8.58203125" bestFit="1" customWidth="1" style="386" min="9" max="9"/>
    <col width="7.33203125" bestFit="1" customWidth="1" style="386" min="10" max="10"/>
    <col width="11.75" bestFit="1" customWidth="1" style="386" min="11" max="11"/>
    <col width="7.5" bestFit="1" customWidth="1" style="386" min="12" max="12"/>
    <col hidden="1" width="13" customWidth="1" style="386" min="13" max="16"/>
    <col width="7.5" bestFit="1" customWidth="1" style="386" min="20" max="20"/>
    <col width="8.4140625" bestFit="1" customWidth="1" style="386" min="21" max="21"/>
    <col width="6.08203125" customWidth="1" style="386" min="22" max="22"/>
    <col width="8.83203125" bestFit="1" customWidth="1" style="386" min="23" max="23"/>
    <col width="7.33203125" bestFit="1" customWidth="1" style="386" min="24" max="25"/>
    <col width="6.5" bestFit="1" customWidth="1" style="386" min="26" max="27"/>
    <col width="6.33203125" bestFit="1" customWidth="1" style="386" min="28" max="29"/>
    <col width="6.5" bestFit="1" customWidth="1" style="386" min="30" max="30"/>
    <col width="9.33203125" bestFit="1" customWidth="1" style="386" min="31" max="31"/>
    <col width="9.33203125" bestFit="1" customWidth="1" style="386" min="36" max="36"/>
  </cols>
  <sheetData>
    <row r="1" ht="45" customHeight="1" s="386">
      <c r="A1" s="385" t="inlineStr">
        <is>
          <t>统计每年没有实际退市的带星股票到年底的涨幅，买点统一从带星后的10个自然日
ST板块指数跟微盘股相关性很大</t>
        </is>
      </c>
      <c r="G1" s="385" t="n"/>
      <c r="H1" s="385" t="n"/>
      <c r="I1" s="385" t="n"/>
      <c r="J1" s="385" t="n"/>
      <c r="Q1" s="387" t="inlineStr">
        <is>
          <t>12月的行情主要是超跌反弹，特别是保壳概率还极度不确定的票，比如净资产略负的，大股东一个豁免就保住了</t>
        </is>
      </c>
    </row>
    <row r="2">
      <c r="I2" s="387" t="inlineStr">
        <is>
          <t>数量要能轮动起来</t>
        </is>
      </c>
    </row>
    <row r="3" ht="42" customFormat="1" customHeight="1" s="8">
      <c r="A3" s="8" t="inlineStr">
        <is>
          <t>年份</t>
        </is>
      </c>
      <c r="B3" s="8" t="inlineStr">
        <is>
          <t>股票数量</t>
        </is>
      </c>
      <c r="C3" s="8" t="inlineStr">
        <is>
          <t>涨的数量</t>
        </is>
      </c>
      <c r="D3" s="8" t="inlineStr">
        <is>
          <t>胜率</t>
        </is>
      </c>
      <c r="E3" s="387" t="inlineStr">
        <is>
          <t>胜率差</t>
        </is>
      </c>
      <c r="F3" s="8" t="inlineStr">
        <is>
          <t>平均涨幅不含退市</t>
        </is>
      </c>
      <c r="G3" s="8" t="inlineStr">
        <is>
          <t>涨幅差</t>
        </is>
      </c>
      <c r="H3" s="8" t="inlineStr">
        <is>
          <t>回撤</t>
        </is>
      </c>
      <c r="I3" s="8" t="inlineStr">
        <is>
          <t>小市值轮动-10日-10支</t>
        </is>
      </c>
      <c r="J3" s="8" t="inlineStr">
        <is>
          <t>回撤</t>
        </is>
      </c>
      <c r="K3" s="8" t="inlineStr">
        <is>
          <t>沪深300</t>
        </is>
      </c>
      <c r="L3" s="8" t="inlineStr">
        <is>
          <t>微盘股</t>
        </is>
      </c>
      <c r="M3" s="8" t="inlineStr">
        <is>
          <t>带星后20日</t>
        </is>
      </c>
      <c r="N3" s="8" t="inlineStr">
        <is>
          <t>涨的数量</t>
        </is>
      </c>
      <c r="O3" s="8" t="inlineStr">
        <is>
          <t>胜率</t>
        </is>
      </c>
      <c r="P3" s="8" t="inlineStr">
        <is>
          <t>平均涨幅</t>
        </is>
      </c>
      <c r="Q3" s="8" t="inlineStr">
        <is>
          <t>持有封基</t>
        </is>
      </c>
    </row>
    <row r="4" ht="28" customFormat="1" customHeight="1" s="8">
      <c r="A4" s="8" t="inlineStr">
        <is>
          <t>累计收益率</t>
        </is>
      </c>
      <c r="E4" s="293" t="n"/>
      <c r="F4" s="293">
        <f>1*(1+F6)*(1+F7)*(1+F8)*(1+F9)*(1+F10)*(1+F11)*(1+F12)-1</f>
        <v/>
      </c>
      <c r="G4" s="293" t="n"/>
      <c r="H4" s="293" t="n"/>
      <c r="I4" s="293">
        <f>1*(1+I6)*(1+I7)*(1+I8)*(1+I9)*(1+I10)*(1+I11)*(1+I12)-1</f>
        <v/>
      </c>
      <c r="J4" s="293" t="n"/>
      <c r="K4" s="293">
        <f>1*(1+K6)*(1+K7)*(1+K8)*(1+K9)*(1+K10)*(1+K11)*(1+K12)-1</f>
        <v/>
      </c>
      <c r="L4" s="293">
        <f>1*(1+L6)*(1+L7)*(1+L8)*(1+L9)*(1+L10)*(1+L11)*(1+L12)-1</f>
        <v/>
      </c>
      <c r="P4" s="293">
        <f>1*(1+P6)*(1+P7)*(1+P8)*(1+P9)*(1+P10)*(1+P11)*(1+P12)-1</f>
        <v/>
      </c>
      <c r="Q4" s="293">
        <f>1*(1+Q6)*(1+Q7)*(1+Q8)*(1+Q9)*(1+Q10)*(1+Q11)*(1+Q12)-1</f>
        <v/>
      </c>
      <c r="R4" s="8" t="inlineStr">
        <is>
          <t>无退市含重整股</t>
        </is>
      </c>
      <c r="T4" s="8" t="inlineStr">
        <is>
          <t>1-4月总跌幅</t>
        </is>
      </c>
    </row>
    <row r="5" ht="28" customFormat="1" customHeight="1" s="8">
      <c r="A5" s="8" t="inlineStr">
        <is>
          <t>年化收益率</t>
        </is>
      </c>
      <c r="E5" s="293" t="n"/>
      <c r="F5" s="293">
        <f>POWER(1+F4,1/COUNT(F6:F12))-1</f>
        <v/>
      </c>
      <c r="G5" s="293" t="n"/>
      <c r="H5" s="293" t="n"/>
      <c r="I5" s="293">
        <f>POWER(1+I4,1/COUNT(I6:I12))-1</f>
        <v/>
      </c>
      <c r="J5" s="293" t="n"/>
      <c r="K5" s="293">
        <f>POWER(1+K4,1/COUNT(K6:K12))-1</f>
        <v/>
      </c>
      <c r="L5" s="293">
        <f>POWER(1+L4,1/COUNT(L6:L12))-1</f>
        <v/>
      </c>
      <c r="P5" s="293">
        <f>POWER(1+P4,1/COUNT(P6:P12))-1</f>
        <v/>
      </c>
      <c r="Q5" s="293">
        <f>POWER(1+Q4,1/COUNT(Q6:Q12))-1</f>
        <v/>
      </c>
      <c r="R5" s="8" t="inlineStr">
        <is>
          <t>年份\月份</t>
        </is>
      </c>
      <c r="S5" s="8" t="n">
        <v>1</v>
      </c>
      <c r="T5" s="8" t="n">
        <v>2</v>
      </c>
      <c r="U5" s="8" t="n">
        <v>3</v>
      </c>
      <c r="V5" s="8" t="n">
        <v>4</v>
      </c>
      <c r="W5" s="8" t="n">
        <v>5</v>
      </c>
      <c r="X5" s="8" t="n">
        <v>6</v>
      </c>
      <c r="Y5" s="8" t="n">
        <v>7</v>
      </c>
      <c r="Z5" s="8" t="n">
        <v>8</v>
      </c>
      <c r="AA5" s="8" t="n">
        <v>9</v>
      </c>
      <c r="AB5" s="8" t="n">
        <v>10</v>
      </c>
      <c r="AC5" s="8" t="n">
        <v>11</v>
      </c>
      <c r="AD5" s="316" t="n">
        <v>12</v>
      </c>
      <c r="AE5" s="8" t="n">
        <v>1</v>
      </c>
      <c r="AF5" s="8" t="n">
        <v>2</v>
      </c>
      <c r="AG5" s="8" t="n">
        <v>3</v>
      </c>
      <c r="AH5" s="8" t="n">
        <v>4</v>
      </c>
      <c r="AI5" s="8" t="n">
        <v>5</v>
      </c>
      <c r="AJ5" s="8" t="n">
        <v>6</v>
      </c>
      <c r="AK5" s="8" t="n">
        <v>7</v>
      </c>
      <c r="AL5" s="8" t="n">
        <v>8</v>
      </c>
    </row>
    <row r="6" customFormat="1" s="8">
      <c r="A6" s="8" t="n">
        <v>2019</v>
      </c>
      <c r="B6" s="8" t="n">
        <v>34</v>
      </c>
      <c r="C6" s="8" t="n">
        <v>11</v>
      </c>
      <c r="D6" s="279">
        <f>C6/B6</f>
        <v/>
      </c>
      <c r="E6" s="293" t="n"/>
      <c r="F6" s="293" t="n">
        <v>-0.1963</v>
      </c>
      <c r="G6" s="293" t="n"/>
      <c r="H6" s="293" t="n"/>
      <c r="I6" s="293" t="n"/>
      <c r="J6" s="293" t="n"/>
      <c r="K6" s="293" t="n">
        <v>0.3607</v>
      </c>
      <c r="L6" s="293" t="n">
        <v>0.448</v>
      </c>
      <c r="N6" s="8" t="n">
        <v>15</v>
      </c>
      <c r="O6" s="279">
        <f>N6/B6</f>
        <v/>
      </c>
      <c r="P6" s="293" t="n">
        <v>-0.06370000000000001</v>
      </c>
      <c r="Q6" s="293" t="n">
        <v>0.5515</v>
      </c>
      <c r="R6" s="8" t="n">
        <v>2019</v>
      </c>
      <c r="S6" s="293" t="n"/>
      <c r="T6" s="293" t="n"/>
      <c r="U6" s="293" t="n"/>
      <c r="V6" s="293" t="n"/>
      <c r="W6" s="293" t="n"/>
      <c r="X6" s="293" t="n"/>
      <c r="Y6" s="293" t="n"/>
      <c r="Z6" s="293" t="n"/>
      <c r="AA6" s="293" t="n"/>
      <c r="AB6" s="293" t="n"/>
      <c r="AC6" s="293" t="n"/>
      <c r="AD6" s="293" t="n"/>
    </row>
    <row r="7">
      <c r="A7" s="387" t="n">
        <v>2020</v>
      </c>
      <c r="B7" s="387" t="n">
        <v>88</v>
      </c>
      <c r="C7" s="387" t="n">
        <v>59</v>
      </c>
      <c r="D7" s="279">
        <f>C7/B7</f>
        <v/>
      </c>
      <c r="E7" s="279" t="n"/>
      <c r="F7" s="279" t="n">
        <v>0.1332</v>
      </c>
      <c r="G7" s="279" t="n"/>
      <c r="H7" s="279" t="n"/>
      <c r="I7" s="279" t="n">
        <v>0.07000000000000001</v>
      </c>
      <c r="J7" s="279" t="n"/>
      <c r="K7" s="279" t="n">
        <v>0.2721</v>
      </c>
      <c r="L7" s="279" t="n">
        <v>0.2031</v>
      </c>
      <c r="N7" s="387" t="n">
        <v>61</v>
      </c>
      <c r="O7" s="279">
        <f>N7/B7</f>
        <v/>
      </c>
      <c r="P7" s="279" t="n">
        <v>0.2217</v>
      </c>
      <c r="Q7" s="279" t="n">
        <v>0.3649</v>
      </c>
      <c r="R7" s="387" t="n">
        <v>2020</v>
      </c>
      <c r="S7" s="293" t="n"/>
      <c r="T7" s="293" t="n">
        <v>-0.3239</v>
      </c>
      <c r="U7" s="293" t="n"/>
      <c r="V7" s="293" t="n">
        <v>-0.0126</v>
      </c>
      <c r="W7" s="293" t="n">
        <v>-0.0372</v>
      </c>
      <c r="X7" s="293" t="n">
        <v>0.06519999999999999</v>
      </c>
      <c r="Y7" s="293" t="n">
        <v>0.0727</v>
      </c>
      <c r="Z7" s="293" t="n">
        <v>0.0732</v>
      </c>
      <c r="AA7" s="293" t="n">
        <v>-0.0391</v>
      </c>
      <c r="AB7" s="293" t="n">
        <v>0.0148</v>
      </c>
      <c r="AC7" s="293" t="n">
        <v>0.037</v>
      </c>
      <c r="AD7" s="293" t="n">
        <v>-0.0452</v>
      </c>
      <c r="AE7" s="293" t="n">
        <v>0.0014</v>
      </c>
      <c r="AF7" s="293" t="n">
        <v>0.08939999999999999</v>
      </c>
      <c r="AG7" s="293" t="n">
        <v>0.1177</v>
      </c>
      <c r="AH7" s="293" t="n">
        <v>0.0196</v>
      </c>
      <c r="AI7" s="293" t="n">
        <v>0.0891</v>
      </c>
      <c r="AJ7" s="293" t="n">
        <v>0.1071</v>
      </c>
      <c r="AK7" s="293" t="n">
        <v>0.0146</v>
      </c>
      <c r="AL7" s="293" t="n">
        <v>0.1289</v>
      </c>
    </row>
    <row r="8">
      <c r="A8" s="387" t="n">
        <v>2021</v>
      </c>
      <c r="B8" s="387" t="n">
        <v>32</v>
      </c>
      <c r="C8" s="387" t="n">
        <v>29</v>
      </c>
      <c r="D8" s="279">
        <f>C8/B8</f>
        <v/>
      </c>
      <c r="E8" s="279" t="n"/>
      <c r="F8" s="279" t="n">
        <v>0.791</v>
      </c>
      <c r="G8" s="279" t="n"/>
      <c r="H8" s="279" t="n">
        <v>-0.1</v>
      </c>
      <c r="I8" s="279" t="n">
        <v>0.84</v>
      </c>
      <c r="J8" s="279" t="n">
        <v>-0.1014</v>
      </c>
      <c r="K8" s="279" t="n">
        <v>-0.052</v>
      </c>
      <c r="L8" s="279" t="n">
        <v>0.427</v>
      </c>
      <c r="N8" s="387" t="n">
        <v>30</v>
      </c>
      <c r="O8" s="279">
        <f>N8/B8</f>
        <v/>
      </c>
      <c r="P8" s="279" t="n">
        <v>0.7717000000000001</v>
      </c>
      <c r="Q8" s="279" t="n">
        <v>0.4213</v>
      </c>
      <c r="R8" s="387" t="n">
        <v>2021</v>
      </c>
      <c r="S8" s="293" t="n"/>
      <c r="T8" s="293" t="n">
        <v>-0.2141</v>
      </c>
      <c r="U8" s="293" t="n"/>
      <c r="V8" s="293" t="n">
        <v>-0.0043</v>
      </c>
      <c r="W8" s="293" t="n">
        <v>0.08450000000000001</v>
      </c>
      <c r="X8" s="293" t="n">
        <v>0.1981</v>
      </c>
      <c r="Y8" s="293" t="n">
        <v>0.0052</v>
      </c>
      <c r="Z8" s="293" t="n">
        <v>0.1919</v>
      </c>
      <c r="AA8" s="293" t="n">
        <v>-0.0111</v>
      </c>
      <c r="AB8" s="293" t="n">
        <v>0.0347</v>
      </c>
      <c r="AC8" s="293" t="n">
        <v>0.1278</v>
      </c>
      <c r="AD8" s="293" t="n">
        <v>-0.0107</v>
      </c>
      <c r="AE8" s="293" t="n">
        <v>-0.0516</v>
      </c>
      <c r="AF8" s="293" t="n">
        <v>0.06909999999999999</v>
      </c>
      <c r="AG8" s="293" t="n">
        <v>0.0101</v>
      </c>
      <c r="AH8" s="293" t="n">
        <v>-0.0829</v>
      </c>
      <c r="AI8" s="293" t="n">
        <v>0.2079</v>
      </c>
      <c r="AJ8" s="293" t="n">
        <v>-0.0042</v>
      </c>
      <c r="AK8" s="293" t="n">
        <v>0.0193</v>
      </c>
      <c r="AL8" s="293" t="n">
        <v>0.0399</v>
      </c>
    </row>
    <row r="9">
      <c r="A9" s="387" t="n">
        <v>2022</v>
      </c>
      <c r="B9" s="387" t="n">
        <v>20</v>
      </c>
      <c r="C9" s="387" t="n">
        <v>18</v>
      </c>
      <c r="D9" s="279">
        <f>C9/B9</f>
        <v/>
      </c>
      <c r="E9" s="279" t="n"/>
      <c r="F9" s="279" t="n">
        <v>0.3945</v>
      </c>
      <c r="G9" s="279" t="n"/>
      <c r="H9" s="279" t="n">
        <v>-0.1241</v>
      </c>
      <c r="I9" s="279" t="n">
        <v>0.5</v>
      </c>
      <c r="J9" s="279" t="n">
        <v>-0.1256</v>
      </c>
      <c r="K9" s="279" t="n">
        <v>-0.2163</v>
      </c>
      <c r="L9" s="279" t="n">
        <v>0.222</v>
      </c>
      <c r="N9" s="387" t="n">
        <v>16</v>
      </c>
      <c r="O9" s="279">
        <f>N9/B9</f>
        <v/>
      </c>
      <c r="P9" s="279" t="n">
        <v>0.3531</v>
      </c>
      <c r="Q9" s="279" t="n">
        <v>0.0174</v>
      </c>
      <c r="R9" s="387" t="n">
        <v>2022</v>
      </c>
      <c r="S9" s="293" t="n"/>
      <c r="T9" s="293" t="n">
        <v>-0.3296</v>
      </c>
      <c r="U9" s="293" t="n"/>
      <c r="V9" s="293" t="n">
        <v>-0.0118</v>
      </c>
      <c r="W9" s="293" t="n">
        <v>0.0643</v>
      </c>
      <c r="X9" s="293" t="n">
        <v>0.112</v>
      </c>
      <c r="Y9" s="293" t="n">
        <v>0.1941</v>
      </c>
      <c r="Z9" s="293" t="n">
        <v>-0.0042</v>
      </c>
      <c r="AA9" s="293" t="n">
        <v>-0.0556</v>
      </c>
      <c r="AB9" s="293" t="n">
        <v>-0.0196</v>
      </c>
      <c r="AC9" s="293" t="n">
        <v>0.1534</v>
      </c>
      <c r="AD9" s="293" t="n">
        <v>-0.0281</v>
      </c>
      <c r="AE9" s="293" t="n">
        <v>0.0172</v>
      </c>
      <c r="AF9" s="293" t="n">
        <v>0.0327</v>
      </c>
      <c r="AG9" s="293" t="n">
        <v>0.0461</v>
      </c>
      <c r="AH9" s="293" t="n">
        <v>0.0428</v>
      </c>
      <c r="AI9" s="293" t="n">
        <v>-0.005</v>
      </c>
      <c r="AJ9" s="293" t="n">
        <v>-0.0034</v>
      </c>
      <c r="AK9" s="293" t="n">
        <v>0.03</v>
      </c>
      <c r="AL9" s="293" t="n">
        <v>-0.0198</v>
      </c>
    </row>
    <row r="10">
      <c r="A10" s="387" t="n">
        <v>2023</v>
      </c>
      <c r="B10" s="387" t="n">
        <v>26</v>
      </c>
      <c r="C10" s="387" t="n">
        <v>18</v>
      </c>
      <c r="D10" s="279">
        <f>C10/B10</f>
        <v/>
      </c>
      <c r="E10" s="279" t="n"/>
      <c r="F10" s="279" t="n">
        <v>0.1288</v>
      </c>
      <c r="G10" s="279" t="n"/>
      <c r="H10" s="279" t="n">
        <v>-0.1027</v>
      </c>
      <c r="I10" s="279" t="n">
        <v>0.57</v>
      </c>
      <c r="J10" s="279" t="n">
        <v>0.09</v>
      </c>
      <c r="K10" s="279" t="n">
        <v>-0.1138</v>
      </c>
      <c r="L10" s="279" t="n">
        <v>0.476</v>
      </c>
      <c r="N10" s="387" t="n">
        <v>19</v>
      </c>
      <c r="O10" s="279">
        <f>N10/B10</f>
        <v/>
      </c>
      <c r="P10" s="279" t="n">
        <v>0.2239</v>
      </c>
      <c r="Q10" s="279" t="n">
        <v>0.1417</v>
      </c>
      <c r="R10" s="387" t="n">
        <v>2023</v>
      </c>
      <c r="S10" s="293" t="n"/>
      <c r="T10" s="293" t="n">
        <v>-0.1795</v>
      </c>
      <c r="U10" s="293" t="n"/>
      <c r="V10" s="293" t="n">
        <v>0.0312</v>
      </c>
      <c r="W10" s="293" t="n">
        <v>-0.1037</v>
      </c>
      <c r="X10" s="293" t="n">
        <v>0.1598</v>
      </c>
      <c r="Y10" s="293" t="n">
        <v>-0.0113</v>
      </c>
      <c r="Z10" s="293" t="n">
        <v>0.0303</v>
      </c>
      <c r="AA10" s="293" t="n">
        <v>0.0307</v>
      </c>
      <c r="AB10" s="293" t="n">
        <v>0.0149</v>
      </c>
      <c r="AC10" s="293" t="n">
        <v>0.0563</v>
      </c>
      <c r="AD10" s="293" t="n">
        <v>0.008399999999999999</v>
      </c>
      <c r="AE10" s="293" t="n">
        <v>-0.1273</v>
      </c>
      <c r="AF10" s="293" t="n">
        <v>-0.0335</v>
      </c>
      <c r="AG10" s="293" t="n">
        <v>0.0605</v>
      </c>
      <c r="AH10" s="293" t="n">
        <v>-0.0273</v>
      </c>
      <c r="AI10" s="293" t="n">
        <v>0.0323</v>
      </c>
      <c r="AJ10" s="293" t="n">
        <v>-0.1316</v>
      </c>
      <c r="AK10" s="293" t="n">
        <v>-0.0207</v>
      </c>
      <c r="AL10" s="293" t="n">
        <v>-0.0311</v>
      </c>
    </row>
    <row r="11">
      <c r="A11" s="387" t="n">
        <v>2024</v>
      </c>
      <c r="B11" s="387" t="n">
        <v>28</v>
      </c>
      <c r="C11" s="387" t="n">
        <v>21</v>
      </c>
      <c r="D11" s="279">
        <f>C11/B11</f>
        <v/>
      </c>
      <c r="E11" s="279" t="n"/>
      <c r="F11" s="279" t="n">
        <v>0.5953000000000001</v>
      </c>
      <c r="G11" s="279" t="n"/>
      <c r="H11" s="279" t="n">
        <v>-0.2285</v>
      </c>
      <c r="I11" s="279" t="n">
        <v>1</v>
      </c>
      <c r="J11" s="279" t="n">
        <v>-0.2713</v>
      </c>
      <c r="K11" s="279" t="n">
        <v>0.1468</v>
      </c>
      <c r="L11" s="279" t="n">
        <v>0.09329999999999999</v>
      </c>
      <c r="N11" s="387" t="n">
        <v>25</v>
      </c>
      <c r="O11" s="279">
        <f>N11/B11</f>
        <v/>
      </c>
      <c r="P11" s="279" t="n">
        <v>0.6029</v>
      </c>
      <c r="Q11" s="279" t="n">
        <v>0.1711</v>
      </c>
      <c r="R11" s="387" t="n">
        <v>2024</v>
      </c>
      <c r="S11" s="293" t="n"/>
      <c r="T11" s="293" t="n">
        <v>-0.377</v>
      </c>
      <c r="U11" s="293" t="n"/>
      <c r="V11" s="293" t="n">
        <v>0.0427</v>
      </c>
      <c r="W11" s="293" t="n">
        <v>-0.0594</v>
      </c>
      <c r="X11" s="293" t="n">
        <v>-0.1381</v>
      </c>
      <c r="Y11" s="293" t="n">
        <v>0.1723</v>
      </c>
      <c r="Z11" s="293" t="n">
        <v>0.1681</v>
      </c>
      <c r="AA11" s="293" t="n">
        <v>0.0696</v>
      </c>
      <c r="AB11" s="293" t="n">
        <v>0.2789</v>
      </c>
      <c r="AC11" s="293" t="n">
        <v>0.0893</v>
      </c>
      <c r="AD11" s="293" t="n">
        <v>0.0417</v>
      </c>
      <c r="AE11" s="293" t="n">
        <v>-0.0378</v>
      </c>
      <c r="AF11" s="293" t="n">
        <v>0.0515</v>
      </c>
      <c r="AG11" s="293" t="n">
        <v>0.1612</v>
      </c>
      <c r="AH11" s="293" t="n">
        <v>0.0648</v>
      </c>
      <c r="AI11" s="293" t="n">
        <v>0.0844</v>
      </c>
      <c r="AJ11" s="293" t="n">
        <v>0.109</v>
      </c>
      <c r="AK11" s="293" t="n">
        <v>-0.006</v>
      </c>
      <c r="AL11" s="293" t="n">
        <v>0.0834</v>
      </c>
    </row>
    <row r="12">
      <c r="A12" s="387" t="n">
        <v>2025</v>
      </c>
      <c r="B12" s="387" t="n">
        <v>91</v>
      </c>
      <c r="C12" s="387" t="n">
        <v>84</v>
      </c>
      <c r="D12" s="279">
        <f>C12/B12</f>
        <v/>
      </c>
      <c r="E12" s="279" t="n"/>
      <c r="F12" s="279" t="n">
        <v>0.5183</v>
      </c>
      <c r="G12" s="279" t="n"/>
      <c r="H12" s="279" t="n">
        <v>-0.0612</v>
      </c>
      <c r="I12" s="279" t="n">
        <v>0.5448</v>
      </c>
      <c r="J12" s="279" t="n">
        <v>-0.082</v>
      </c>
      <c r="K12" s="279" t="n">
        <v>0.189</v>
      </c>
      <c r="L12" s="279" t="n">
        <v>0.74</v>
      </c>
      <c r="N12" s="387" t="n">
        <v>82</v>
      </c>
      <c r="O12" s="279">
        <f>N12/B12</f>
        <v/>
      </c>
      <c r="P12" s="279" t="n">
        <v>0.3986</v>
      </c>
      <c r="Q12" s="279" t="n">
        <v>0.31</v>
      </c>
      <c r="R12" s="387" t="n">
        <v>2025</v>
      </c>
      <c r="S12" s="317" t="inlineStr">
        <is>
          <t>91</t>
        </is>
      </c>
      <c r="T12" s="293" t="n">
        <v>-0.2036</v>
      </c>
      <c r="U12" s="293" t="n"/>
      <c r="V12" s="293" t="n">
        <v>0.0201</v>
      </c>
      <c r="W12" s="293" t="n">
        <v>0.2428</v>
      </c>
      <c r="X12" s="293" t="n">
        <v>0.0345</v>
      </c>
      <c r="Y12" s="293" t="n">
        <v>0.0138</v>
      </c>
      <c r="Z12" s="293" t="n">
        <v>0.1023</v>
      </c>
      <c r="AA12" s="293" t="n">
        <v>0.0164</v>
      </c>
      <c r="AB12" s="293" t="n">
        <v>0.0675</v>
      </c>
      <c r="AC12" s="293" t="n">
        <v>0.0511</v>
      </c>
      <c r="AD12" s="293" t="n">
        <v>-0.04</v>
      </c>
      <c r="AE12" s="293" t="n">
        <v>0.0277</v>
      </c>
      <c r="AF12" s="293" t="n">
        <v>0.008399999999999999</v>
      </c>
      <c r="AG12" s="293" t="n">
        <v>-0.04219999999999999</v>
      </c>
      <c r="AH12" s="293" t="n">
        <v>0.05</v>
      </c>
      <c r="AI12" s="293" t="n">
        <v>0.0368</v>
      </c>
    </row>
    <row r="13">
      <c r="R13" s="387" t="n">
        <v>2026</v>
      </c>
    </row>
    <row r="14">
      <c r="F14" s="293">
        <f>1*(1+F16)*(1+F17)*(1+F18)*(1+F19)*(1+F20)*(1+F21)*(1+F22)-1</f>
        <v/>
      </c>
    </row>
    <row r="15">
      <c r="A15" s="8" t="inlineStr">
        <is>
          <t>含退市</t>
        </is>
      </c>
      <c r="F15" s="293">
        <f>POWER(1+F14,1/COUNT(F16:F22))-1</f>
        <v/>
      </c>
      <c r="G15" s="8" t="n"/>
      <c r="H15" s="8" t="n"/>
      <c r="I15" s="8" t="n"/>
      <c r="J15" s="8" t="n"/>
      <c r="R15" s="387" t="inlineStr">
        <is>
          <t>不包含预重整股的ST*明细</t>
        </is>
      </c>
    </row>
    <row r="16">
      <c r="A16" s="387" t="n">
        <v>2020</v>
      </c>
      <c r="B16" s="387" t="n">
        <v>98</v>
      </c>
      <c r="C16" s="387" t="n">
        <v>60</v>
      </c>
      <c r="D16" s="279">
        <f>C16/B16</f>
        <v/>
      </c>
      <c r="E16" s="9">
        <f>D16-D7</f>
        <v/>
      </c>
      <c r="F16" s="279" t="n">
        <v>0.1306</v>
      </c>
      <c r="G16" s="279">
        <f>F16-F7</f>
        <v/>
      </c>
      <c r="H16" s="279" t="n"/>
      <c r="I16" s="279" t="n"/>
      <c r="J16" s="279" t="n"/>
      <c r="K16" s="279" t="n">
        <v>0.2721</v>
      </c>
      <c r="L16" s="279">
        <f>L7</f>
        <v/>
      </c>
      <c r="Q16" s="279">
        <f>Q7</f>
        <v/>
      </c>
      <c r="R16" s="8" t="inlineStr">
        <is>
          <t>年份</t>
        </is>
      </c>
      <c r="S16" s="8" t="n">
        <v>1</v>
      </c>
      <c r="T16" s="8" t="n">
        <v>2</v>
      </c>
      <c r="U16" s="8" t="n">
        <v>3</v>
      </c>
      <c r="V16" s="8" t="n">
        <v>4</v>
      </c>
      <c r="W16" s="8" t="n">
        <v>5</v>
      </c>
      <c r="X16" s="8" t="n">
        <v>6</v>
      </c>
      <c r="Y16" s="8" t="n">
        <v>7</v>
      </c>
      <c r="Z16" s="8" t="n">
        <v>8</v>
      </c>
      <c r="AA16" s="8" t="n">
        <v>9</v>
      </c>
      <c r="AB16" s="8" t="n">
        <v>10</v>
      </c>
      <c r="AC16" s="8" t="n">
        <v>11</v>
      </c>
      <c r="AD16" s="316" t="n">
        <v>12</v>
      </c>
      <c r="AE16" s="8" t="n">
        <v>1</v>
      </c>
      <c r="AF16" s="8" t="n">
        <v>2</v>
      </c>
      <c r="AG16" s="8" t="n">
        <v>3</v>
      </c>
      <c r="AH16" s="8" t="n">
        <v>4</v>
      </c>
      <c r="AI16" s="8" t="n">
        <v>5</v>
      </c>
      <c r="AJ16" s="8" t="n">
        <v>6</v>
      </c>
      <c r="AK16" s="8" t="n">
        <v>7</v>
      </c>
      <c r="AL16" s="8" t="n">
        <v>8</v>
      </c>
    </row>
    <row r="17">
      <c r="A17" s="387" t="n">
        <v>2021</v>
      </c>
      <c r="B17" s="387" t="n">
        <v>54</v>
      </c>
      <c r="C17" s="387" t="n">
        <v>42</v>
      </c>
      <c r="D17" s="279">
        <f>C17/B17</f>
        <v/>
      </c>
      <c r="E17" s="9">
        <f>D17-D8</f>
        <v/>
      </c>
      <c r="F17" s="279" t="n">
        <v>0.6022999999999999</v>
      </c>
      <c r="G17" s="279">
        <f>F17-F8</f>
        <v/>
      </c>
      <c r="H17" s="279" t="n"/>
      <c r="I17" s="279" t="n"/>
      <c r="J17" s="279" t="n"/>
      <c r="K17" s="279" t="n">
        <v>-0.052</v>
      </c>
      <c r="L17" s="279">
        <f>L8</f>
        <v/>
      </c>
      <c r="Q17" s="279">
        <f>Q8</f>
        <v/>
      </c>
      <c r="R17" s="8" t="n">
        <v>2019</v>
      </c>
      <c r="S17" s="317" t="n"/>
      <c r="T17" s="293" t="n"/>
      <c r="U17" s="293" t="n"/>
      <c r="V17" s="293" t="n"/>
      <c r="W17" s="293" t="n"/>
      <c r="X17" s="293" t="n"/>
      <c r="Y17" s="293" t="n"/>
      <c r="Z17" s="293" t="n"/>
      <c r="AA17" s="293" t="n"/>
      <c r="AB17" s="293" t="n"/>
      <c r="AC17" s="293" t="n"/>
      <c r="AD17" s="293" t="n"/>
    </row>
    <row r="18">
      <c r="A18" s="387" t="n">
        <v>2022</v>
      </c>
      <c r="B18" s="387" t="n">
        <v>45</v>
      </c>
      <c r="C18" s="387" t="n">
        <v>29</v>
      </c>
      <c r="D18" s="279">
        <f>C18/B18</f>
        <v/>
      </c>
      <c r="E18" s="9">
        <f>D18-D9</f>
        <v/>
      </c>
      <c r="F18" s="279" t="n">
        <v>0.2739</v>
      </c>
      <c r="G18" s="279">
        <f>F18-F9</f>
        <v/>
      </c>
      <c r="H18" s="279" t="n"/>
      <c r="I18" s="279" t="n"/>
      <c r="J18" s="279" t="n"/>
      <c r="K18" s="279" t="n">
        <v>-0.2163</v>
      </c>
      <c r="L18" s="279">
        <f>L9</f>
        <v/>
      </c>
      <c r="Q18" s="279">
        <f>Q9</f>
        <v/>
      </c>
      <c r="R18" s="387" t="n">
        <v>2020</v>
      </c>
      <c r="S18" s="317" t="inlineStr">
        <is>
          <t>58/84</t>
        </is>
      </c>
      <c r="T18" s="293" t="n">
        <v>-0.3225</v>
      </c>
      <c r="U18" s="293" t="n"/>
      <c r="V18" s="293" t="n">
        <v>-0.0014</v>
      </c>
      <c r="W18" s="293" t="n">
        <v>-0.0092</v>
      </c>
      <c r="X18" s="293" t="n">
        <v>0.0772</v>
      </c>
      <c r="Y18" s="293" t="n">
        <v>0.08459999999999999</v>
      </c>
      <c r="Z18" s="293" t="n">
        <v>0.07439999999999999</v>
      </c>
      <c r="AA18" s="293" t="n">
        <v>-0.0459</v>
      </c>
      <c r="AB18" s="293" t="n">
        <v>0.0138</v>
      </c>
      <c r="AC18" s="293" t="n">
        <v>0.0391</v>
      </c>
      <c r="AD18" s="293" t="n">
        <v>-0.0395</v>
      </c>
      <c r="AE18" s="293" t="n">
        <v>-0.0029</v>
      </c>
      <c r="AF18" s="293" t="n">
        <v>0.0833</v>
      </c>
      <c r="AG18" s="293" t="n">
        <v>0.1129</v>
      </c>
      <c r="AH18" s="293" t="n">
        <v>0.0177</v>
      </c>
      <c r="AI18" s="293" t="n">
        <v>0.0926</v>
      </c>
      <c r="AJ18" s="293" t="n">
        <v>0.1108</v>
      </c>
      <c r="AK18" s="293" t="n">
        <v>0.0142</v>
      </c>
      <c r="AL18" s="293" t="n">
        <v>0</v>
      </c>
    </row>
    <row r="19">
      <c r="A19" s="387" t="n">
        <v>2023</v>
      </c>
      <c r="B19" s="387" t="n">
        <v>53</v>
      </c>
      <c r="C19" s="387" t="n">
        <v>23</v>
      </c>
      <c r="D19" s="279">
        <f>C19/B19</f>
        <v/>
      </c>
      <c r="E19" s="9">
        <f>D19-D10</f>
        <v/>
      </c>
      <c r="F19" s="279" t="n">
        <v>-0.08</v>
      </c>
      <c r="G19" s="279">
        <f>F19-F10</f>
        <v/>
      </c>
      <c r="H19" s="279" t="n"/>
      <c r="I19" s="279" t="n"/>
      <c r="J19" s="279" t="n"/>
      <c r="K19" s="279" t="n">
        <v>-0.1138</v>
      </c>
      <c r="L19" s="279">
        <f>L10</f>
        <v/>
      </c>
      <c r="Q19" s="279">
        <f>Q10</f>
        <v/>
      </c>
      <c r="R19" s="387" t="n">
        <v>2021</v>
      </c>
      <c r="S19" s="317" t="inlineStr">
        <is>
          <t>24/27</t>
        </is>
      </c>
      <c r="T19" s="293" t="n">
        <v>-0.1915</v>
      </c>
      <c r="U19" s="293" t="n"/>
      <c r="V19" s="293" t="n">
        <v>0.0519</v>
      </c>
      <c r="W19" s="293" t="n">
        <v>0.0897</v>
      </c>
      <c r="X19" s="293" t="n">
        <v>0.2062</v>
      </c>
      <c r="Y19" s="293" t="n">
        <v>-0.0136</v>
      </c>
      <c r="Z19" s="293" t="n">
        <v>0.2133</v>
      </c>
      <c r="AA19" s="293" t="n">
        <v>-0.0279</v>
      </c>
      <c r="AB19" s="293" t="n">
        <v>0.0418</v>
      </c>
      <c r="AC19" s="293" t="n">
        <v>0.1273</v>
      </c>
      <c r="AD19" s="293" t="n">
        <v>0.0048</v>
      </c>
      <c r="AE19" s="293" t="n">
        <v>-0.0525</v>
      </c>
      <c r="AF19" s="293" t="n">
        <v>0.0844</v>
      </c>
      <c r="AG19" s="293" t="n">
        <v>0.011</v>
      </c>
      <c r="AH19" s="293" t="n">
        <v>-0.09320000000000001</v>
      </c>
      <c r="AI19" s="293" t="n">
        <v>0.2171</v>
      </c>
      <c r="AJ19" s="293" t="n">
        <v>-0.0008</v>
      </c>
      <c r="AK19" s="293" t="n">
        <v>0.0186</v>
      </c>
      <c r="AL19" s="293" t="n">
        <v>0</v>
      </c>
    </row>
    <row r="20">
      <c r="A20" s="387" t="n">
        <v>2024</v>
      </c>
      <c r="B20" s="387" t="n">
        <v>57</v>
      </c>
      <c r="C20" s="387" t="n">
        <v>33</v>
      </c>
      <c r="D20" s="279">
        <f>C20/B20</f>
        <v/>
      </c>
      <c r="E20" s="9">
        <f>D20-D11</f>
        <v/>
      </c>
      <c r="F20" s="279" t="n">
        <v>0.2106</v>
      </c>
      <c r="G20" s="279">
        <f>F20-F11</f>
        <v/>
      </c>
      <c r="H20" s="279" t="n"/>
      <c r="I20" s="279" t="n"/>
      <c r="J20" s="279" t="n"/>
      <c r="K20" s="279" t="n">
        <v>0.1468</v>
      </c>
      <c r="L20" s="279">
        <f>L11</f>
        <v/>
      </c>
      <c r="Q20" s="279">
        <f>Q11</f>
        <v/>
      </c>
      <c r="R20" s="387" t="n">
        <v>2022</v>
      </c>
      <c r="S20" s="317" t="inlineStr">
        <is>
          <t>12/14</t>
        </is>
      </c>
      <c r="T20" s="293" t="n">
        <v>-0.3694</v>
      </c>
      <c r="U20" s="293" t="n"/>
      <c r="V20" s="293" t="n">
        <v>0</v>
      </c>
      <c r="W20" s="293" t="n">
        <v>0.054</v>
      </c>
      <c r="X20" s="293" t="n">
        <v>0.0712</v>
      </c>
      <c r="Y20" s="293" t="n">
        <v>0.1635</v>
      </c>
      <c r="Z20" s="293" t="n">
        <v>0.0173</v>
      </c>
      <c r="AA20" s="293" t="n">
        <v>-0.0589</v>
      </c>
      <c r="AB20" s="293" t="n">
        <v>-0.0002</v>
      </c>
      <c r="AC20" s="293" t="n">
        <v>0.1558</v>
      </c>
      <c r="AD20" s="293" t="n">
        <v>-0.0305</v>
      </c>
      <c r="AE20" s="293" t="n">
        <v>0.0114</v>
      </c>
      <c r="AF20" s="293" t="n">
        <v>-0.0027</v>
      </c>
      <c r="AG20" s="293" t="n">
        <v>0.0383</v>
      </c>
      <c r="AH20" s="293" t="n">
        <v>0.07580000000000001</v>
      </c>
      <c r="AI20" s="293" t="n">
        <v>0.004</v>
      </c>
      <c r="AJ20" s="293" t="n">
        <v>0.0122</v>
      </c>
      <c r="AK20" s="293" t="n">
        <v>0.0436</v>
      </c>
      <c r="AL20" s="293" t="n">
        <v>0</v>
      </c>
    </row>
    <row r="21">
      <c r="A21" s="387" t="n">
        <v>2025</v>
      </c>
      <c r="B21" s="387" t="n">
        <v>99</v>
      </c>
      <c r="C21" s="387" t="n">
        <v>81</v>
      </c>
      <c r="D21" s="279">
        <f>C21/B21</f>
        <v/>
      </c>
      <c r="E21" s="9">
        <f>D21-D12</f>
        <v/>
      </c>
      <c r="F21" s="279" t="n">
        <v>0.43</v>
      </c>
      <c r="G21" s="279">
        <f>F21-F12</f>
        <v/>
      </c>
      <c r="H21" s="279" t="n"/>
      <c r="I21" s="279" t="n"/>
      <c r="J21" s="279" t="n"/>
      <c r="K21" s="279" t="n">
        <v>0.189</v>
      </c>
      <c r="L21" s="279">
        <f>L12</f>
        <v/>
      </c>
      <c r="Q21" s="279">
        <f>Q12</f>
        <v/>
      </c>
      <c r="R21" s="387" t="n">
        <v>2023</v>
      </c>
      <c r="S21" s="317" t="inlineStr">
        <is>
          <t>10/14</t>
        </is>
      </c>
      <c r="T21" s="293" t="n">
        <v>-0.1977</v>
      </c>
      <c r="U21" s="293" t="n"/>
      <c r="V21" s="293" t="n">
        <v>0.008800000000000001</v>
      </c>
      <c r="W21" s="293" t="n">
        <v>-0.0819</v>
      </c>
      <c r="X21" s="293" t="n">
        <v>0.0902</v>
      </c>
      <c r="Y21" s="293" t="n">
        <v>0.0023</v>
      </c>
      <c r="Z21" s="293" t="n">
        <v>0.0179</v>
      </c>
      <c r="AA21" s="293" t="n">
        <v>0.0269</v>
      </c>
      <c r="AB21" s="293" t="n">
        <v>0.0422</v>
      </c>
      <c r="AC21" s="293" t="n">
        <v>0.0959</v>
      </c>
      <c r="AD21" s="293" t="n">
        <v>0.0113</v>
      </c>
      <c r="AE21" s="293" t="n">
        <v>-0.1291</v>
      </c>
      <c r="AF21" s="293" t="n">
        <v>-0.039</v>
      </c>
      <c r="AG21" s="293" t="n">
        <v>0.0193</v>
      </c>
      <c r="AH21" s="293" t="n">
        <v>-0.0352</v>
      </c>
      <c r="AI21" s="293" t="n">
        <v>0.0091</v>
      </c>
      <c r="AJ21" s="293" t="n">
        <v>-0.1252</v>
      </c>
      <c r="AK21" s="293" t="n">
        <v>-0.013</v>
      </c>
      <c r="AL21" s="293" t="n">
        <v>0</v>
      </c>
    </row>
    <row r="22">
      <c r="R22" s="387" t="n">
        <v>2024</v>
      </c>
      <c r="S22" s="317" t="inlineStr">
        <is>
          <t>13/15</t>
        </is>
      </c>
      <c r="T22" s="293" t="n">
        <v>-0.3905</v>
      </c>
      <c r="U22" s="293" t="n"/>
      <c r="V22" s="293" t="n">
        <v>0.0277</v>
      </c>
      <c r="W22" s="293" t="n">
        <v>-0.1237</v>
      </c>
      <c r="X22" s="293" t="n">
        <v>-0.1127</v>
      </c>
      <c r="Y22" s="293" t="n">
        <v>0.0891</v>
      </c>
      <c r="Z22" s="293" t="n">
        <v>0.062</v>
      </c>
      <c r="AA22" s="293" t="n">
        <v>0.0775</v>
      </c>
      <c r="AB22" s="293" t="n">
        <v>0.2293</v>
      </c>
      <c r="AC22" s="293" t="n">
        <v>0.089</v>
      </c>
      <c r="AD22" s="293" t="n">
        <v>0.0422</v>
      </c>
      <c r="AE22" s="293" t="n">
        <v>0.004</v>
      </c>
      <c r="AF22" s="293" t="n">
        <v>0.0882</v>
      </c>
      <c r="AG22" s="293" t="n">
        <v>0.1801</v>
      </c>
      <c r="AH22" s="293" t="n">
        <v>0.0658</v>
      </c>
      <c r="AI22" s="293" t="n">
        <v>0.0832</v>
      </c>
      <c r="AJ22" s="293" t="n">
        <v>0.1886</v>
      </c>
      <c r="AK22" s="293" t="n">
        <v>0.0089</v>
      </c>
      <c r="AL22" s="293" t="n">
        <v>0</v>
      </c>
    </row>
    <row r="23">
      <c r="F23" s="293">
        <f>1*(1+F25)*(1+F26)*(1+F27)*(1+F28)*(1+F29)*(1+F30)*(1+F31)-1</f>
        <v/>
      </c>
      <c r="R23" s="387" t="n">
        <v>2025</v>
      </c>
      <c r="S23" s="317" t="inlineStr">
        <is>
          <t>71/77</t>
        </is>
      </c>
      <c r="T23" s="293" t="n">
        <v>-0.2411</v>
      </c>
      <c r="U23" s="293" t="n"/>
      <c r="V23" s="293" t="n">
        <v>-0.0423</v>
      </c>
      <c r="W23" s="293" t="n">
        <v>0.196</v>
      </c>
      <c r="X23" s="293" t="n">
        <v>0.034</v>
      </c>
      <c r="Y23" s="293" t="n">
        <v>0.0039</v>
      </c>
      <c r="Z23" s="293" t="n">
        <v>0.101</v>
      </c>
      <c r="AA23" s="293" t="n">
        <v>0.0135</v>
      </c>
      <c r="AB23" s="293" t="n">
        <v>0.0576</v>
      </c>
      <c r="AC23" s="293" t="n">
        <v>0.0497</v>
      </c>
      <c r="AD23" s="293" t="n">
        <v>-0.0388</v>
      </c>
      <c r="AE23" s="293" t="n"/>
      <c r="AF23" s="293" t="n"/>
      <c r="AG23" s="293" t="n"/>
      <c r="AH23" s="293" t="n"/>
      <c r="AJ23" s="293" t="n"/>
      <c r="AK23" s="293" t="n"/>
      <c r="AL23" s="293" t="n"/>
    </row>
    <row r="24" ht="28" customHeight="1" s="386">
      <c r="A24" s="8" t="inlineStr">
        <is>
          <t>不含退市和重整</t>
        </is>
      </c>
      <c r="F24" s="293">
        <f>POWER(1+F23,1/COUNT(F25:F31))-1</f>
        <v/>
      </c>
      <c r="G24" s="8" t="n"/>
      <c r="H24" s="8" t="n"/>
      <c r="I24" s="8" t="n"/>
      <c r="J24" s="8" t="n"/>
      <c r="R24" s="387" t="n">
        <v>2026</v>
      </c>
      <c r="S24" s="318" t="n"/>
      <c r="AD24" s="387" t="n"/>
    </row>
    <row r="25">
      <c r="A25" s="387" t="n">
        <v>2020</v>
      </c>
      <c r="B25" s="387" t="n">
        <v>84</v>
      </c>
      <c r="C25" s="387" t="n">
        <v>57</v>
      </c>
      <c r="D25" s="279">
        <f>C25/B25</f>
        <v/>
      </c>
      <c r="E25" s="9">
        <f>D25-D7</f>
        <v/>
      </c>
      <c r="F25" s="279" t="n">
        <v>0.1969</v>
      </c>
      <c r="G25" s="279">
        <f>F25-F7</f>
        <v/>
      </c>
      <c r="H25" s="279" t="n"/>
      <c r="I25" s="279" t="n"/>
      <c r="J25" s="279" t="n"/>
      <c r="K25" s="279" t="n">
        <v>0.2721</v>
      </c>
      <c r="L25" s="279">
        <f>L16</f>
        <v/>
      </c>
      <c r="Q25" s="279">
        <f>Q16</f>
        <v/>
      </c>
    </row>
    <row r="26">
      <c r="A26" s="387" t="n">
        <v>2021</v>
      </c>
      <c r="B26" s="387" t="n">
        <v>27</v>
      </c>
      <c r="C26" s="387" t="n">
        <v>25</v>
      </c>
      <c r="D26" s="279">
        <f>C26/B26</f>
        <v/>
      </c>
      <c r="E26" s="9">
        <f>D26-D8</f>
        <v/>
      </c>
      <c r="F26" s="279" t="n">
        <v>0.8863</v>
      </c>
      <c r="G26" s="279">
        <f>F26-F8</f>
        <v/>
      </c>
      <c r="H26" s="279" t="n"/>
      <c r="I26" s="279" t="n"/>
      <c r="J26" s="279" t="n"/>
      <c r="K26" s="279" t="n">
        <v>-0.052</v>
      </c>
      <c r="L26" s="279">
        <f>L17</f>
        <v/>
      </c>
      <c r="Q26" s="279">
        <f>Q17</f>
        <v/>
      </c>
      <c r="R26" s="387" t="inlineStr">
        <is>
          <t>重整股的明细</t>
        </is>
      </c>
    </row>
    <row r="27">
      <c r="A27" s="387" t="n">
        <v>2022</v>
      </c>
      <c r="B27" s="387" t="n">
        <v>14</v>
      </c>
      <c r="C27" s="387" t="n">
        <v>13</v>
      </c>
      <c r="D27" s="279">
        <f>C27/B27</f>
        <v/>
      </c>
      <c r="E27" s="9">
        <f>D27-D9</f>
        <v/>
      </c>
      <c r="F27" s="279" t="n">
        <v>0.3429</v>
      </c>
      <c r="G27" s="279">
        <f>F27-F9</f>
        <v/>
      </c>
      <c r="H27" s="279" t="n"/>
      <c r="I27" s="279" t="n"/>
      <c r="J27" s="279" t="n"/>
      <c r="K27" s="279" t="n">
        <v>-0.2163</v>
      </c>
      <c r="L27" s="279">
        <f>L18</f>
        <v/>
      </c>
      <c r="Q27" s="279">
        <f>Q18</f>
        <v/>
      </c>
      <c r="R27" s="8" t="inlineStr">
        <is>
          <t>年份\月份</t>
        </is>
      </c>
      <c r="S27" s="8" t="n">
        <v>1</v>
      </c>
      <c r="T27" s="8" t="n">
        <v>2</v>
      </c>
      <c r="U27" s="8" t="n">
        <v>3</v>
      </c>
      <c r="V27" s="8" t="n">
        <v>4</v>
      </c>
      <c r="W27" s="8" t="n">
        <v>5</v>
      </c>
      <c r="X27" s="8" t="n">
        <v>6</v>
      </c>
      <c r="Y27" s="8" t="n">
        <v>7</v>
      </c>
      <c r="Z27" s="8" t="n">
        <v>8</v>
      </c>
      <c r="AA27" s="8" t="n">
        <v>9</v>
      </c>
      <c r="AB27" s="8" t="n">
        <v>10</v>
      </c>
      <c r="AC27" s="8" t="n">
        <v>11</v>
      </c>
      <c r="AD27" s="316" t="n">
        <v>12</v>
      </c>
      <c r="AE27" s="8" t="n">
        <v>1</v>
      </c>
      <c r="AF27" s="8" t="n">
        <v>2</v>
      </c>
      <c r="AG27" s="8" t="n">
        <v>3</v>
      </c>
      <c r="AH27" s="8" t="n">
        <v>4</v>
      </c>
      <c r="AI27" s="8" t="n">
        <v>5</v>
      </c>
      <c r="AJ27" s="8" t="n">
        <v>6</v>
      </c>
      <c r="AK27" s="8" t="n">
        <v>7</v>
      </c>
      <c r="AL27" s="8" t="n">
        <v>8</v>
      </c>
    </row>
    <row r="28">
      <c r="A28" s="387" t="n">
        <v>2023</v>
      </c>
      <c r="B28" s="387" t="n">
        <v>14</v>
      </c>
      <c r="C28" s="387" t="n">
        <v>10</v>
      </c>
      <c r="D28" s="279">
        <f>C28/B28</f>
        <v/>
      </c>
      <c r="E28" s="9">
        <f>D28-D10</f>
        <v/>
      </c>
      <c r="F28" s="279" t="n">
        <v>0.1655</v>
      </c>
      <c r="G28" s="279">
        <f>F28-F10</f>
        <v/>
      </c>
      <c r="H28" s="279" t="n"/>
      <c r="I28" s="279" t="n"/>
      <c r="J28" s="279" t="n"/>
      <c r="K28" s="279" t="n">
        <v>-0.1138</v>
      </c>
      <c r="L28" s="279">
        <f>L19</f>
        <v/>
      </c>
      <c r="Q28" s="279">
        <f>Q19</f>
        <v/>
      </c>
      <c r="R28" s="8" t="n">
        <v>2019</v>
      </c>
      <c r="S28" s="293" t="n"/>
      <c r="T28" s="293" t="n"/>
      <c r="U28" s="293" t="n"/>
      <c r="V28" s="293" t="n"/>
      <c r="W28" s="293" t="n"/>
      <c r="X28" s="293" t="n"/>
      <c r="Y28" s="293" t="n"/>
      <c r="Z28" s="293" t="n"/>
      <c r="AA28" s="293" t="n"/>
      <c r="AB28" s="293" t="n"/>
      <c r="AC28" s="293" t="n"/>
      <c r="AD28" s="293" t="n"/>
    </row>
    <row r="29">
      <c r="A29" s="387" t="n">
        <v>2024</v>
      </c>
      <c r="B29" s="387" t="n">
        <v>15</v>
      </c>
      <c r="C29" s="387" t="n">
        <v>13</v>
      </c>
      <c r="D29" s="279">
        <f>C29/B29</f>
        <v/>
      </c>
      <c r="E29" s="9">
        <f>D29-D11</f>
        <v/>
      </c>
      <c r="F29" s="279" t="n">
        <v>0.2908</v>
      </c>
      <c r="G29" s="279">
        <f>F29-F11</f>
        <v/>
      </c>
      <c r="H29" s="279" t="n"/>
      <c r="I29" s="279" t="n"/>
      <c r="J29" s="279" t="n"/>
      <c r="K29" s="279" t="n">
        <v>0.1468</v>
      </c>
      <c r="L29" s="279">
        <f>L20</f>
        <v/>
      </c>
      <c r="Q29" s="279">
        <f>Q20</f>
        <v/>
      </c>
      <c r="R29" s="387" t="n">
        <v>2020</v>
      </c>
      <c r="S29" s="317" t="inlineStr">
        <is>
          <t>11/13</t>
        </is>
      </c>
      <c r="T29" s="293" t="n"/>
      <c r="U29" s="293" t="n"/>
      <c r="V29" s="293" t="n"/>
      <c r="W29" s="293" t="n">
        <v>0.0392</v>
      </c>
      <c r="X29" s="293" t="n">
        <v>0.0504</v>
      </c>
      <c r="Y29" s="293" t="n">
        <v>0.2297</v>
      </c>
      <c r="Z29" s="293" t="n">
        <v>0.0856</v>
      </c>
      <c r="AA29" s="293" t="n">
        <v>0.0092</v>
      </c>
      <c r="AB29" s="293" t="n">
        <v>0.0476</v>
      </c>
      <c r="AC29" s="293" t="n">
        <v>0.008399999999999999</v>
      </c>
      <c r="AD29" s="293" t="n">
        <v>-0.038</v>
      </c>
      <c r="AE29" s="293" t="n">
        <v>-0.0338</v>
      </c>
      <c r="AF29" s="293" t="n">
        <v>0.0271</v>
      </c>
      <c r="AG29" s="293" t="n">
        <v>0.0866</v>
      </c>
      <c r="AH29" s="293" t="n">
        <v>0.0206</v>
      </c>
      <c r="AI29" s="293" t="n">
        <v>0.0302</v>
      </c>
      <c r="AJ29" s="293" t="n">
        <v>0.04099999999999999</v>
      </c>
      <c r="AK29" s="293" t="n">
        <v>-0.0417</v>
      </c>
      <c r="AL29" s="293" t="n">
        <v>0.08789999999999999</v>
      </c>
    </row>
    <row r="30">
      <c r="A30" s="387" t="n">
        <v>2025</v>
      </c>
      <c r="B30" s="387" t="n">
        <v>76</v>
      </c>
      <c r="C30" s="387" t="n">
        <v>67</v>
      </c>
      <c r="D30" s="279">
        <f>C30/B30</f>
        <v/>
      </c>
      <c r="E30" s="9">
        <f>D30-D12</f>
        <v/>
      </c>
      <c r="F30" s="279" t="n">
        <v>0.5295</v>
      </c>
      <c r="G30" s="279">
        <f>F30-F12</f>
        <v/>
      </c>
      <c r="H30" s="279" t="n"/>
      <c r="I30" s="279" t="n"/>
      <c r="J30" s="279" t="n"/>
      <c r="K30" s="279" t="n">
        <v>0.189</v>
      </c>
      <c r="L30" s="279">
        <f>L21</f>
        <v/>
      </c>
      <c r="Q30" s="279">
        <f>Q21</f>
        <v/>
      </c>
      <c r="R30" s="387" t="n">
        <v>2021</v>
      </c>
      <c r="S30" s="317" t="inlineStr">
        <is>
          <t>15/16</t>
        </is>
      </c>
      <c r="T30" s="293" t="n"/>
      <c r="U30" s="293" t="n"/>
      <c r="V30" s="293" t="n"/>
      <c r="W30" s="293" t="n">
        <v>0.151</v>
      </c>
      <c r="X30" s="293" t="n">
        <v>0.1633</v>
      </c>
      <c r="Y30" s="293" t="n">
        <v>0.0679</v>
      </c>
      <c r="Z30" s="293" t="n">
        <v>0.0663</v>
      </c>
      <c r="AA30" s="293" t="n">
        <v>0.0973</v>
      </c>
      <c r="AB30" s="293" t="n">
        <v>-0.0246</v>
      </c>
      <c r="AC30" s="293" t="n">
        <v>0.0968</v>
      </c>
      <c r="AD30" s="293" t="n">
        <v>-0.0935</v>
      </c>
      <c r="AE30" s="293" t="n">
        <v>-0.107</v>
      </c>
      <c r="AF30" s="293" t="n">
        <v>0.0353</v>
      </c>
      <c r="AG30" s="293" t="n">
        <v>0.0493</v>
      </c>
      <c r="AH30" s="293" t="n">
        <v>0.0064</v>
      </c>
      <c r="AI30" s="293" t="n">
        <v>0.0852</v>
      </c>
      <c r="AJ30" s="293" t="n">
        <v>-0.008</v>
      </c>
      <c r="AK30" s="293" t="n">
        <v>0.0672</v>
      </c>
      <c r="AL30" s="293" t="n">
        <v>0.032</v>
      </c>
    </row>
    <row r="31">
      <c r="R31" s="387" t="n">
        <v>2022</v>
      </c>
      <c r="S31" s="317" t="inlineStr">
        <is>
          <t>10/11</t>
        </is>
      </c>
      <c r="T31" s="293" t="n"/>
      <c r="U31" s="293" t="n"/>
      <c r="V31" s="293" t="n"/>
      <c r="W31" s="293" t="n">
        <v>0.17</v>
      </c>
      <c r="X31" s="293" t="n">
        <v>0.0965</v>
      </c>
      <c r="Y31" s="293" t="n">
        <v>0.2064</v>
      </c>
      <c r="Z31" s="293" t="n">
        <v>-0.03</v>
      </c>
      <c r="AA31" s="293" t="n">
        <v>-0.0316</v>
      </c>
      <c r="AB31" s="293" t="n">
        <v>-0.0325</v>
      </c>
      <c r="AC31" s="293" t="n">
        <v>0.138</v>
      </c>
      <c r="AD31" s="293" t="n">
        <v>-0.037</v>
      </c>
      <c r="AE31" s="293" t="n">
        <v>0.0375</v>
      </c>
      <c r="AF31" s="293" t="n">
        <v>0.0733</v>
      </c>
      <c r="AG31" s="293" t="n">
        <v>0.0255</v>
      </c>
      <c r="AH31" s="293" t="n">
        <v>0.0049</v>
      </c>
      <c r="AI31" s="293" t="n">
        <v>0.0217</v>
      </c>
      <c r="AJ31" s="293" t="n">
        <v>-0.023</v>
      </c>
      <c r="AK31" s="293" t="n">
        <v>0.0283</v>
      </c>
      <c r="AL31" s="293" t="n">
        <v>-0.076</v>
      </c>
    </row>
    <row r="32">
      <c r="R32" s="387" t="n">
        <v>2023</v>
      </c>
      <c r="S32" s="317" t="inlineStr">
        <is>
          <t>9/15</t>
        </is>
      </c>
      <c r="T32" s="293" t="n"/>
      <c r="U32" s="293" t="n"/>
      <c r="V32" s="293" t="n"/>
      <c r="W32" s="293" t="n">
        <v>-0.08500000000000001</v>
      </c>
      <c r="X32" s="293" t="n">
        <v>0.1568</v>
      </c>
      <c r="Y32" s="293" t="n">
        <v>0.003</v>
      </c>
      <c r="Z32" s="293" t="n">
        <v>-0.0038</v>
      </c>
      <c r="AA32" s="293" t="n">
        <v>0.0332</v>
      </c>
      <c r="AB32" s="293" t="n">
        <v>-0.0075</v>
      </c>
      <c r="AC32" s="293" t="n">
        <v>0.0047</v>
      </c>
      <c r="AD32" s="293" t="n">
        <v>0.0606</v>
      </c>
      <c r="AE32" s="293" t="n">
        <v>-0.1145</v>
      </c>
      <c r="AF32" s="293" t="n">
        <v>-0.0612</v>
      </c>
      <c r="AG32" s="293" t="n">
        <v>0.0526</v>
      </c>
      <c r="AH32" s="293" t="n">
        <v>-0.0431</v>
      </c>
      <c r="AI32" s="293" t="n">
        <v>-0.0071</v>
      </c>
      <c r="AJ32" s="293" t="n">
        <v>-0.1396</v>
      </c>
      <c r="AK32" s="293" t="n">
        <v>-0.0077</v>
      </c>
      <c r="AL32" s="293" t="n">
        <v>-0.0474</v>
      </c>
    </row>
    <row r="33">
      <c r="R33" s="387" t="n">
        <v>2024</v>
      </c>
      <c r="S33" s="317" t="inlineStr">
        <is>
          <t>9/10</t>
        </is>
      </c>
      <c r="T33" s="293" t="n"/>
      <c r="U33" s="293" t="n"/>
      <c r="V33" s="293" t="n"/>
      <c r="W33" s="293" t="n">
        <v>0.1142</v>
      </c>
      <c r="X33" s="293" t="n">
        <v>-0.1004</v>
      </c>
      <c r="Y33" s="293" t="n">
        <v>0.0423</v>
      </c>
      <c r="Z33" s="293" t="n">
        <v>0.174</v>
      </c>
      <c r="AA33" s="293" t="n">
        <v>0.1056</v>
      </c>
      <c r="AB33" s="293" t="n">
        <v>0.2043</v>
      </c>
      <c r="AC33" s="293" t="n">
        <v>0.1302</v>
      </c>
      <c r="AD33" s="293" t="n">
        <v>0.0568</v>
      </c>
      <c r="AE33" s="293" t="n">
        <v>-0.0794</v>
      </c>
      <c r="AF33" s="293" t="n">
        <v>-0.002</v>
      </c>
      <c r="AG33" s="293" t="n">
        <v>0.0272</v>
      </c>
      <c r="AH33" s="293" t="n">
        <v>0.0059</v>
      </c>
      <c r="AI33" s="293" t="n">
        <v>0.1245</v>
      </c>
      <c r="AJ33" s="293" t="n">
        <v>0.0214</v>
      </c>
      <c r="AK33" s="293" t="n">
        <v>-0.0434</v>
      </c>
      <c r="AL33" s="293" t="n">
        <v>0.07400000000000001</v>
      </c>
    </row>
    <row r="34">
      <c r="R34" s="387" t="n">
        <v>2025</v>
      </c>
      <c r="S34" s="317" t="inlineStr">
        <is>
          <t>7/14</t>
        </is>
      </c>
      <c r="T34" s="293" t="n"/>
      <c r="U34" s="293" t="n"/>
      <c r="V34" s="293" t="n"/>
      <c r="W34" s="293" t="n">
        <v>0.135</v>
      </c>
      <c r="X34" s="293" t="n">
        <v>0.0555</v>
      </c>
      <c r="Y34" s="293" t="n">
        <v>-0.0008</v>
      </c>
      <c r="Z34" s="293" t="n">
        <v>-0.0141</v>
      </c>
      <c r="AA34" s="293" t="n">
        <v>0.0235</v>
      </c>
      <c r="AB34" s="293" t="n">
        <v>0.0308</v>
      </c>
      <c r="AC34" s="293" t="n">
        <v>0.0851</v>
      </c>
      <c r="AD34" s="293" t="n">
        <v>-0.0107</v>
      </c>
      <c r="AE34" s="293" t="n">
        <v>-0.0149</v>
      </c>
      <c r="AF34" s="293" t="n">
        <v>0.06909999999999999</v>
      </c>
      <c r="AG34" s="293" t="n">
        <v>0.01</v>
      </c>
      <c r="AH34" s="293" t="n">
        <v>0.0389</v>
      </c>
      <c r="AI34" s="293" t="n">
        <v>0.0216</v>
      </c>
    </row>
    <row r="35">
      <c r="R35" s="387" t="n">
        <v>2026</v>
      </c>
      <c r="W35" s="293" t="n">
        <v>-0.0057</v>
      </c>
    </row>
    <row r="37">
      <c r="R37" s="387" t="inlineStr">
        <is>
          <t>ST股的明细</t>
        </is>
      </c>
    </row>
    <row r="38">
      <c r="R38" s="8" t="inlineStr">
        <is>
          <t>年份\月份</t>
        </is>
      </c>
      <c r="S38" s="8" t="n">
        <v>1</v>
      </c>
      <c r="T38" s="8" t="n">
        <v>2</v>
      </c>
      <c r="U38" s="8" t="n">
        <v>3</v>
      </c>
      <c r="V38" s="8" t="n">
        <v>4</v>
      </c>
      <c r="W38" s="8" t="n">
        <v>5</v>
      </c>
      <c r="X38" s="8" t="n">
        <v>6</v>
      </c>
      <c r="Y38" s="8" t="n">
        <v>7</v>
      </c>
      <c r="Z38" s="8" t="n">
        <v>8</v>
      </c>
      <c r="AA38" s="8" t="n">
        <v>9</v>
      </c>
      <c r="AB38" s="8" t="n">
        <v>10</v>
      </c>
      <c r="AC38" s="8" t="n">
        <v>11</v>
      </c>
      <c r="AD38" s="316" t="n">
        <v>12</v>
      </c>
      <c r="AE38" s="8" t="n">
        <v>1</v>
      </c>
      <c r="AF38" s="8" t="n">
        <v>2</v>
      </c>
      <c r="AG38" s="8" t="n">
        <v>3</v>
      </c>
      <c r="AH38" s="8" t="n">
        <v>4</v>
      </c>
      <c r="AI38" s="8" t="n">
        <v>5</v>
      </c>
      <c r="AJ38" s="8" t="n">
        <v>6</v>
      </c>
      <c r="AK38" s="8" t="n">
        <v>7</v>
      </c>
      <c r="AL38" s="8" t="n">
        <v>8</v>
      </c>
    </row>
    <row r="39">
      <c r="R39" s="8" t="n">
        <v>2019</v>
      </c>
      <c r="S39" s="293" t="n"/>
      <c r="T39" s="293" t="n"/>
      <c r="U39" s="293" t="n"/>
      <c r="V39" s="293" t="n"/>
      <c r="W39" s="293" t="n"/>
      <c r="X39" s="293" t="n"/>
      <c r="Y39" s="293" t="n"/>
      <c r="Z39" s="293" t="n"/>
      <c r="AA39" s="293" t="n"/>
      <c r="AB39" s="293" t="n"/>
      <c r="AC39" s="293" t="n"/>
      <c r="AD39" s="293" t="n"/>
    </row>
    <row r="40">
      <c r="R40" s="387" t="n">
        <v>2020</v>
      </c>
      <c r="S40" s="293" t="n">
        <v>-0.0511</v>
      </c>
      <c r="T40" s="293" t="n">
        <v>-0.0576</v>
      </c>
      <c r="U40" s="293" t="n">
        <v>-0.0135</v>
      </c>
      <c r="V40" s="293" t="n">
        <v>-0.008800000000000001</v>
      </c>
      <c r="W40" s="293" t="n">
        <v>-0.0303</v>
      </c>
      <c r="X40" s="293" t="n">
        <v>0.0333</v>
      </c>
      <c r="Y40" s="293" t="n">
        <v>0.0484</v>
      </c>
      <c r="Z40" s="293" t="n">
        <v>0.0309</v>
      </c>
      <c r="AA40" s="293" t="n">
        <v>-0.0379</v>
      </c>
      <c r="AB40" s="293" t="n">
        <v>0.008999999999999999</v>
      </c>
      <c r="AC40" s="293" t="n">
        <v>0.0187</v>
      </c>
      <c r="AD40" s="293" t="n">
        <v>-0.0113</v>
      </c>
      <c r="AE40" s="293">
        <f>SUM(S40:AD40)</f>
        <v/>
      </c>
      <c r="AF40" s="293" t="n">
        <v>0</v>
      </c>
      <c r="AG40" s="293" t="n">
        <v>0</v>
      </c>
      <c r="AH40" s="293" t="n">
        <v>0</v>
      </c>
      <c r="AI40" s="293" t="n">
        <v>0</v>
      </c>
      <c r="AJ40" s="293" t="n">
        <v>0</v>
      </c>
      <c r="AK40" s="293" t="n">
        <v>0</v>
      </c>
      <c r="AL40" s="293" t="n">
        <v>0</v>
      </c>
    </row>
    <row r="41">
      <c r="R41" s="387" t="n">
        <v>2021</v>
      </c>
      <c r="S41" s="293" t="n">
        <v>-0.0505</v>
      </c>
      <c r="T41" s="293" t="n">
        <v>0.0581</v>
      </c>
      <c r="U41" s="293" t="n">
        <v>0.0774</v>
      </c>
      <c r="V41" s="293" t="n">
        <v>0.0464</v>
      </c>
      <c r="W41" s="293" t="n">
        <v>0.0432</v>
      </c>
      <c r="X41" s="293" t="n">
        <v>0.1016</v>
      </c>
      <c r="Y41" s="293" t="n">
        <v>0.0081</v>
      </c>
      <c r="Z41" s="293" t="n">
        <v>0.07000000000000001</v>
      </c>
      <c r="AA41" s="293" t="n">
        <v>-0.013</v>
      </c>
      <c r="AB41" s="293" t="n">
        <v>-0.0166</v>
      </c>
      <c r="AC41" s="293" t="n">
        <v>0.0737</v>
      </c>
      <c r="AD41" s="293" t="n">
        <v>0.0473</v>
      </c>
      <c r="AE41" s="293">
        <f>SUM(S41:AD41)</f>
        <v/>
      </c>
      <c r="AF41" s="293" t="n">
        <v>0</v>
      </c>
      <c r="AG41" s="293" t="n">
        <v>0</v>
      </c>
      <c r="AH41" s="293" t="n">
        <v>0</v>
      </c>
      <c r="AI41" s="293" t="n">
        <v>0</v>
      </c>
      <c r="AJ41" s="293" t="n">
        <v>0</v>
      </c>
      <c r="AK41" s="293" t="n">
        <v>0</v>
      </c>
      <c r="AL41" s="293" t="n">
        <v>0</v>
      </c>
    </row>
    <row r="42">
      <c r="R42" s="387" t="n">
        <v>2022</v>
      </c>
      <c r="S42" s="293" t="n">
        <v>-0.08210000000000001</v>
      </c>
      <c r="T42" s="293" t="n">
        <v>0.0134</v>
      </c>
      <c r="U42" s="293" t="n">
        <v>-0.0064</v>
      </c>
      <c r="V42" s="293" t="n">
        <v>-0.082</v>
      </c>
      <c r="W42" s="293" t="n">
        <v>0.07149999999999999</v>
      </c>
      <c r="X42" s="293" t="n">
        <v>0.018</v>
      </c>
      <c r="Y42" s="293" t="n">
        <v>0.0526</v>
      </c>
      <c r="Z42" s="293" t="n">
        <v>0.0424</v>
      </c>
      <c r="AA42" s="293" t="n">
        <v>-0.0516</v>
      </c>
      <c r="AB42" s="293" t="n">
        <v>-0.0207</v>
      </c>
      <c r="AC42" s="293" t="n">
        <v>0.1405</v>
      </c>
      <c r="AD42" s="293" t="n">
        <v>-0.015</v>
      </c>
      <c r="AE42" s="293">
        <f>SUM(S42:AD42)</f>
        <v/>
      </c>
      <c r="AF42" s="293" t="n">
        <v>0</v>
      </c>
      <c r="AG42" s="293" t="n">
        <v>0</v>
      </c>
      <c r="AH42" s="293" t="n">
        <v>0</v>
      </c>
      <c r="AI42" s="293" t="n">
        <v>0</v>
      </c>
      <c r="AJ42" s="293" t="n">
        <v>0</v>
      </c>
      <c r="AK42" s="293" t="n">
        <v>0</v>
      </c>
      <c r="AL42" s="293" t="n">
        <v>0</v>
      </c>
    </row>
    <row r="43">
      <c r="R43" s="387" t="n">
        <v>2023</v>
      </c>
      <c r="S43" s="293" t="n">
        <v>0.0487</v>
      </c>
      <c r="T43" s="293" t="n">
        <v>0.0069</v>
      </c>
      <c r="U43" s="293" t="n">
        <v>-0.0169</v>
      </c>
      <c r="V43" s="293" t="n">
        <v>-0.0265</v>
      </c>
      <c r="W43" s="293" t="n">
        <v>-0.0316</v>
      </c>
      <c r="X43" s="293" t="n">
        <v>0.046</v>
      </c>
      <c r="Y43" s="293" t="n">
        <v>0.008200000000000001</v>
      </c>
      <c r="Z43" s="293" t="n">
        <v>-0.0143</v>
      </c>
      <c r="AA43" s="293" t="n">
        <v>0.0299</v>
      </c>
      <c r="AB43" s="293" t="n">
        <v>0.0036</v>
      </c>
      <c r="AC43" s="293" t="n">
        <v>0.051</v>
      </c>
      <c r="AD43" s="293" t="n">
        <v>-0.0186</v>
      </c>
      <c r="AE43" s="293">
        <f>SUM(S43:AD43)</f>
        <v/>
      </c>
      <c r="AF43" s="293" t="n">
        <v>0</v>
      </c>
      <c r="AG43" s="293" t="n">
        <v>0</v>
      </c>
      <c r="AH43" s="293" t="n">
        <v>0</v>
      </c>
      <c r="AI43" s="293" t="n">
        <v>0</v>
      </c>
      <c r="AJ43" s="293" t="n">
        <v>0</v>
      </c>
      <c r="AK43" s="293" t="n">
        <v>0</v>
      </c>
      <c r="AL43" s="293" t="n">
        <v>0</v>
      </c>
    </row>
    <row r="44">
      <c r="R44" s="387" t="n">
        <v>2024</v>
      </c>
      <c r="S44" s="293" t="n">
        <v>-0.1174</v>
      </c>
      <c r="T44" s="293" t="n">
        <v>-0.0117</v>
      </c>
      <c r="U44" s="293" t="n">
        <v>0.0459</v>
      </c>
      <c r="V44" s="293" t="n">
        <v>-0.09279999999999999</v>
      </c>
      <c r="W44" s="293" t="n">
        <v>-0.0235</v>
      </c>
      <c r="X44" s="293" t="n">
        <v>-0.0822</v>
      </c>
      <c r="Y44" s="293" t="n">
        <v>0.1139</v>
      </c>
      <c r="Z44" s="293" t="n">
        <v>0.0304</v>
      </c>
      <c r="AA44" s="293" t="n">
        <v>0.1022</v>
      </c>
      <c r="AB44" s="293" t="n">
        <v>0.1585</v>
      </c>
      <c r="AC44" s="293" t="n">
        <v>0.0997</v>
      </c>
      <c r="AD44" s="293" t="n">
        <v>-0.0118</v>
      </c>
      <c r="AE44" s="293">
        <f>SUM(S44:AD44)</f>
        <v/>
      </c>
      <c r="AF44" s="293" t="n">
        <v>0</v>
      </c>
      <c r="AG44" s="293" t="n">
        <v>0</v>
      </c>
      <c r="AH44" s="293" t="n">
        <v>0</v>
      </c>
      <c r="AI44" s="293" t="n">
        <v>0</v>
      </c>
      <c r="AJ44" s="293" t="n">
        <v>0</v>
      </c>
      <c r="AK44" s="293" t="n">
        <v>0</v>
      </c>
      <c r="AL44" s="293" t="n">
        <v>0</v>
      </c>
    </row>
    <row r="45">
      <c r="R45" s="387" t="n">
        <v>2025</v>
      </c>
      <c r="S45" s="293" t="n">
        <v>0.0016</v>
      </c>
      <c r="T45" s="293" t="n">
        <v>0.0418</v>
      </c>
      <c r="U45" s="293" t="n">
        <v>0.0236</v>
      </c>
      <c r="V45" s="293" t="n">
        <v>0.027</v>
      </c>
      <c r="W45" s="293" t="n">
        <v>0.0885</v>
      </c>
      <c r="X45" s="293" t="n">
        <v>0.0969</v>
      </c>
      <c r="Y45" s="293" t="n">
        <v>0.0021</v>
      </c>
      <c r="Z45" s="293" t="n">
        <v>0.1011</v>
      </c>
      <c r="AA45" s="293" t="n">
        <v>0.0141</v>
      </c>
      <c r="AB45" s="293" t="n">
        <v>0.0529</v>
      </c>
      <c r="AC45" s="293" t="n">
        <v>0.0491</v>
      </c>
      <c r="AD45" s="293" t="n">
        <v>-0.0422</v>
      </c>
      <c r="AE45" s="293">
        <f>SUM(S45:AD45)</f>
        <v/>
      </c>
    </row>
    <row r="46">
      <c r="R46" s="387" t="n">
        <v>2026</v>
      </c>
      <c r="S46" s="293" t="n">
        <v>0.0451</v>
      </c>
      <c r="T46" s="293" t="n">
        <v>0.09859999999999999</v>
      </c>
      <c r="U46" s="293" t="n">
        <v>-0.0493</v>
      </c>
      <c r="V46" s="293" t="n">
        <v>0.0112</v>
      </c>
      <c r="W46" s="293" t="n">
        <v>-0.0639</v>
      </c>
    </row>
  </sheetData>
  <mergeCells count="1">
    <mergeCell ref="A1:F1"/>
  </mergeCells>
  <conditionalFormatting sqref="S6:AD12 S18:AL22 S23:AH23 AE12:AI12 AJ23:AL23">
    <cfRule type="cellIs" priority="1" operator="lessThan" dxfId="0">
      <formula>0</formula>
    </cfRule>
  </conditionalFormatting>
  <conditionalFormatting sqref="S17:AD17">
    <cfRule type="cellIs" priority="3" operator="lessThan" dxfId="0">
      <formula>0</formula>
    </cfRule>
  </conditionalFormatting>
  <conditionalFormatting sqref="S28:AD34 W35">
    <cfRule type="cellIs" priority="2" operator="lessThan" dxfId="0">
      <formula>0</formula>
    </cfRule>
  </conditionalFormatting>
  <conditionalFormatting sqref="S39:AD39 S40:AL40 S41:AE45 S46:W46 AF41:AL44">
    <cfRule type="cellIs" priority="4" operator="lessThan" dxfId="0">
      <formula>0</formula>
    </cfRule>
  </conditionalFormatting>
  <conditionalFormatting sqref="AE7:AL11">
    <cfRule type="cellIs" priority="6" operator="lessThan" dxfId="0">
      <formula>0</formula>
    </cfRule>
  </conditionalFormatting>
  <conditionalFormatting sqref="AE29:AL33 AE34:AI34">
    <cfRule type="cellIs" priority="5" operator="lessThan" dxfId="0">
      <formula>0</formula>
    </cfRule>
  </conditionalFormatting>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6"/>
  <sheetViews>
    <sheetView workbookViewId="0">
      <selection activeCell="G6" sqref="G6"/>
    </sheetView>
  </sheetViews>
  <sheetFormatPr baseColWidth="8" defaultRowHeight="14"/>
  <cols>
    <col width="9.08203125" bestFit="1" customWidth="1" style="386" min="3" max="3"/>
    <col width="28.5" customWidth="1" style="8" min="4" max="4"/>
  </cols>
  <sheetData>
    <row r="1">
      <c r="A1" s="387" t="inlineStr">
        <is>
          <t>股票</t>
        </is>
      </c>
      <c r="B1" s="387" t="inlineStr">
        <is>
          <t>公司</t>
        </is>
      </c>
      <c r="C1" s="387" t="inlineStr">
        <is>
          <t>立案日期</t>
        </is>
      </c>
      <c r="D1" s="8" t="inlineStr">
        <is>
          <t>原因</t>
        </is>
      </c>
      <c r="E1" s="387" t="inlineStr">
        <is>
          <t>结果</t>
        </is>
      </c>
      <c r="F1" s="387" t="inlineStr">
        <is>
          <t>重大违法</t>
        </is>
      </c>
      <c r="G1" s="387" t="inlineStr">
        <is>
          <t>属性</t>
        </is>
      </c>
    </row>
    <row r="2" ht="28" customHeight="1" s="386">
      <c r="A2" s="387" t="n">
        <v>600608</v>
      </c>
      <c r="B2" s="387" t="inlineStr">
        <is>
          <t>ST沪科</t>
        </is>
      </c>
      <c r="C2" s="387" t="n">
        <v>20251212</v>
      </c>
      <c r="D2" s="8" t="inlineStr">
        <is>
          <t>2023-2024年较大比例收入从总额法追溯为净额法</t>
        </is>
      </c>
      <c r="F2" s="387" t="inlineStr">
        <is>
          <t>否</t>
        </is>
      </c>
      <c r="G2" s="387" t="inlineStr">
        <is>
          <t>国企</t>
        </is>
      </c>
    </row>
    <row r="3" ht="42" customHeight="1" s="386">
      <c r="A3" s="387" t="n">
        <v>567</v>
      </c>
      <c r="B3" s="387" t="inlineStr">
        <is>
          <t>海德股份</t>
        </is>
      </c>
      <c r="C3" s="387" t="n">
        <v>20251128</v>
      </c>
      <c r="D3" s="8" t="inlineStr">
        <is>
          <t>非经营资金占用8.84，年报审计前已归还，但自然年前未归还，内控给了强调事项</t>
        </is>
      </c>
      <c r="F3" s="387" t="inlineStr">
        <is>
          <t>否</t>
        </is>
      </c>
      <c r="G3" s="387" t="inlineStr">
        <is>
          <t>民营</t>
        </is>
      </c>
    </row>
    <row r="4" ht="42" customHeight="1" s="386">
      <c r="A4" s="387" t="n">
        <v>2963</v>
      </c>
      <c r="B4" s="387" t="inlineStr">
        <is>
          <t>豪尔赛</t>
        </is>
      </c>
      <c r="C4" s="387" t="n">
        <v>20251122</v>
      </c>
      <c r="D4" s="8" t="inlineStr">
        <is>
          <t>先收到北京证监局警示函，公司实控人因行贿罪被调查，但公司未披露公告</t>
        </is>
      </c>
      <c r="F4" s="387" t="inlineStr">
        <is>
          <t>否</t>
        </is>
      </c>
      <c r="G4" s="387" t="inlineStr">
        <is>
          <t>民营</t>
        </is>
      </c>
    </row>
    <row r="5">
      <c r="A5" s="387" t="n">
        <v>300173</v>
      </c>
      <c r="B5" s="387" t="inlineStr">
        <is>
          <t>福能东方</t>
        </is>
      </c>
      <c r="C5" s="387" t="n">
        <v>20241206</v>
      </c>
      <c r="D5" s="8" t="inlineStr">
        <is>
          <t>信披违规</t>
        </is>
      </c>
      <c r="F5" s="387" t="inlineStr">
        <is>
          <t>否</t>
        </is>
      </c>
      <c r="G5" s="387" t="inlineStr">
        <is>
          <t>国企</t>
        </is>
      </c>
    </row>
    <row r="6">
      <c r="A6" s="387" t="n">
        <v>600581</v>
      </c>
      <c r="B6" s="387" t="inlineStr">
        <is>
          <t>八一钢铁</t>
        </is>
      </c>
      <c r="C6" s="387" t="n">
        <v>20251108</v>
      </c>
      <c r="D6" s="8" t="inlineStr">
        <is>
          <t>信披违规</t>
        </is>
      </c>
      <c r="F6" s="387" t="inlineStr">
        <is>
          <t>否</t>
        </is>
      </c>
      <c r="G6" s="387" t="inlineStr">
        <is>
          <t>国企</t>
        </is>
      </c>
    </row>
  </sheetData>
  <dataValidations count="3">
    <dataValidation sqref="F2:F1048576" showDropDown="0" showInputMessage="1" showErrorMessage="1" allowBlank="1" type="list">
      <formula1>"是,否"</formula1>
    </dataValidation>
    <dataValidation sqref="E2:E1048576" showDropDown="0" showInputMessage="1" showErrorMessage="1" allowBlank="1" type="list">
      <formula1>"普通警告,其他风险,强制退市"</formula1>
    </dataValidation>
    <dataValidation sqref="G2:G1048576" showDropDown="0" showInputMessage="1" showErrorMessage="1" allowBlank="1" type="list">
      <formula1>"民营,国企"</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baseColWidth="8" defaultRowHeight="14"/>
  <cols>
    <col width="10.33203125" bestFit="1" customWidth="1" style="386" min="16" max="16"/>
  </cols>
  <sheetData>
    <row r="2">
      <c r="D2" s="387" t="inlineStr">
        <is>
          <t>反转指标</t>
        </is>
      </c>
    </row>
    <row r="3">
      <c r="W3" s="387" t="inlineStr">
        <is>
          <t>仔猪上量好像都是开年的3月份开始的，估计跟9-10月是旺季有关</t>
        </is>
      </c>
    </row>
    <row r="4">
      <c r="D4" s="321" t="n"/>
      <c r="E4" s="322" t="n"/>
      <c r="F4" s="323" t="inlineStr">
        <is>
          <t>牧原股份</t>
        </is>
      </c>
      <c r="G4" s="323" t="inlineStr">
        <is>
          <t>神农集团</t>
        </is>
      </c>
      <c r="H4" s="323" t="inlineStr">
        <is>
          <t>京基智农</t>
        </is>
      </c>
      <c r="I4" s="322" t="inlineStr">
        <is>
          <t>温氏股份</t>
        </is>
      </c>
      <c r="J4" s="322" t="inlineStr">
        <is>
          <t>天康生物</t>
        </is>
      </c>
      <c r="K4" s="322" t="inlineStr">
        <is>
          <t>新希望</t>
        </is>
      </c>
      <c r="L4" s="322" t="inlineStr">
        <is>
          <t>巨星农牧</t>
        </is>
      </c>
      <c r="M4" s="324" t="inlineStr">
        <is>
          <t>唐人神</t>
        </is>
      </c>
      <c r="N4" s="387" t="inlineStr">
        <is>
          <t>德康农牧</t>
        </is>
      </c>
      <c r="O4" s="387" t="inlineStr">
        <is>
          <t>正邦科技</t>
        </is>
      </c>
      <c r="P4" s="387" t="inlineStr">
        <is>
          <t>中粮家佳康</t>
        </is>
      </c>
      <c r="Q4" s="387" t="inlineStr">
        <is>
          <t>大北农</t>
        </is>
      </c>
      <c r="R4" s="387" t="inlineStr">
        <is>
          <t>傲农生物</t>
        </is>
      </c>
      <c r="S4" s="387" t="inlineStr">
        <is>
          <t>金新农</t>
        </is>
      </c>
      <c r="T4" s="387" t="inlineStr">
        <is>
          <t>天邦食品</t>
        </is>
      </c>
      <c r="U4" s="387" t="inlineStr">
        <is>
          <t>合计</t>
        </is>
      </c>
      <c r="W4" s="387" t="inlineStr">
        <is>
          <t>也就是说对散户讲3-6月是决策月</t>
        </is>
      </c>
    </row>
    <row r="5">
      <c r="R5" s="8" t="n"/>
      <c r="S5" s="8" t="n"/>
      <c r="T5" s="8" t="n"/>
      <c r="U5" s="8" t="n"/>
    </row>
    <row r="6">
      <c r="R6" s="8" t="n"/>
      <c r="S6" s="8" t="n"/>
      <c r="T6" s="8" t="n"/>
      <c r="U6" s="8" t="n"/>
    </row>
    <row r="7" ht="28" customHeight="1" s="386">
      <c r="D7" s="387" t="inlineStr">
        <is>
          <t>产地</t>
        </is>
      </c>
      <c r="J7" s="8" t="inlineStr">
        <is>
          <t>新疆、河南、甘肃</t>
        </is>
      </c>
    </row>
    <row r="10">
      <c r="D10" s="325" t="inlineStr">
        <is>
          <t>产能利用率</t>
        </is>
      </c>
      <c r="E10" s="326" t="n"/>
      <c r="F10" s="326" t="n">
        <v>86</v>
      </c>
      <c r="G10" s="326" t="n"/>
      <c r="H10" s="326" t="n"/>
      <c r="I10" s="326" t="n">
        <v>68</v>
      </c>
      <c r="J10" s="326" t="n"/>
      <c r="K10" s="326" t="n"/>
      <c r="L10" s="326" t="n"/>
      <c r="M10" s="327" t="n"/>
    </row>
    <row r="11">
      <c r="D11" s="328" t="inlineStr">
        <is>
          <t>负债率</t>
        </is>
      </c>
      <c r="E11" s="329" t="n"/>
      <c r="F11" s="329" t="n">
        <v>63.59</v>
      </c>
      <c r="G11" s="329" t="n">
        <v>29.53</v>
      </c>
      <c r="H11" s="329" t="n">
        <v>66</v>
      </c>
      <c r="I11" s="329" t="n"/>
      <c r="J11" s="329" t="n"/>
      <c r="K11" s="329" t="n"/>
      <c r="L11" s="329" t="n">
        <v>61</v>
      </c>
      <c r="M11" s="330" t="n"/>
    </row>
    <row r="12">
      <c r="E12" s="387" t="n">
        <v>202601</v>
      </c>
      <c r="F12" s="387" t="n">
        <v>11.8</v>
      </c>
    </row>
    <row r="13">
      <c r="E13" s="387" t="n">
        <v>202512</v>
      </c>
      <c r="F13" s="387" t="n">
        <v>11.6</v>
      </c>
    </row>
    <row r="14">
      <c r="E14" s="387" t="n">
        <v>202510</v>
      </c>
      <c r="F14" s="387" t="n">
        <v>11.3</v>
      </c>
      <c r="M14" s="387" t="n">
        <v>13.3</v>
      </c>
      <c r="N14" s="387" t="n">
        <v>11.9</v>
      </c>
    </row>
    <row r="15">
      <c r="E15" s="387" t="n">
        <v>202509</v>
      </c>
      <c r="F15" s="387" t="n">
        <v>11.6</v>
      </c>
      <c r="G15" s="387" t="n">
        <v>12.5</v>
      </c>
    </row>
    <row r="16">
      <c r="E16" s="387" t="n">
        <v>202410</v>
      </c>
      <c r="F16" s="387" t="n">
        <v>13.3</v>
      </c>
    </row>
    <row r="17">
      <c r="E17" s="387" t="n">
        <v>202409</v>
      </c>
      <c r="F17" s="387" t="n">
        <v>13.7</v>
      </c>
      <c r="G17" s="387" t="n">
        <v>13.4</v>
      </c>
    </row>
    <row r="18">
      <c r="E18" s="387" t="n">
        <v>202408</v>
      </c>
      <c r="F18" s="387" t="n">
        <v>13.7</v>
      </c>
      <c r="G18" s="387" t="n">
        <v>13.4</v>
      </c>
      <c r="K18" s="326" t="n">
        <v>14.6</v>
      </c>
    </row>
    <row r="19">
      <c r="E19" s="387" t="n">
        <v>202407</v>
      </c>
      <c r="F19" s="387" t="n">
        <v>13.8</v>
      </c>
      <c r="G19" s="387" t="n">
        <v>13.7</v>
      </c>
      <c r="H19" s="387" t="n">
        <v>14.4</v>
      </c>
      <c r="J19" s="387" t="n">
        <v>14.75</v>
      </c>
      <c r="K19" s="326" t="n">
        <v>14.6</v>
      </c>
    </row>
    <row r="20">
      <c r="D20" s="325" t="n"/>
      <c r="E20" s="326" t="n">
        <v>202406</v>
      </c>
      <c r="F20" s="326" t="n">
        <v>14</v>
      </c>
      <c r="G20" s="326" t="n">
        <v>13.7</v>
      </c>
      <c r="H20" s="326" t="n">
        <v>14.5</v>
      </c>
      <c r="I20" s="326" t="n"/>
      <c r="J20" s="326" t="n">
        <v>15.07</v>
      </c>
      <c r="K20" s="326" t="n">
        <v>14.6</v>
      </c>
      <c r="L20" s="326" t="n">
        <v>14</v>
      </c>
      <c r="M20" s="327" t="n"/>
    </row>
    <row r="21">
      <c r="D21" s="388" t="inlineStr">
        <is>
          <t>完全成本</t>
        </is>
      </c>
      <c r="E21" s="387" t="n">
        <v>202405</v>
      </c>
      <c r="F21" s="387" t="n">
        <v>14.3</v>
      </c>
      <c r="G21" s="387" t="n">
        <v>14</v>
      </c>
      <c r="H21" s="387" t="n">
        <v>14.1</v>
      </c>
      <c r="I21" s="387" t="n">
        <v>14.2</v>
      </c>
      <c r="J21" s="387" t="n">
        <v>14.88</v>
      </c>
      <c r="K21" s="387" t="n">
        <v>14.7</v>
      </c>
      <c r="L21" s="387" t="n">
        <v>14</v>
      </c>
      <c r="M21" s="331" t="n"/>
    </row>
    <row r="22">
      <c r="D22" s="389" t="n"/>
      <c r="E22" s="387" t="n">
        <v>202404</v>
      </c>
      <c r="F22" s="387" t="n">
        <v>14.8</v>
      </c>
      <c r="G22" s="387" t="n">
        <v>14.2</v>
      </c>
      <c r="H22" s="387" t="n">
        <v>14.6</v>
      </c>
      <c r="I22" s="387" t="n">
        <v>14.4</v>
      </c>
      <c r="J22" s="387" t="n">
        <v>15.5</v>
      </c>
      <c r="M22" s="331" t="n"/>
    </row>
    <row r="23">
      <c r="D23" s="389" t="n"/>
      <c r="E23" s="387" t="n">
        <v>202403</v>
      </c>
      <c r="F23" s="387" t="n">
        <v>15.1</v>
      </c>
      <c r="G23" s="387" t="n">
        <v>14.5</v>
      </c>
      <c r="H23" s="387" t="n">
        <v>15.36</v>
      </c>
      <c r="I23" s="387" t="n">
        <v>14.8</v>
      </c>
      <c r="J23" s="387" t="n">
        <v>15.5</v>
      </c>
      <c r="L23" s="387" t="n">
        <v>15</v>
      </c>
      <c r="M23" s="331" t="n"/>
    </row>
    <row r="24">
      <c r="D24" s="389" t="n"/>
      <c r="E24" s="387" t="n">
        <v>202402</v>
      </c>
      <c r="F24" s="387" t="n">
        <v>15.8</v>
      </c>
      <c r="G24" s="387" t="n">
        <v>14.5</v>
      </c>
      <c r="H24" s="387" t="n">
        <v>15.7</v>
      </c>
      <c r="L24" s="387" t="n">
        <v>15</v>
      </c>
      <c r="M24" s="331" t="n"/>
    </row>
    <row r="25">
      <c r="D25" s="389" t="n"/>
      <c r="E25" s="387" t="n">
        <v>202401</v>
      </c>
      <c r="F25" s="387" t="n">
        <v>15.8</v>
      </c>
      <c r="G25" s="387" t="n">
        <v>14.5</v>
      </c>
      <c r="H25" s="387" t="n">
        <v>15.7</v>
      </c>
      <c r="L25" s="387" t="n">
        <v>15</v>
      </c>
      <c r="M25" s="331" t="n"/>
    </row>
    <row r="26">
      <c r="D26" s="389" t="n"/>
      <c r="E26" s="387" t="n">
        <v>2023</v>
      </c>
      <c r="F26" s="387" t="n">
        <v>15</v>
      </c>
      <c r="G26" s="387" t="n">
        <v>16.2</v>
      </c>
      <c r="H26" s="387" t="n">
        <v>16</v>
      </c>
      <c r="I26" s="387" t="n">
        <v>16.6</v>
      </c>
      <c r="K26" s="387" t="n">
        <v>15.8</v>
      </c>
      <c r="M26" s="331" t="n"/>
    </row>
    <row r="27">
      <c r="D27" s="390" t="n"/>
      <c r="E27" s="329" t="n">
        <v>2022</v>
      </c>
      <c r="F27" s="329" t="n">
        <v>15.7</v>
      </c>
      <c r="G27" s="329" t="n">
        <v>16.7</v>
      </c>
      <c r="H27" s="329" t="n"/>
      <c r="I27" s="329" t="n">
        <v>17.2</v>
      </c>
      <c r="J27" s="329" t="n"/>
      <c r="K27" s="329" t="n">
        <v>16.7</v>
      </c>
      <c r="L27" s="329" t="n"/>
      <c r="M27" s="330" t="n"/>
    </row>
    <row r="29">
      <c r="E29" s="387" t="n">
        <v>202407</v>
      </c>
      <c r="G29" s="387" t="n">
        <v>28</v>
      </c>
    </row>
    <row r="30">
      <c r="D30" s="325" t="n"/>
      <c r="E30" s="326" t="n">
        <v>202406</v>
      </c>
      <c r="F30" s="332" t="n">
        <v>28</v>
      </c>
      <c r="G30" s="326" t="inlineStr">
        <is>
          <t>27-28</t>
        </is>
      </c>
      <c r="H30" s="326" t="n"/>
      <c r="I30" s="326" t="n"/>
      <c r="J30" s="326" t="n">
        <v>27</v>
      </c>
      <c r="K30" s="326" t="n"/>
      <c r="L30" s="326" t="n">
        <v>29</v>
      </c>
      <c r="M30" s="327" t="n"/>
    </row>
    <row r="31">
      <c r="D31" s="388" t="inlineStr">
        <is>
          <t>PSY</t>
        </is>
      </c>
      <c r="E31" s="387" t="n">
        <v>202405</v>
      </c>
      <c r="F31" s="387" t="inlineStr">
        <is>
          <t>26-27</t>
        </is>
      </c>
      <c r="G31" s="387" t="inlineStr">
        <is>
          <t>27-28</t>
        </is>
      </c>
      <c r="H31" s="387" t="n">
        <v>25.5</v>
      </c>
      <c r="I31" s="387" t="n">
        <v>23</v>
      </c>
      <c r="M31" s="331" t="n"/>
    </row>
    <row r="32">
      <c r="D32" s="389" t="n"/>
      <c r="E32" s="387" t="n">
        <v>202404</v>
      </c>
      <c r="F32" s="387" t="inlineStr">
        <is>
          <t>25-26</t>
        </is>
      </c>
      <c r="G32" s="387" t="inlineStr">
        <is>
          <t>27-28</t>
        </is>
      </c>
      <c r="H32" s="387" t="n">
        <v>25</v>
      </c>
      <c r="I32" s="387" t="n">
        <v>23</v>
      </c>
      <c r="K32" s="387" t="n">
        <v>25</v>
      </c>
      <c r="M32" s="331" t="n"/>
    </row>
    <row r="33">
      <c r="D33" s="389" t="n"/>
      <c r="E33" s="387" t="n">
        <v>202403</v>
      </c>
      <c r="G33" s="387" t="inlineStr">
        <is>
          <t>27-28</t>
        </is>
      </c>
      <c r="H33" s="387" t="n">
        <v>25</v>
      </c>
      <c r="M33" s="331" t="n"/>
    </row>
    <row r="34">
      <c r="D34" s="389" t="n"/>
      <c r="E34" s="387" t="n">
        <v>202402</v>
      </c>
      <c r="G34" s="387" t="inlineStr">
        <is>
          <t>27-28</t>
        </is>
      </c>
      <c r="H34" s="387" t="n">
        <v>25</v>
      </c>
      <c r="M34" s="331" t="n"/>
    </row>
    <row r="35">
      <c r="D35" s="389" t="n"/>
      <c r="E35" s="387" t="n">
        <v>202401</v>
      </c>
      <c r="G35" s="387" t="inlineStr">
        <is>
          <t>27-28</t>
        </is>
      </c>
      <c r="H35" s="387" t="n">
        <v>25</v>
      </c>
      <c r="M35" s="331" t="n"/>
    </row>
    <row r="36">
      <c r="D36" s="389" t="n"/>
      <c r="E36" s="387" t="n">
        <v>2023</v>
      </c>
      <c r="M36" s="331" t="n"/>
    </row>
    <row r="37">
      <c r="D37" s="390" t="n"/>
      <c r="E37" s="329" t="n">
        <v>2022</v>
      </c>
      <c r="F37" s="329" t="n"/>
      <c r="G37" s="329" t="n"/>
      <c r="H37" s="329" t="n"/>
      <c r="I37" s="329" t="n"/>
      <c r="J37" s="329" t="n"/>
      <c r="K37" s="329" t="n"/>
      <c r="L37" s="329" t="n"/>
      <c r="M37" s="330" t="n"/>
    </row>
    <row r="39">
      <c r="D39" s="325" t="n"/>
      <c r="E39" s="326" t="n">
        <v>202406</v>
      </c>
      <c r="F39" s="326" t="n">
        <v>84</v>
      </c>
      <c r="G39" s="326" t="n"/>
      <c r="H39" s="326" t="n"/>
      <c r="I39" s="326" t="n"/>
      <c r="J39" s="326" t="n"/>
      <c r="K39" s="326" t="n"/>
      <c r="L39" s="326" t="n"/>
      <c r="M39" s="327" t="n"/>
    </row>
    <row r="40">
      <c r="D40" s="388" t="inlineStr">
        <is>
          <t>存活率</t>
        </is>
      </c>
      <c r="E40" s="387" t="n">
        <v>202405</v>
      </c>
      <c r="F40" s="387" t="n">
        <v>82.59999999999999</v>
      </c>
      <c r="H40" s="387" t="n">
        <v>89</v>
      </c>
      <c r="I40" s="387" t="n">
        <v>92</v>
      </c>
      <c r="M40" s="331" t="n"/>
    </row>
    <row r="41">
      <c r="D41" s="389" t="n"/>
      <c r="E41" s="387" t="n">
        <v>202404</v>
      </c>
      <c r="F41" s="387" t="inlineStr">
        <is>
          <t>80</t>
        </is>
      </c>
      <c r="H41" s="387" t="n">
        <v>90</v>
      </c>
      <c r="I41" s="387" t="n">
        <v>92</v>
      </c>
      <c r="K41" s="387" t="n">
        <v>92</v>
      </c>
      <c r="M41" s="331" t="n"/>
    </row>
    <row r="42">
      <c r="D42" s="389" t="n"/>
      <c r="E42" s="387" t="n">
        <v>202403</v>
      </c>
      <c r="H42" s="387" t="n">
        <v>90</v>
      </c>
      <c r="M42" s="331" t="n"/>
      <c r="R42" s="8" t="n"/>
      <c r="S42" s="8" t="n"/>
      <c r="T42" s="8" t="n"/>
    </row>
    <row r="43">
      <c r="D43" s="389" t="n"/>
      <c r="E43" s="387" t="n">
        <v>202402</v>
      </c>
      <c r="H43" s="387" t="n">
        <v>90</v>
      </c>
      <c r="M43" s="331" t="n"/>
    </row>
    <row r="44">
      <c r="D44" s="389" t="n"/>
      <c r="E44" s="387" t="n">
        <v>202401</v>
      </c>
      <c r="H44" s="387" t="n">
        <v>90</v>
      </c>
      <c r="M44" s="331" t="n"/>
    </row>
    <row r="45">
      <c r="D45" s="389" t="n"/>
      <c r="E45" s="387" t="n">
        <v>2023</v>
      </c>
      <c r="M45" s="331" t="n"/>
    </row>
    <row r="46">
      <c r="D46" s="390" t="n"/>
      <c r="E46" s="329" t="n">
        <v>2022</v>
      </c>
      <c r="F46" s="329" t="n"/>
      <c r="G46" s="329" t="n"/>
      <c r="H46" s="329" t="n"/>
      <c r="I46" s="329" t="n"/>
      <c r="J46" s="329" t="n"/>
      <c r="K46" s="329" t="n"/>
      <c r="L46" s="329" t="n"/>
      <c r="M46" s="330" t="n"/>
    </row>
    <row r="48">
      <c r="E48" s="387" t="n">
        <v>202410</v>
      </c>
      <c r="F48" s="387" t="n">
        <v>260</v>
      </c>
    </row>
    <row r="49">
      <c r="E49" s="387" t="n">
        <v>202407</v>
      </c>
      <c r="G49" s="387" t="n">
        <v>308</v>
      </c>
      <c r="H49" s="387" t="n">
        <v>330</v>
      </c>
    </row>
    <row r="50">
      <c r="D50" s="325" t="n"/>
      <c r="E50" s="326" t="n">
        <v>202406</v>
      </c>
      <c r="F50" s="326" t="n">
        <v>270</v>
      </c>
      <c r="G50" s="326" t="n">
        <v>305</v>
      </c>
      <c r="H50" s="326" t="n"/>
      <c r="I50" s="326" t="n"/>
      <c r="J50" s="326" t="n"/>
      <c r="K50" s="326" t="n"/>
      <c r="L50" s="326" t="n">
        <v>300</v>
      </c>
      <c r="M50" s="327" t="n"/>
    </row>
    <row r="51">
      <c r="D51" s="388" t="inlineStr">
        <is>
          <t>仔猪成本</t>
        </is>
      </c>
      <c r="E51" s="387" t="n">
        <v>202405</v>
      </c>
      <c r="H51" s="387" t="n">
        <v>325</v>
      </c>
      <c r="I51" s="387" t="n">
        <v>330</v>
      </c>
      <c r="J51" s="387" t="n">
        <v>288</v>
      </c>
      <c r="K51" s="387" t="n">
        <v>288</v>
      </c>
      <c r="M51" s="331" t="n"/>
    </row>
    <row r="52">
      <c r="D52" s="389" t="n"/>
      <c r="E52" s="387" t="n">
        <v>202404</v>
      </c>
      <c r="F52" s="387" t="n">
        <v>300</v>
      </c>
      <c r="G52" s="387" t="n">
        <v>320</v>
      </c>
      <c r="H52" s="387" t="n">
        <v>325</v>
      </c>
      <c r="I52" s="387" t="n">
        <v>350</v>
      </c>
      <c r="M52" s="331" t="n"/>
    </row>
    <row r="53">
      <c r="D53" s="389" t="n"/>
      <c r="E53" s="387" t="n">
        <v>202403</v>
      </c>
      <c r="H53" s="387" t="n">
        <v>349</v>
      </c>
      <c r="M53" s="331" t="n"/>
    </row>
    <row r="54">
      <c r="D54" s="389" t="n"/>
      <c r="E54" s="387" t="n">
        <v>202402</v>
      </c>
      <c r="F54" s="387" t="n">
        <v>325</v>
      </c>
      <c r="H54" s="387" t="n">
        <v>352</v>
      </c>
      <c r="M54" s="331" t="n"/>
    </row>
    <row r="55">
      <c r="D55" s="389" t="n"/>
      <c r="E55" s="387" t="n">
        <v>202401</v>
      </c>
      <c r="M55" s="331" t="n"/>
    </row>
    <row r="56">
      <c r="D56" s="389" t="n"/>
      <c r="E56" s="387" t="n">
        <v>2023</v>
      </c>
      <c r="M56" s="331" t="n"/>
    </row>
    <row r="57">
      <c r="D57" s="390" t="n"/>
      <c r="E57" s="329" t="n">
        <v>2022</v>
      </c>
      <c r="F57" s="329" t="n"/>
      <c r="G57" s="329" t="n"/>
      <c r="H57" s="329" t="n"/>
      <c r="I57" s="329" t="n"/>
      <c r="J57" s="329" t="n"/>
      <c r="K57" s="329" t="n"/>
      <c r="L57" s="329" t="n"/>
      <c r="M57" s="330" t="n"/>
    </row>
    <row r="62">
      <c r="D62" s="387" t="inlineStr">
        <is>
          <t>出栏量</t>
        </is>
      </c>
      <c r="E62" s="387" t="n">
        <v>202510</v>
      </c>
      <c r="F62" s="387" t="n">
        <v>707</v>
      </c>
      <c r="G62" s="387" t="n">
        <v>33</v>
      </c>
      <c r="H62" s="387" t="n">
        <v>23</v>
      </c>
      <c r="I62" s="387" t="n">
        <v>389</v>
      </c>
      <c r="J62" s="387" t="n">
        <v>30</v>
      </c>
      <c r="K62" s="387" t="n">
        <v>168</v>
      </c>
      <c r="L62" s="387" t="n">
        <v>46</v>
      </c>
      <c r="M62" s="387" t="n">
        <v>62</v>
      </c>
      <c r="O62" s="387" t="n">
        <v>90</v>
      </c>
      <c r="P62" s="387" t="n">
        <v>59</v>
      </c>
      <c r="Q62" s="387" t="n">
        <v>46</v>
      </c>
      <c r="R62" s="387" t="n">
        <v>19</v>
      </c>
      <c r="S62" s="387" t="n">
        <v>16</v>
      </c>
      <c r="T62" s="387" t="n">
        <v>68</v>
      </c>
      <c r="U62" s="387">
        <f>SUM(F62:T62)</f>
        <v/>
      </c>
    </row>
    <row r="63">
      <c r="E63" s="387" t="n">
        <v>202509</v>
      </c>
      <c r="F63" s="387" t="n">
        <v>557</v>
      </c>
      <c r="G63" s="387" t="n">
        <v>22.9</v>
      </c>
      <c r="H63" s="387" t="n">
        <v>22</v>
      </c>
      <c r="I63" s="387" t="n">
        <v>332</v>
      </c>
      <c r="J63" s="387" t="n">
        <v>27</v>
      </c>
      <c r="K63" s="387" t="n">
        <v>140</v>
      </c>
      <c r="L63" s="387" t="n">
        <v>35</v>
      </c>
      <c r="M63" s="387" t="n">
        <v>41</v>
      </c>
      <c r="O63" s="387" t="n">
        <v>80</v>
      </c>
      <c r="P63" s="387" t="n">
        <v>47</v>
      </c>
      <c r="Q63" s="387" t="n">
        <v>37</v>
      </c>
      <c r="R63" s="387" t="n">
        <v>16</v>
      </c>
      <c r="S63" s="387" t="n">
        <v>11</v>
      </c>
      <c r="T63" s="387" t="n">
        <v>61</v>
      </c>
      <c r="U63" s="387">
        <f>SUM(F63:T63)</f>
        <v/>
      </c>
    </row>
  </sheetData>
  <mergeCells count="4">
    <mergeCell ref="D51:D57"/>
    <mergeCell ref="D31:D37"/>
    <mergeCell ref="D21:D27"/>
    <mergeCell ref="D40:D46"/>
  </mergeCells>
  <pageMargins left="0.7" right="0.7" top="0.75" bottom="0.75" header="0.3" footer="0.3"/>
  <pageSetup orientation="portrait" paperSize="9"/>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F14:J16"/>
  <sheetViews>
    <sheetView workbookViewId="0">
      <selection activeCell="J16" sqref="J16"/>
    </sheetView>
  </sheetViews>
  <sheetFormatPr baseColWidth="8" defaultRowHeight="14"/>
  <sheetData>
    <row r="14">
      <c r="G14" s="387" t="inlineStr">
        <is>
          <t>总股本</t>
        </is>
      </c>
      <c r="H14" s="387" t="inlineStr">
        <is>
          <t>前十</t>
        </is>
      </c>
      <c r="I14" s="387" t="inlineStr">
        <is>
          <t>股东人数</t>
        </is>
      </c>
      <c r="J14" s="387" t="inlineStr">
        <is>
          <t>散户人均</t>
        </is>
      </c>
    </row>
    <row r="15">
      <c r="F15" s="387" t="n">
        <v>202506</v>
      </c>
      <c r="G15" s="387" t="n">
        <v>10000</v>
      </c>
      <c r="H15" s="387" t="n">
        <v>7365</v>
      </c>
      <c r="I15" s="387" t="n">
        <v>5301</v>
      </c>
      <c r="J15" s="387">
        <f>(G15-H15)/I15</f>
        <v/>
      </c>
    </row>
    <row r="16">
      <c r="F16" s="387" t="n">
        <v>202509</v>
      </c>
      <c r="G16" s="387" t="n">
        <v>10000</v>
      </c>
      <c r="H16" s="387" t="n">
        <v>8420</v>
      </c>
      <c r="I16" s="387" t="n">
        <v>3337</v>
      </c>
      <c r="J16" s="387">
        <f>(G16-H16)/I16</f>
        <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2:R11"/>
  <sheetViews>
    <sheetView topLeftCell="A25" workbookViewId="0">
      <selection activeCell="D24" sqref="D24"/>
    </sheetView>
  </sheetViews>
  <sheetFormatPr baseColWidth="8" defaultRowHeight="14"/>
  <cols>
    <col width="14.33203125" bestFit="1" customWidth="1" style="386" min="5" max="5"/>
  </cols>
  <sheetData>
    <row r="2">
      <c r="B2" s="387" t="inlineStr">
        <is>
          <t>外购原料的生产成本约8.3万吨</t>
        </is>
      </c>
    </row>
    <row r="5">
      <c r="B5" s="387" t="inlineStr">
        <is>
          <t>锂资源产量</t>
        </is>
      </c>
      <c r="C5" s="387" t="inlineStr">
        <is>
          <t>澳大利亚</t>
        </is>
      </c>
      <c r="D5" s="387" t="inlineStr">
        <is>
          <t>储能吉瓦</t>
        </is>
      </c>
      <c r="E5" s="387" t="inlineStr">
        <is>
          <t>动力电池装车量</t>
        </is>
      </c>
      <c r="F5" s="387" t="inlineStr">
        <is>
          <t>碳酸锂需求</t>
        </is>
      </c>
      <c r="I5" s="387" t="inlineStr">
        <is>
          <t>碳酸锂</t>
        </is>
      </c>
      <c r="N5" s="387" t="inlineStr">
        <is>
          <t>盐湖提锂</t>
        </is>
      </c>
      <c r="O5" s="387" t="inlineStr">
        <is>
          <t>锂云母</t>
        </is>
      </c>
      <c r="P5" s="387" t="inlineStr">
        <is>
          <t>锂辉石</t>
        </is>
      </c>
      <c r="Q5" s="387" t="inlineStr">
        <is>
          <t>外购李云母</t>
        </is>
      </c>
      <c r="R5" s="387" t="inlineStr">
        <is>
          <t>外购锂辉石</t>
        </is>
      </c>
    </row>
    <row r="6">
      <c r="A6" s="387" t="n">
        <v>2023</v>
      </c>
      <c r="D6" s="387" t="n">
        <v>185</v>
      </c>
      <c r="E6" s="387" t="n">
        <v>630</v>
      </c>
      <c r="H6" s="387" t="inlineStr">
        <is>
          <t>天齐锂业</t>
        </is>
      </c>
      <c r="I6" s="387" t="inlineStr">
        <is>
          <t>澳大利亚</t>
        </is>
      </c>
      <c r="J6" s="387" t="inlineStr">
        <is>
          <t>锂化工</t>
        </is>
      </c>
      <c r="M6" s="387" t="inlineStr">
        <is>
          <t>成本</t>
        </is>
      </c>
      <c r="N6" s="387" t="n">
        <v>4</v>
      </c>
      <c r="O6" s="387" t="n">
        <v>6.3</v>
      </c>
      <c r="P6" s="387" t="n">
        <v>6.5</v>
      </c>
      <c r="Q6" s="387" t="n">
        <v>7.4</v>
      </c>
      <c r="R6" s="387" t="n">
        <v>7.7</v>
      </c>
    </row>
    <row r="7">
      <c r="A7" s="387" t="n">
        <v>2024</v>
      </c>
      <c r="B7" s="387" t="n">
        <v>145</v>
      </c>
      <c r="C7" s="387" t="n">
        <v>48.5</v>
      </c>
      <c r="D7" s="387" t="n">
        <v>326</v>
      </c>
      <c r="E7" s="387" t="n">
        <v>1100</v>
      </c>
      <c r="I7" s="387" t="n">
        <v>20.5</v>
      </c>
      <c r="J7" s="387" t="n">
        <v>12.5</v>
      </c>
    </row>
    <row r="8">
      <c r="A8" s="387" t="n">
        <v>2025</v>
      </c>
      <c r="B8" s="387" t="n">
        <v>160</v>
      </c>
      <c r="D8" s="387" t="n">
        <v>580</v>
      </c>
      <c r="E8" s="387" t="n">
        <v>752</v>
      </c>
      <c r="F8" s="387" t="n">
        <v>145</v>
      </c>
    </row>
    <row r="9">
      <c r="A9" s="387" t="n">
        <v>2026</v>
      </c>
      <c r="B9" s="387" t="n">
        <v>190</v>
      </c>
      <c r="D9" s="387">
        <f>D8*1.5</f>
        <v/>
      </c>
      <c r="E9" s="387" t="n">
        <v>1100</v>
      </c>
      <c r="F9" s="387" t="n">
        <v>190</v>
      </c>
    </row>
    <row r="10">
      <c r="M10" s="387" t="inlineStr">
        <is>
          <t>开工率</t>
        </is>
      </c>
    </row>
    <row r="11">
      <c r="L11" s="387" t="n">
        <v>202511</v>
      </c>
      <c r="M11" s="387" t="n">
        <v>55</v>
      </c>
    </row>
  </sheetData>
  <pageMargins left="0.7" right="0.7" top="0.75" bottom="0.75" header="0.3" footer="0.3"/>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O3"/>
  <sheetViews>
    <sheetView workbookViewId="0">
      <selection activeCell="K3" sqref="K3"/>
    </sheetView>
  </sheetViews>
  <sheetFormatPr baseColWidth="8" defaultColWidth="8.58203125" defaultRowHeight="14"/>
  <cols>
    <col width="8.58203125" customWidth="1" style="8" min="1" max="2"/>
    <col width="9.08203125" bestFit="1" customWidth="1" style="8" min="3" max="3"/>
    <col width="8.58203125" customWidth="1" style="8" min="4" max="12"/>
    <col width="14.33203125" customWidth="1" style="293" min="13" max="14"/>
    <col width="21.58203125" customWidth="1" style="8" min="15" max="15"/>
    <col width="8.58203125" customWidth="1" style="8" min="16" max="130"/>
    <col width="8.58203125" customWidth="1" style="8" min="131" max="16384"/>
  </cols>
  <sheetData>
    <row r="1" ht="28" customHeight="1" s="386">
      <c r="A1" s="8" t="inlineStr">
        <is>
          <t>代码</t>
        </is>
      </c>
      <c r="B1" s="8" t="inlineStr">
        <is>
          <t>公司</t>
        </is>
      </c>
      <c r="C1" s="8" t="inlineStr">
        <is>
          <t>时间</t>
        </is>
      </c>
      <c r="D1" s="8" t="inlineStr">
        <is>
          <t>内容</t>
        </is>
      </c>
      <c r="E1" s="8" t="inlineStr">
        <is>
          <t>标的净资产</t>
        </is>
      </c>
      <c r="F1" s="8" t="inlineStr">
        <is>
          <t>标的利润</t>
        </is>
      </c>
      <c r="G1" s="8" t="inlineStr">
        <is>
          <t>收入</t>
        </is>
      </c>
      <c r="H1" s="8" t="inlineStr">
        <is>
          <t>估值</t>
        </is>
      </c>
      <c r="I1" s="8" t="inlineStr">
        <is>
          <t>方式</t>
        </is>
      </c>
      <c r="J1" s="8" t="inlineStr">
        <is>
          <t>完成</t>
        </is>
      </c>
      <c r="K1" s="8" t="inlineStr">
        <is>
          <t>结果</t>
        </is>
      </c>
      <c r="L1" s="8" t="inlineStr">
        <is>
          <t>启动市值</t>
        </is>
      </c>
      <c r="M1" s="8" t="inlineStr">
        <is>
          <t>公告后涨幅</t>
        </is>
      </c>
      <c r="N1" s="8" t="inlineStr">
        <is>
          <t>是否借壳上市</t>
        </is>
      </c>
      <c r="O1" s="8" t="inlineStr">
        <is>
          <t>原因</t>
        </is>
      </c>
    </row>
    <row r="2" ht="56" customHeight="1" s="386">
      <c r="A2" s="8" t="n">
        <v>605077</v>
      </c>
      <c r="B2" s="8" t="inlineStr">
        <is>
          <t>华康股份</t>
        </is>
      </c>
      <c r="C2" s="8" t="n">
        <v>20241026</v>
      </c>
      <c r="D2" s="8" t="inlineStr">
        <is>
          <t>收购豫鑫糖醇</t>
        </is>
      </c>
      <c r="E2" s="8" t="n">
        <v>4.8</v>
      </c>
      <c r="F2" s="8" t="n">
        <v>1</v>
      </c>
      <c r="G2" s="8" t="n">
        <v>9</v>
      </c>
      <c r="H2" s="8" t="n">
        <v>11</v>
      </c>
      <c r="I2" s="8" t="inlineStr">
        <is>
          <t>现金和股份</t>
        </is>
      </c>
      <c r="K2" s="8" t="inlineStr">
        <is>
          <t>失败</t>
        </is>
      </c>
      <c r="L2" s="8" t="n">
        <v>47</v>
      </c>
      <c r="M2" s="293" t="n">
        <v>0.2</v>
      </c>
      <c r="N2" s="293" t="inlineStr">
        <is>
          <t>否</t>
        </is>
      </c>
      <c r="O2" s="8" t="inlineStr">
        <is>
          <t>豫鑫糖醇的大客户福田药业债务危机却大额采购它的产品，还是总经理的关联公司</t>
        </is>
      </c>
    </row>
    <row r="3">
      <c r="A3" s="8" t="n">
        <v>600179</v>
      </c>
      <c r="B3" s="8" t="inlineStr">
        <is>
          <t>安通控股</t>
        </is>
      </c>
      <c r="C3" s="8" t="n">
        <v>20240529</v>
      </c>
      <c r="E3" s="8" t="n">
        <v>35</v>
      </c>
      <c r="F3" s="8" t="n">
        <v>11</v>
      </c>
      <c r="G3" s="8" t="n">
        <v>75</v>
      </c>
      <c r="K3" s="8" t="inlineStr">
        <is>
          <t>失败</t>
        </is>
      </c>
      <c r="L3" s="8" t="n">
        <v>90</v>
      </c>
      <c r="M3" s="293" t="n">
        <v>0.3</v>
      </c>
      <c r="N3" s="293" t="inlineStr">
        <is>
          <t>是</t>
        </is>
      </c>
    </row>
  </sheetData>
  <dataValidations count="3">
    <dataValidation sqref="I1:I1048576" showDropDown="0" showInputMessage="1" showErrorMessage="1" allowBlank="1" type="list">
      <formula1>"现金,现金和股份,股份"</formula1>
    </dataValidation>
    <dataValidation sqref="K2:K1048576" showDropDown="0" showInputMessage="1" showErrorMessage="1" allowBlank="1" type="list">
      <formula1>"成功,失败"</formula1>
    </dataValidation>
    <dataValidation sqref="N2:N1048576" showDropDown="0" showInputMessage="1" showErrorMessage="1" allowBlank="1" type="list">
      <formula1>"是,否"</formula1>
    </dataValidation>
  </dataValidations>
  <pageMargins left="0.7" right="0.7" top="0.75" bottom="0.75" header="0.3" footer="0.3"/>
</worksheet>
</file>

<file path=xl/worksheets/sheet27.xml><?xml version="1.0" encoding="utf-8"?>
<worksheet xmlns="http://schemas.openxmlformats.org/spreadsheetml/2006/main">
  <sheetPr codeName="Sheet1" filterMode="1">
    <outlinePr summaryBelow="1" summaryRight="1"/>
    <pageSetUpPr/>
  </sheetPr>
  <dimension ref="A1:K97"/>
  <sheetViews>
    <sheetView topLeftCell="A2" workbookViewId="0">
      <selection activeCell="N8" sqref="N8"/>
    </sheetView>
  </sheetViews>
  <sheetFormatPr baseColWidth="8" defaultRowHeight="14"/>
  <cols>
    <col width="16.5" customWidth="1" style="386" min="6" max="6"/>
    <col width="17.75" customWidth="1" style="386" min="8" max="8"/>
    <col width="27.33203125" customWidth="1" style="386" min="9" max="9"/>
    <col width="36" customWidth="1" style="386" min="10" max="10"/>
  </cols>
  <sheetData>
    <row r="1" ht="42" customHeight="1" s="386">
      <c r="A1" s="17" t="n"/>
      <c r="B1" s="17" t="n"/>
      <c r="C1" s="17" t="n"/>
      <c r="D1" s="17" t="n"/>
      <c r="E1" s="17" t="n"/>
      <c r="F1" s="17" t="n"/>
      <c r="G1" s="17" t="n"/>
      <c r="H1" s="18" t="inlineStr">
        <is>
          <t>2024年新增ST</t>
        </is>
      </c>
      <c r="I1" s="17" t="n"/>
      <c r="J1" s="17" t="n"/>
    </row>
    <row r="2" ht="52.5" customHeight="1" s="386">
      <c r="A2" s="209" t="n"/>
      <c r="B2" s="209" t="n"/>
      <c r="C2" s="209" t="n"/>
      <c r="D2" s="209" t="n"/>
      <c r="E2" s="209" t="n"/>
      <c r="F2" s="19" t="inlineStr">
        <is>
          <t>实控公司人</t>
        </is>
      </c>
      <c r="G2" s="423" t="inlineStr">
        <is>
          <t>行业</t>
        </is>
      </c>
      <c r="H2" s="424" t="n"/>
      <c r="I2" s="20" t="inlineStr">
        <is>
          <t>| 地区</t>
        </is>
      </c>
      <c r="J2" s="21" t="inlineStr">
        <is>
          <t>最新带帽带星原因</t>
        </is>
      </c>
      <c r="K2" s="387" t="inlineStr">
        <is>
          <t>最后结果</t>
        </is>
      </c>
    </row>
    <row r="3" hidden="1" ht="26" customHeight="1" s="386">
      <c r="A3" s="210" t="n">
        <v>1</v>
      </c>
      <c r="B3" s="211" t="n"/>
      <c r="C3" s="22" t="n">
        <v>300096</v>
      </c>
      <c r="D3" s="23" t="inlineStr">
        <is>
          <t>ST易联众</t>
        </is>
      </c>
      <c r="E3" s="24" t="inlineStr">
        <is>
          <t>2024年1月2日</t>
        </is>
      </c>
      <c r="F3" s="428" t="inlineStr">
        <is>
          <t>周口市财政局</t>
        </is>
      </c>
      <c r="G3" s="439" t="inlineStr">
        <is>
          <t>在民生行业信息化领域拥有国内领先的技术和研究成果</t>
        </is>
      </c>
      <c r="H3" s="440" t="n"/>
      <c r="I3" s="26" t="inlineStr">
        <is>
          <t>福建省厦仃市</t>
        </is>
      </c>
      <c r="J3" s="27" t="inlineStr">
        <is>
          <t>资金占用或违规担保严重（其他风险警示）</t>
        </is>
      </c>
      <c r="K3" s="387" t="inlineStr">
        <is>
          <t>未退市</t>
        </is>
      </c>
    </row>
    <row r="4" hidden="1" ht="52" customHeight="1" s="386">
      <c r="A4" s="212" t="n">
        <v>2</v>
      </c>
      <c r="B4" s="213" t="n"/>
      <c r="C4" s="28" t="n">
        <v>300205</v>
      </c>
      <c r="D4" s="29" t="inlineStr">
        <is>
          <t>ST天喻</t>
        </is>
      </c>
      <c r="E4" s="30" t="inlineStr">
        <is>
          <t>2024年1月29日</t>
        </is>
      </c>
      <c r="F4" s="31" t="inlineStr">
        <is>
          <t>武汉同喻投资合伙企业（24. 58%）——闫春雨、艾迪（19. 58%）</t>
        </is>
      </c>
      <c r="G4" s="445" t="inlineStr">
        <is>
          <t>主要研制面向金融和通信行业的金融终端、金融IC
卡、SIM卡</t>
        </is>
      </c>
      <c r="H4" s="392" t="n"/>
      <c r="I4" s="32" t="inlineStr">
        <is>
          <t>湖北省武汉市</t>
        </is>
      </c>
      <c r="J4" s="33" t="inlineStr">
        <is>
          <t>申请摘帽</t>
        </is>
      </c>
      <c r="K4" s="387" t="inlineStr">
        <is>
          <t>未退市</t>
        </is>
      </c>
    </row>
    <row r="5" hidden="1" ht="26" customHeight="1" s="386">
      <c r="A5" s="34" t="inlineStr">
        <is>
          <t>F</t>
        </is>
      </c>
      <c r="B5" s="35" t="n">
        <v>3</v>
      </c>
      <c r="C5" s="479" t="n">
        <v>2822</v>
      </c>
      <c r="D5" s="416" t="inlineStr">
        <is>
          <t>ST中装</t>
        </is>
      </c>
      <c r="E5" s="404" t="inlineStr">
        <is>
          <t>2024年2月27日</t>
        </is>
      </c>
      <c r="F5" s="416" t="inlineStr">
        <is>
          <t>庄小红+庄展诺+庄重（31 90%）</t>
        </is>
      </c>
      <c r="G5" s="443" t="inlineStr">
        <is>
          <t>装修装饰、光伏工程</t>
        </is>
      </c>
      <c r="H5" s="392" t="n"/>
      <c r="I5" s="438" t="inlineStr">
        <is>
          <t>广东省粤港澳大
湾区</t>
        </is>
      </c>
      <c r="J5" s="400" t="inlineStr">
        <is>
          <t>公司主要银行账户被冻结（其他风险警示）</t>
        </is>
      </c>
      <c r="K5" s="387" t="inlineStr">
        <is>
          <t>未退市</t>
        </is>
      </c>
    </row>
    <row r="6" ht="39" customHeight="1" s="386">
      <c r="A6" s="214" t="n">
        <v>4</v>
      </c>
      <c r="B6" s="215" t="n"/>
      <c r="C6" s="41" t="n">
        <v>600375</v>
      </c>
      <c r="D6" s="402" t="inlineStr">
        <is>
          <t>*ST汉马</t>
        </is>
      </c>
      <c r="E6" s="406" t="inlineStr">
        <is>
          <t>2024年4月1日</t>
        </is>
      </c>
      <c r="F6" s="402" t="inlineStr">
        <is>
          <t>李书福(25. 52%)</t>
        </is>
      </c>
      <c r="G6" s="396" t="inlineStr">
        <is>
          <t>重卡、专用汽车、汽车零部件生产研发销售</t>
        </is>
      </c>
      <c r="H6" s="392" t="n"/>
      <c r="I6" s="400" t="inlineStr">
        <is>
          <t>安徽省马鞍山市</t>
        </is>
      </c>
      <c r="J6" s="427" t="inlineStr">
        <is>
          <t>1、连续三年扣非为负+持续经营不确定性（其他风险警示）
2、净资产为负（退市风险）</t>
        </is>
      </c>
      <c r="K6" s="387" t="inlineStr">
        <is>
          <t>摘帽</t>
        </is>
      </c>
    </row>
    <row r="7" hidden="1" ht="26" customHeight="1" s="386">
      <c r="A7" s="46" t="inlineStr">
        <is>
          <t>F</t>
        </is>
      </c>
      <c r="B7" s="47" t="n">
        <v>5</v>
      </c>
      <c r="C7" s="480" t="n">
        <v>2490</v>
      </c>
      <c r="D7" s="402" t="inlineStr">
        <is>
          <t>ST墨龙</t>
        </is>
      </c>
      <c r="E7" s="396" t="inlineStr">
        <is>
          <t>2024年4月1日</t>
        </is>
      </c>
      <c r="F7" s="416" t="inlineStr">
        <is>
          <t>寿光市国资委（29. 53酚而科级</t>
        </is>
      </c>
      <c r="G7" s="413" t="inlineStr">
        <is>
          <t>国内唯一一家全产业链石
油钻采设备提供商</t>
        </is>
      </c>
      <c r="H7" s="392" t="n"/>
      <c r="I7" s="396" t="inlineStr">
        <is>
          <t>山东省潍坊市</t>
        </is>
      </c>
      <c r="J7" s="404" t="inlineStr">
        <is>
          <t>连续三年扣非为负+持续经营存在不确定性（其他风险警示）</t>
        </is>
      </c>
      <c r="K7" s="387" t="inlineStr">
        <is>
          <t>摘帽</t>
        </is>
      </c>
    </row>
    <row r="8" ht="52" customHeight="1" s="386">
      <c r="A8" s="46" t="inlineStr">
        <is>
          <t>F</t>
        </is>
      </c>
      <c r="B8" s="50" t="n">
        <v>6</v>
      </c>
      <c r="C8" s="51" t="n">
        <v>600165</v>
      </c>
      <c r="D8" s="428" t="inlineStr">
        <is>
          <t>*ST宁科</t>
        </is>
      </c>
      <c r="E8" s="52" t="inlineStr">
        <is>
          <t>2024年4月8日</t>
        </is>
      </c>
      <c r="F8" s="53" t="inlineStr">
        <is>
          <t>上海中能企业发展（集团）有限公司 29. 20%—-虞建明28. 32%</t>
        </is>
      </c>
      <c r="G8" s="435" t="inlineStr">
        <is>
          <t>活性炭、长链二元酸</t>
        </is>
      </c>
      <c r="H8" s="392" t="n"/>
      <c r="I8" s="27" t="inlineStr">
        <is>
          <t>宁夏回族自治区</t>
        </is>
      </c>
      <c r="J8" s="427" t="inlineStr">
        <is>
          <t>1、公司生产经营活动受到严重影响且预计在3个月内不能恢复正常
（其他风险警示）
2、2023年年报被否（退市风险警示）</t>
        </is>
      </c>
      <c r="K8" s="387" t="inlineStr">
        <is>
          <t>摘帽</t>
        </is>
      </c>
    </row>
    <row r="9" hidden="1" ht="39" customHeight="1" s="386">
      <c r="A9" s="46" t="inlineStr">
        <is>
          <t>F</t>
        </is>
      </c>
      <c r="B9" s="47" t="n">
        <v>7</v>
      </c>
      <c r="C9" s="481" t="n">
        <v>2336</v>
      </c>
      <c r="D9" s="393" t="inlineStr">
        <is>
          <t>*ST人乐</t>
        </is>
      </c>
      <c r="E9" s="404" t="inlineStr">
        <is>
          <t>2024年4月19日</t>
        </is>
      </c>
      <c r="F9" s="438" t="inlineStr">
        <is>
          <t>西安曲江新区管委会（21.15%）副厅
级</t>
        </is>
      </c>
      <c r="G9" s="422" t="inlineStr">
        <is>
          <t>商品零售连锁经营</t>
        </is>
      </c>
      <c r="H9" s="392" t="n"/>
      <c r="I9" s="438" t="inlineStr">
        <is>
          <t>广东省粤港澳大
湾区</t>
        </is>
      </c>
      <c r="J9" s="261" t="inlineStr">
        <is>
          <t>1、连续三年扣非为负十持续经营不确定性（其他风险警示）
2、净资产为负（退市风险）</t>
        </is>
      </c>
      <c r="K9" s="387" t="inlineStr">
        <is>
          <t>退市</t>
        </is>
      </c>
    </row>
    <row r="10" hidden="1" ht="26" customHeight="1" s="386">
      <c r="A10" s="56" t="inlineStr">
        <is>
          <t>▼ 8</t>
        </is>
      </c>
      <c r="B10" s="216" t="n"/>
      <c r="C10" s="57" t="inlineStr">
        <is>
          <t>’000961</t>
        </is>
      </c>
      <c r="D10" s="58" t="inlineStr">
        <is>
          <t>ST中南</t>
        </is>
      </c>
      <c r="E10" s="59" t="inlineStr">
        <is>
          <t>2024年4月24日</t>
        </is>
      </c>
      <c r="F10" s="60" t="n"/>
      <c r="G10" s="437" t="inlineStr">
        <is>
          <t>房地产族</t>
        </is>
      </c>
      <c r="H10" s="392" t="n"/>
      <c r="I10" s="61" t="inlineStr">
        <is>
          <t>江苏省</t>
        </is>
      </c>
      <c r="J10" s="62" t="inlineStr">
        <is>
          <t>持续经营不确定性。净资产负。面退</t>
        </is>
      </c>
      <c r="K10" s="387" t="inlineStr">
        <is>
          <t>退市</t>
        </is>
      </c>
    </row>
    <row r="11" hidden="1" ht="65" customHeight="1" s="386">
      <c r="A11" s="56" t="inlineStr">
        <is>
          <t>r</t>
        </is>
      </c>
      <c r="B11" s="63" t="n">
        <v>9</v>
      </c>
      <c r="C11" s="482" t="n">
        <v>656</v>
      </c>
      <c r="D11" s="65" t="inlineStr">
        <is>
          <t>*ST金科</t>
        </is>
      </c>
      <c r="E11" s="66" t="inlineStr">
        <is>
          <t>2024年4月24日</t>
        </is>
      </c>
      <c r="F11" s="438" t="inlineStr">
        <is>
          <t>重庆市金科投资控股（集团）有限责任公司（4.55%）——黄红云
（11. 10%）</t>
        </is>
      </c>
      <c r="G11" s="426" t="inlineStr">
        <is>
          <t>房地产开发</t>
        </is>
      </c>
      <c r="H11" s="392" t="n"/>
      <c r="I11" s="67" t="inlineStr">
        <is>
          <t>重庆市</t>
        </is>
      </c>
      <c r="J11" s="27" t="inlineStr">
        <is>
          <t>裁定重整（退市风险）</t>
        </is>
      </c>
      <c r="K11" s="387" t="inlineStr">
        <is>
          <t>未退市</t>
        </is>
      </c>
    </row>
    <row r="12" hidden="1" ht="26" customHeight="1" s="386">
      <c r="A12" s="217" t="n">
        <v>10</v>
      </c>
      <c r="B12" s="218" t="n"/>
      <c r="C12" s="480" t="n">
        <v>989</v>
      </c>
      <c r="D12" s="402" t="inlineStr">
        <is>
          <t>ST九芝</t>
        </is>
      </c>
      <c r="E12" s="404" t="inlineStr">
        <is>
          <t>2024年4月26日</t>
        </is>
      </c>
      <c r="F12" s="402" t="inlineStr">
        <is>
          <t>李振国（25.17%）</t>
        </is>
      </c>
      <c r="G12" s="396" t="inlineStr">
        <is>
          <t>国家重点重要企业•中国著名老字号</t>
        </is>
      </c>
      <c r="H12" s="392" t="n"/>
      <c r="I12" s="411" t="inlineStr">
        <is>
          <t>湖南省</t>
        </is>
      </c>
      <c r="J12" s="403" t="inlineStr">
        <is>
          <t>2023年度内控被否（其他风险警示）</t>
        </is>
      </c>
      <c r="K12" s="387" t="inlineStr">
        <is>
          <t>摘帽</t>
        </is>
      </c>
    </row>
    <row r="13" ht="26" customHeight="1" s="386">
      <c r="A13" s="70" t="inlineStr">
        <is>
          <t>F</t>
        </is>
      </c>
      <c r="B13" s="71" t="n">
        <v>11</v>
      </c>
      <c r="C13" s="51" t="n">
        <v>300965</v>
      </c>
      <c r="D13" s="428" t="inlineStr">
        <is>
          <t>*ST恒宇</t>
        </is>
      </c>
      <c r="E13" s="27" t="inlineStr">
        <is>
          <t>2024年4月26日</t>
        </is>
      </c>
      <c r="F13" s="428" t="inlineStr">
        <is>
          <t>饶丹妮+王舒公62. 31%</t>
        </is>
      </c>
      <c r="G13" s="427" t="inlineStr">
        <is>
          <t>直升机粽合显示控制设备
的研发、生产、销售、服务。</t>
        </is>
      </c>
      <c r="H13" s="392" t="n"/>
      <c r="I13" s="67" t="inlineStr">
        <is>
          <t>北京市</t>
        </is>
      </c>
      <c r="J13" s="72" t="inlineStr">
        <is>
          <t>2023年度主营低于一亿十扣非为负（退市风险）</t>
        </is>
      </c>
      <c r="K13" s="387" t="inlineStr">
        <is>
          <t>摘帽</t>
        </is>
      </c>
    </row>
    <row r="14" hidden="1" ht="26" customHeight="1" s="386">
      <c r="A14" s="219" t="n">
        <v>12</v>
      </c>
      <c r="B14" s="220" t="n"/>
      <c r="C14" s="73" t="inlineStr">
        <is>
          <t>‘603963</t>
        </is>
      </c>
      <c r="D14" s="415" t="inlineStr">
        <is>
          <t>*ST大药</t>
        </is>
      </c>
      <c r="E14" s="412" t="inlineStr">
        <is>
          <t>2024年4月29日</t>
        </is>
      </c>
      <c r="F14" s="76" t="inlineStr">
        <is>
          <t>杨君祥+杨清龙+尹翠仙38. 31%</t>
        </is>
      </c>
      <c r="G14" s="402" t="inlineStr">
        <is>
          <t>中药</t>
        </is>
      </c>
      <c r="H14" s="392" t="n"/>
      <c r="I14" s="420" t="inlineStr">
        <is>
          <t>云南省</t>
        </is>
      </c>
      <c r="J14" s="78" t="inlineStr">
        <is>
          <t>2023年度主管低于一亿+扣非为负（退市风险）</t>
        </is>
      </c>
      <c r="K14" s="387" t="inlineStr">
        <is>
          <t>退市</t>
        </is>
      </c>
    </row>
    <row r="15" ht="39" customHeight="1" s="386">
      <c r="A15" s="46" t="inlineStr">
        <is>
          <t>F</t>
        </is>
      </c>
      <c r="B15" s="79" t="n">
        <v>13</v>
      </c>
      <c r="C15" s="80" t="n">
        <v>600715</v>
      </c>
      <c r="D15" s="402" t="inlineStr">
        <is>
          <t>*ST交投</t>
        </is>
      </c>
      <c r="E15" s="400" t="inlineStr">
        <is>
          <t>2024年4月29日</t>
        </is>
      </c>
      <c r="F15" s="405" t="inlineStr">
        <is>
          <t>北京市国资委（17.43%）正厅级</t>
        </is>
      </c>
      <c r="G15" s="402" t="inlineStr">
        <is>
          <t>院线</t>
        </is>
      </c>
      <c r="H15" s="392" t="n"/>
      <c r="I15" s="411" t="inlineStr">
        <is>
          <t>北京市</t>
        </is>
      </c>
      <c r="J15" s="427" t="inlineStr">
        <is>
          <t>1、连续三年扣非为负+持续经营不确定性（其他风险警示〉
2、净资产为负（退市风险）</t>
        </is>
      </c>
      <c r="K15" s="387" t="inlineStr">
        <is>
          <t>摘帽</t>
        </is>
      </c>
    </row>
    <row r="16" hidden="1" ht="52" customHeight="1" s="386">
      <c r="A16" s="217" t="n">
        <v>14</v>
      </c>
      <c r="B16" s="218" t="n"/>
      <c r="C16" s="480" t="n">
        <v>809</v>
      </c>
      <c r="D16" s="402" t="inlineStr">
        <is>
          <t>*ST新城</t>
        </is>
      </c>
      <c r="E16" s="404" t="inlineStr">
        <is>
          <t>2024年4月29日（2</t>
        </is>
      </c>
      <c r="F16" s="82" t="inlineStr">
        <is>
          <t>北京和展中达科•技有限公司
5. 00%）——刘名 + 杨宇（10. 00%</t>
        </is>
      </c>
      <c r="G16" s="419" t="inlineStr">
        <is>
          <t>）      房地产开发</t>
        </is>
      </c>
      <c r="H16" s="392" t="n"/>
      <c r="I16" s="411" t="inlineStr">
        <is>
          <t>辽宁省</t>
        </is>
      </c>
      <c r="J16" s="403" t="inlineStr">
        <is>
          <t>2023年度主营低于一亿+扣非为负（退巾风险）</t>
        </is>
      </c>
      <c r="K16" s="387" t="inlineStr">
        <is>
          <t>摘帽</t>
        </is>
      </c>
    </row>
    <row r="17" ht="39" customHeight="1" s="386">
      <c r="A17" s="217" t="n">
        <v>15</v>
      </c>
      <c r="B17" s="218" t="n"/>
      <c r="C17" s="483" t="n">
        <v>2141</v>
      </c>
      <c r="D17" s="402" t="inlineStr">
        <is>
          <t>*ST贤丰</t>
        </is>
      </c>
      <c r="E17" s="400" t="inlineStr">
        <is>
          <t>2024年4月29日</t>
        </is>
      </c>
      <c r="F17" s="402" t="inlineStr">
        <is>
          <t>谢松锋十谢海韬38. 06%</t>
        </is>
      </c>
      <c r="G17" s="402" t="inlineStr">
        <is>
          <t>猪苗</t>
        </is>
      </c>
      <c r="H17" s="392" t="n"/>
      <c r="I17" s="438" t="inlineStr">
        <is>
          <t>广东省粤港澳大
湾区</t>
        </is>
      </c>
      <c r="J17" s="427" t="inlineStr">
        <is>
          <t>1、2023年度主营低于一亿+扣非为负（退市风险）
2、2023年度内控被否（其他风险警示）</t>
        </is>
      </c>
      <c r="K17" s="387" t="inlineStr">
        <is>
          <t>摘帽</t>
        </is>
      </c>
    </row>
    <row r="18" hidden="1" ht="52.5" customHeight="1" s="386">
      <c r="A18" s="217" t="n">
        <v>16</v>
      </c>
      <c r="B18" s="218" t="n"/>
      <c r="C18" s="84" t="n">
        <v>300117</v>
      </c>
      <c r="D18" s="402" t="inlineStr">
        <is>
          <t>*ST嘉寓</t>
        </is>
      </c>
      <c r="E18" s="404" t="inlineStr">
        <is>
          <t>2024年4月29日</t>
        </is>
      </c>
      <c r="F18" s="404" t="inlineStr">
        <is>
          <t>嘉寓新新投资有限公司（38. 03%） -一田家玉（34. 23%）</t>
        </is>
      </c>
      <c r="G18" s="400" t="inlineStr">
        <is>
          <t>新能源业务（光伏业务）</t>
        </is>
      </c>
      <c r="H18" s="392" t="n"/>
      <c r="I18" s="411" t="inlineStr">
        <is>
          <t>北京市</t>
        </is>
      </c>
      <c r="J18" s="266" t="inlineStr">
        <is>
          <t>1、连续三年扣非为负+持续经营不确定性（其他风险弊示）
2、净资产为负（退市风险）
重整失败，投资人中途退出协议</t>
        </is>
      </c>
      <c r="K18" s="387" t="inlineStr">
        <is>
          <t>退市</t>
        </is>
      </c>
    </row>
    <row r="19" ht="52" customHeight="1" s="386">
      <c r="A19" s="217" t="n">
        <v>17</v>
      </c>
      <c r="B19" s="218" t="n"/>
      <c r="C19" s="483" t="n">
        <v>609</v>
      </c>
      <c r="D19" s="402" t="inlineStr">
        <is>
          <t>*ST中迪</t>
        </is>
      </c>
      <c r="E19" s="400" t="inlineStr">
        <is>
          <t>2024年4月29日</t>
        </is>
      </c>
      <c r="F19" s="404" t="inlineStr">
        <is>
          <t>广东润鸿富创科技中心（23.77%） -一吴母（12. 00%）</t>
        </is>
      </c>
      <c r="G19" s="408" t="inlineStr">
        <is>
          <t>房地产开发</t>
        </is>
      </c>
      <c r="H19" s="392" t="n"/>
      <c r="I19" s="411" t="inlineStr">
        <is>
          <t>北京市</t>
        </is>
      </c>
      <c r="J19" s="85" t="inlineStr">
        <is>
          <t>1、连续三年扣非为负+持续经营不确定性（其他风险警示〉
2、2023年度主营低于一亿+扣非为负（退市风险）</t>
        </is>
      </c>
      <c r="K19" s="387" t="inlineStr">
        <is>
          <t>摘帽</t>
        </is>
      </c>
    </row>
    <row r="20" hidden="1" ht="52" customHeight="1" s="386">
      <c r="A20" s="217" t="n">
        <v>18</v>
      </c>
      <c r="B20" s="218" t="n"/>
      <c r="C20" s="84" t="n">
        <v>300506</v>
      </c>
      <c r="D20" s="402" t="inlineStr">
        <is>
          <t>*ST名家</t>
        </is>
      </c>
      <c r="E20" s="404" t="inlineStr">
        <is>
          <t>2024年4月29日</t>
        </is>
      </c>
      <c r="F20" s="402" t="inlineStr">
        <is>
          <t>程宗玉20. 67%</t>
        </is>
      </c>
      <c r="G20" s="402" t="inlineStr">
        <is>
          <t>装修装饰</t>
        </is>
      </c>
      <c r="H20" s="392" t="n"/>
      <c r="I20" s="406" t="inlineStr">
        <is>
          <t>广东省深圳市</t>
        </is>
      </c>
      <c r="J20" s="86" t="inlineStr">
        <is>
          <t>1、连续三年扣非为负十持续经营不确定性（其他风险警示）
2、2023年度主营低于一亿+扣非为负（退巾风险）</t>
        </is>
      </c>
      <c r="K20" s="387" t="inlineStr">
        <is>
          <t>摘帽</t>
        </is>
      </c>
    </row>
    <row r="21" ht="39" customHeight="1" s="386">
      <c r="A21" s="217" t="n">
        <v>19</v>
      </c>
      <c r="B21" s="218" t="n"/>
      <c r="C21" s="481" t="n">
        <v>2310</v>
      </c>
      <c r="D21" s="402" t="inlineStr">
        <is>
          <t>*ST东园</t>
        </is>
      </c>
      <c r="E21" s="400" t="inlineStr">
        <is>
          <t>2024年4月30日</t>
        </is>
      </c>
      <c r="F21" s="416" t="inlineStr">
        <is>
          <t>北京市朝阳区国资委10%」E处级</t>
        </is>
      </c>
      <c r="G21" s="391" t="inlineStr">
        <is>
          <t>环境治理-综合环境治理</t>
        </is>
      </c>
      <c r="H21" s="392" t="n"/>
      <c r="I21" s="411" t="inlineStr">
        <is>
          <t>北京市</t>
        </is>
      </c>
      <c r="J21" s="427" t="inlineStr">
        <is>
          <t>1、连续三年扣非为负+持续经营不确定性（其他风险警示）
2、净资产为负（退市风险）</t>
        </is>
      </c>
      <c r="K21" s="387" t="inlineStr">
        <is>
          <t>摘帽</t>
        </is>
      </c>
    </row>
    <row r="22" hidden="1" ht="65" customHeight="1" s="386">
      <c r="A22" s="217" t="n">
        <v>20</v>
      </c>
      <c r="B22" s="218" t="n"/>
      <c r="C22" s="41" t="n">
        <v>300125</v>
      </c>
      <c r="D22" s="402" t="inlineStr">
        <is>
          <t>ST聆达</t>
        </is>
      </c>
      <c r="E22" s="403" t="inlineStr">
        <is>
          <t>2024年4月30日</t>
        </is>
      </c>
      <c r="F22" s="441" t="inlineStr">
        <is>
          <t>杭州光恒昱企业管理合伙企业
（21. 84%）-一黄双（13. 43%）</t>
        </is>
      </c>
      <c r="G22" s="406" t="inlineStr">
        <is>
          <t>高效光伏太阳能电池片业务、光伏发电业务</t>
        </is>
      </c>
      <c r="H22" s="392" t="n"/>
      <c r="I22" s="411" t="inlineStr">
        <is>
          <t>辽宁省</t>
        </is>
      </c>
      <c r="J22" s="261" t="inlineStr">
        <is>
          <t>1、连续三年扣非为负十持续经营不确定性（其他风险弊示）
2、2023年度内控被否（其他风险警示）
3、公司生产经营活动受到严重影响且预计在3个月内不能恢复正常（其他风险警示）</t>
        </is>
      </c>
      <c r="K22" s="387" t="inlineStr">
        <is>
          <t>重整中</t>
        </is>
      </c>
    </row>
    <row r="23" hidden="1" ht="52" customHeight="1" s="386">
      <c r="A23" s="221" t="n">
        <v>21</v>
      </c>
      <c r="B23" s="222" t="n"/>
      <c r="C23" s="484" t="n">
        <v>2665</v>
      </c>
      <c r="D23" s="90" t="inlineStr">
        <is>
          <t>ST航高</t>
        </is>
      </c>
      <c r="E23" s="91" t="inlineStr">
        <is>
          <t>2024年4月30日</t>
        </is>
      </c>
      <c r="F23" s="92" t="inlineStr">
        <is>
          <t>黄卿乐+黄文佳+黄文博L 97%</t>
        </is>
      </c>
      <c r="G23" s="395" t="inlineStr">
        <is>
          <t>空冷系统、光能发电系统</t>
        </is>
      </c>
      <c r="H23" s="392" t="n"/>
      <c r="I23" s="93" t="inlineStr">
        <is>
          <t>甘肃省</t>
        </is>
      </c>
      <c r="J23" s="267" t="inlineStr">
        <is>
          <t>应收款无法退回占用，在建工程没调试验收，被立案调查，居然直接跌到1元以下退市了。否定报告
面退</t>
        </is>
      </c>
      <c r="K23" s="387" t="inlineStr">
        <is>
          <t>退市</t>
        </is>
      </c>
    </row>
    <row r="24" hidden="1" ht="26" customHeight="1" s="386">
      <c r="A24" s="223" t="n">
        <v>22</v>
      </c>
      <c r="B24" s="224" t="n"/>
      <c r="C24" s="94" t="n">
        <v>603388</v>
      </c>
      <c r="D24" s="73" t="inlineStr">
        <is>
          <t>ST元成</t>
        </is>
      </c>
      <c r="E24" s="95" t="inlineStr">
        <is>
          <t>2024年4月30日</t>
        </is>
      </c>
      <c r="F24" s="416" t="inlineStr">
        <is>
          <t>祝昌仁22. 66%</t>
        </is>
      </c>
      <c r="G24" s="416" t="inlineStr">
        <is>
          <t>园林工程</t>
        </is>
      </c>
      <c r="H24" s="392" t="n"/>
      <c r="I24" s="96" t="inlineStr">
        <is>
          <t>浙江省</t>
        </is>
      </c>
      <c r="J24" s="97" t="inlineStr">
        <is>
          <t>2023年度内控被否（其他风险警示）</t>
        </is>
      </c>
      <c r="K24" s="387" t="inlineStr">
        <is>
          <t>未退市</t>
        </is>
      </c>
    </row>
    <row r="25" hidden="1" ht="26" customHeight="1" s="386">
      <c r="A25" s="225" t="n">
        <v>23</v>
      </c>
      <c r="B25" s="226" t="n"/>
      <c r="C25" s="98" t="n">
        <v>600777</v>
      </c>
      <c r="D25" s="415" t="inlineStr">
        <is>
          <t>ST新潮</t>
        </is>
      </c>
      <c r="E25" s="412" t="inlineStr">
        <is>
          <t>2024年4月30日</t>
        </is>
      </c>
      <c r="F25" s="402" t="inlineStr">
        <is>
          <t>无</t>
        </is>
      </c>
      <c r="G25" s="420" t="inlineStr">
        <is>
          <t>石油天然气开采</t>
        </is>
      </c>
      <c r="H25" s="392" t="n"/>
      <c r="I25" s="99" t="inlineStr">
        <is>
          <t>山东省</t>
        </is>
      </c>
      <c r="J25" s="100" t="inlineStr">
        <is>
          <t>2023年度内控被否（其他风险警示）</t>
        </is>
      </c>
      <c r="K25" s="387" t="inlineStr">
        <is>
          <t>停牌中</t>
        </is>
      </c>
    </row>
    <row r="26" hidden="1" ht="26" customHeight="1" s="386">
      <c r="A26" s="217" t="n">
        <v>24</v>
      </c>
      <c r="B26" s="218" t="n"/>
      <c r="C26" s="41" t="n">
        <v>300208</v>
      </c>
      <c r="D26" s="402" t="inlineStr">
        <is>
          <t>*ST中程</t>
        </is>
      </c>
      <c r="E26" s="403" t="inlineStr">
        <is>
          <t>2024年4月30日</t>
        </is>
      </c>
      <c r="F26" s="402" t="inlineStr">
        <is>
          <t>青岛市国资委30. 85黑副厅级</t>
        </is>
      </c>
      <c r="G26" s="417" t="inlineStr">
        <is>
          <t>锂矿开发、建造业务</t>
        </is>
      </c>
      <c r="H26" s="392" t="n"/>
      <c r="I26" s="411" t="inlineStr">
        <is>
          <t>山东省</t>
        </is>
      </c>
      <c r="J26" s="260" t="inlineStr">
        <is>
          <t>净资产负，保留意见。
2024继续保留意见和否定意见，净资产转正。</t>
        </is>
      </c>
      <c r="K26" s="387" t="inlineStr">
        <is>
          <t>退市</t>
        </is>
      </c>
    </row>
    <row r="27" ht="39" customHeight="1" s="386">
      <c r="A27" s="217" t="n">
        <v>25</v>
      </c>
      <c r="B27" s="218" t="n"/>
      <c r="C27" s="84" t="n">
        <v>300013</v>
      </c>
      <c r="D27" s="402" t="inlineStr">
        <is>
          <t>*ST新宁</t>
        </is>
      </c>
      <c r="E27" s="404" t="inlineStr">
        <is>
          <t>2024年4月30日</t>
        </is>
      </c>
      <c r="F27" s="405" t="inlineStr">
        <is>
          <t>第一大股东郑州市财政局7. 43%</t>
        </is>
      </c>
      <c r="G27" s="402" t="inlineStr">
        <is>
          <t>仓储物流</t>
        </is>
      </c>
      <c r="H27" s="392" t="n"/>
      <c r="I27" s="411" t="inlineStr">
        <is>
          <t>河南省</t>
        </is>
      </c>
      <c r="J27" s="427" t="inlineStr">
        <is>
          <t>1、连续三年扣非为负+持续经营不确定性（其他风险警示）
3、净资产为负（退市风险）</t>
        </is>
      </c>
      <c r="K27" s="387" t="inlineStr">
        <is>
          <t>摘帽</t>
        </is>
      </c>
    </row>
    <row r="28" ht="26" customHeight="1" s="386">
      <c r="A28" s="225" t="n">
        <v>26</v>
      </c>
      <c r="B28" s="226" t="n"/>
      <c r="C28" s="98" t="n">
        <v>600234</v>
      </c>
      <c r="D28" s="76" t="inlineStr">
        <is>
          <t>*ST科新</t>
        </is>
      </c>
      <c r="E28" s="101" t="inlineStr">
        <is>
          <t>2024年4月30日</t>
        </is>
      </c>
      <c r="F28" s="405" t="inlineStr">
        <is>
          <t>黄绍嘉32. 80%</t>
        </is>
      </c>
      <c r="G28" s="402" t="inlineStr">
        <is>
          <t>装饰</t>
        </is>
      </c>
      <c r="H28" s="392" t="n"/>
      <c r="I28" s="420" t="inlineStr">
        <is>
          <t>山西省</t>
        </is>
      </c>
      <c r="J28" s="78" t="inlineStr">
        <is>
          <t>2023年度主营低于一亿十扣非为负（退市风险）</t>
        </is>
      </c>
      <c r="K28" s="387" t="inlineStr">
        <is>
          <t>摘帽</t>
        </is>
      </c>
    </row>
    <row r="29" hidden="1" ht="52" customHeight="1" s="386">
      <c r="A29" s="217" t="n">
        <v>27</v>
      </c>
      <c r="B29" s="218" t="n"/>
      <c r="C29" s="480" t="n">
        <v>2650</v>
      </c>
      <c r="D29" s="402" t="inlineStr">
        <is>
          <t>ST加加</t>
        </is>
      </c>
      <c r="E29" s="404" t="inlineStr">
        <is>
          <t>2024年4月30日</t>
        </is>
      </c>
      <c r="F29" s="438" t="inlineStr">
        <is>
          <t>湖南卓越投资有限公司18. 79%--杨振
+肖赛平+杨子江42. 29%</t>
        </is>
      </c>
      <c r="G29" s="402" t="inlineStr">
        <is>
          <t>调味拈</t>
        </is>
      </c>
      <c r="H29" s="392" t="n"/>
      <c r="I29" s="411" t="inlineStr">
        <is>
          <t>湖南省</t>
        </is>
      </c>
      <c r="J29" s="403" t="inlineStr">
        <is>
          <t>2023年度内控被否（其他风险警示）</t>
        </is>
      </c>
      <c r="K29" s="387" t="inlineStr">
        <is>
          <t>未退市</t>
        </is>
      </c>
    </row>
    <row r="30" ht="39" customHeight="1" s="386">
      <c r="A30" s="217" t="n">
        <v>28</v>
      </c>
      <c r="B30" s="218" t="n"/>
      <c r="C30" s="102" t="n">
        <v>300536</v>
      </c>
      <c r="D30" s="103" t="inlineStr">
        <is>
          <t>*ST农尚</t>
        </is>
      </c>
      <c r="E30" s="404" t="inlineStr">
        <is>
          <t>2024年4月30日</t>
        </is>
      </c>
      <c r="F30" s="404" t="inlineStr">
        <is>
          <t>海南芯联微科技有限公司20. 00%--林峰 14. 00%</t>
        </is>
      </c>
      <c r="G30" s="402" t="inlineStr">
        <is>
          <t>园林工程</t>
        </is>
      </c>
      <c r="H30" s="392" t="n"/>
      <c r="I30" s="104" t="inlineStr">
        <is>
          <t>湖北省武汉市</t>
        </is>
      </c>
      <c r="J30" s="105" t="inlineStr">
        <is>
          <t>2023年度主营低于一亿+扣非为负（退市风险）</t>
        </is>
      </c>
      <c r="K30" s="387" t="inlineStr">
        <is>
          <t>摘帽</t>
        </is>
      </c>
    </row>
    <row r="31" hidden="1" ht="26" customHeight="1" s="386">
      <c r="A31" s="227" t="n">
        <v>29</v>
      </c>
      <c r="B31" s="228" t="n"/>
      <c r="C31" s="106" t="n">
        <v>300116</v>
      </c>
      <c r="D31" s="262" t="inlineStr">
        <is>
          <t>*ST保力</t>
        </is>
      </c>
      <c r="E31" s="107" t="inlineStr">
        <is>
          <t>2024年4月30日</t>
        </is>
      </c>
      <c r="F31" s="108" t="inlineStr">
        <is>
          <t>高保清13. 79%</t>
        </is>
      </c>
      <c r="G31" s="446" t="inlineStr">
        <is>
          <t>锂电池</t>
        </is>
      </c>
      <c r="H31" s="392" t="n"/>
      <c r="I31" s="61" t="inlineStr">
        <is>
          <t>陕西省</t>
        </is>
      </c>
      <c r="J31" s="109" t="inlineStr">
        <is>
          <t>收入不足1亿，保留意见审计报告。面退</t>
        </is>
      </c>
      <c r="K31" s="387" t="inlineStr">
        <is>
          <t>退市</t>
        </is>
      </c>
    </row>
    <row r="32" hidden="1" ht="26" customHeight="1" s="386">
      <c r="A32" s="225" t="n">
        <v>30</v>
      </c>
      <c r="B32" s="226" t="n"/>
      <c r="C32" s="110" t="n">
        <v>603879</v>
      </c>
      <c r="D32" s="415" t="inlineStr">
        <is>
          <t>ST永悦</t>
        </is>
      </c>
      <c r="E32" s="111" t="inlineStr">
        <is>
          <t>2024年5月6日</t>
        </is>
      </c>
      <c r="F32" s="416" t="inlineStr">
        <is>
          <t>陈翔13. 40%</t>
        </is>
      </c>
      <c r="G32" s="431" t="inlineStr">
        <is>
          <t>福建地区较大的不饱和聚酯树脂生产企业之一</t>
        </is>
      </c>
      <c r="H32" s="392" t="n"/>
      <c r="I32" s="414" t="inlineStr">
        <is>
          <t>福建省泉州市</t>
        </is>
      </c>
      <c r="J32" s="78" t="inlineStr">
        <is>
          <t>2023年度内控被否（其他风险警示）</t>
        </is>
      </c>
      <c r="K32" s="387" t="inlineStr">
        <is>
          <t>摘帽</t>
        </is>
      </c>
    </row>
    <row r="33" hidden="1" ht="26" customHeight="1" s="386">
      <c r="A33" s="221" t="n">
        <v>31</v>
      </c>
      <c r="B33" s="222" t="n"/>
      <c r="C33" s="114" t="n">
        <v>600220</v>
      </c>
      <c r="D33" s="115" t="inlineStr">
        <is>
          <t>ST阳光</t>
        </is>
      </c>
      <c r="E33" s="116" t="inlineStr">
        <is>
          <t>202好5月6日</t>
        </is>
      </c>
      <c r="F33" s="117" t="inlineStr">
        <is>
          <t>陆克平&amp; 39%</t>
        </is>
      </c>
      <c r="G33" s="409" t="inlineStr">
        <is>
          <t>精纺呢绒行业龙头</t>
        </is>
      </c>
      <c r="H33" s="392" t="n"/>
      <c r="I33" s="116" t="inlineStr">
        <is>
          <t>江苏省无锡市</t>
        </is>
      </c>
      <c r="J33" s="119" t="inlineStr">
        <is>
          <t>面退</t>
        </is>
      </c>
      <c r="K33" s="387" t="inlineStr">
        <is>
          <t>退市</t>
        </is>
      </c>
    </row>
    <row r="34" hidden="1" ht="39" customHeight="1" s="386">
      <c r="A34" s="217" t="n">
        <v>32</v>
      </c>
      <c r="B34" s="218" t="n"/>
      <c r="C34" s="84" t="n">
        <v>603869</v>
      </c>
      <c r="D34" s="405" t="inlineStr">
        <is>
          <t>ST智知</t>
        </is>
      </c>
      <c r="E34" s="53" t="inlineStr">
        <is>
          <t>2024年5月6日</t>
        </is>
      </c>
      <c r="F34" s="438" t="inlineStr">
        <is>
          <t>新高能源供应链有限公司42.19%-—王
玉锁44. 97%</t>
        </is>
      </c>
      <c r="G34" s="391" t="inlineStr">
        <is>
          <t>城市安全的数智运营商</t>
        </is>
      </c>
      <c r="H34" s="392" t="n"/>
      <c r="I34" s="400" t="inlineStr">
        <is>
          <t>广西壮族自治区</t>
        </is>
      </c>
      <c r="J34" s="120" t="inlineStr">
        <is>
          <t>2023年度内控被否（其他风险警示）</t>
        </is>
      </c>
      <c r="K34" s="387" t="inlineStr">
        <is>
          <t>未退市</t>
        </is>
      </c>
    </row>
    <row r="35" hidden="1" ht="26" customHeight="1" s="386">
      <c r="A35" s="229" t="n">
        <v>33</v>
      </c>
      <c r="B35" s="230" t="n"/>
      <c r="C35" s="121" t="n">
        <v>600213</v>
      </c>
      <c r="D35" s="122" t="inlineStr">
        <is>
          <t>*ST亚星</t>
        </is>
      </c>
      <c r="E35" s="123" t="inlineStr">
        <is>
          <t>2024年5月6日</t>
        </is>
      </c>
      <c r="F35" s="124" t="inlineStr">
        <is>
          <t>山东省国资委43. 30%正厅级</t>
        </is>
      </c>
      <c r="G35" s="418" t="inlineStr">
        <is>
          <t>客车</t>
        </is>
      </c>
      <c r="H35" s="392" t="n"/>
      <c r="I35" s="125" t="inlineStr">
        <is>
          <t>江苏省</t>
        </is>
      </c>
      <c r="J35" s="126" t="inlineStr">
        <is>
          <t>主动退市</t>
        </is>
      </c>
      <c r="K35" s="387" t="inlineStr">
        <is>
          <t>退市</t>
        </is>
      </c>
    </row>
    <row r="36" hidden="1" ht="26" customHeight="1" s="386">
      <c r="A36" s="217" t="n">
        <v>34</v>
      </c>
      <c r="B36" s="218" t="n"/>
      <c r="C36" s="41" t="n">
        <v>603023</v>
      </c>
      <c r="D36" s="402" t="inlineStr">
        <is>
          <t>*ST威帝</t>
        </is>
      </c>
      <c r="E36" s="391" t="inlineStr">
        <is>
          <t>2024年5月6日</t>
        </is>
      </c>
      <c r="F36" s="393" t="inlineStr">
        <is>
          <t>丽水经开区管委会C21.19%）副厅级</t>
        </is>
      </c>
      <c r="G36" s="404" t="inlineStr">
        <is>
          <t>汽车零部件-汽车电子电气系统</t>
        </is>
      </c>
      <c r="H36" s="392" t="n"/>
      <c r="I36" s="78" t="inlineStr">
        <is>
          <t>黑龙江省黑龙江自贸区</t>
        </is>
      </c>
      <c r="J36" s="403" t="inlineStr">
        <is>
          <t>2023年度主营低于一亿+扣非为负（退巾风险）</t>
        </is>
      </c>
      <c r="K36" s="387" t="inlineStr">
        <is>
          <t>摘帽</t>
        </is>
      </c>
    </row>
    <row r="37" hidden="1" ht="26" customHeight="1" s="386">
      <c r="A37" s="225" t="n">
        <v>35</v>
      </c>
      <c r="B37" s="226" t="n"/>
      <c r="C37" s="98" t="n">
        <v>600381</v>
      </c>
      <c r="D37" s="415" t="inlineStr">
        <is>
          <t>ST春天</t>
        </is>
      </c>
      <c r="E37" s="431" t="inlineStr">
        <is>
          <t>2024年5月6日</t>
        </is>
      </c>
      <c r="F37" s="402" t="inlineStr">
        <is>
          <t>肖融28. 95%</t>
        </is>
      </c>
      <c r="G37" s="412" t="inlineStr">
        <is>
          <t>冬虫夏草、中成药、酒水</t>
        </is>
      </c>
      <c r="H37" s="392" t="n"/>
      <c r="I37" s="420" t="inlineStr">
        <is>
          <t>青海省</t>
        </is>
      </c>
      <c r="J37" s="101" t="inlineStr">
        <is>
          <t>连续三年扣非为负+持续经营存在不确定性（其他风险警示〉</t>
        </is>
      </c>
      <c r="K37" s="387" t="inlineStr">
        <is>
          <t>未退市</t>
        </is>
      </c>
    </row>
    <row r="38" hidden="1" ht="26" customHeight="1" s="386">
      <c r="A38" s="217" t="n">
        <v>36</v>
      </c>
      <c r="B38" s="218" t="n"/>
      <c r="C38" s="41" t="n">
        <v>603959</v>
      </c>
      <c r="D38" s="402" t="inlineStr">
        <is>
          <t>ST百利</t>
        </is>
      </c>
      <c r="E38" s="391" t="inlineStr">
        <is>
          <t>2024年5月6日</t>
        </is>
      </c>
      <c r="F38" s="402" t="inlineStr">
        <is>
          <t>王海荣+王立言29. 80%</t>
        </is>
      </c>
      <c r="G38" s="414" t="inlineStr">
        <is>
          <t>工程总承包、锂电智能产线、锂电销售设备</t>
        </is>
      </c>
      <c r="H38" s="392" t="n"/>
      <c r="I38" s="396" t="inlineStr">
        <is>
          <t>湖南省岳阳市</t>
        </is>
      </c>
      <c r="J38" s="403" t="inlineStr">
        <is>
          <t>2023年度内控被否（其他风险警示）</t>
        </is>
      </c>
      <c r="K38" s="387" t="inlineStr">
        <is>
          <t>未退市</t>
        </is>
      </c>
    </row>
    <row r="39" hidden="1" ht="26" customHeight="1" s="386">
      <c r="A39" s="217" t="n">
        <v>37</v>
      </c>
      <c r="B39" s="218" t="n"/>
      <c r="C39" s="84" t="n">
        <v>603377</v>
      </c>
      <c r="D39" s="405" t="inlineStr">
        <is>
          <t>ST东时</t>
        </is>
      </c>
      <c r="E39" s="391" t="inlineStr">
        <is>
          <t>2024年5月6日</t>
        </is>
      </c>
      <c r="F39" s="402" t="inlineStr">
        <is>
          <t>徐雄23. 38%</t>
        </is>
      </c>
      <c r="G39" s="396" t="inlineStr">
        <is>
          <t>机动驾驶培训、民用航空器驾驶员培训</t>
        </is>
      </c>
      <c r="H39" s="392" t="n"/>
      <c r="I39" s="411" t="inlineStr">
        <is>
          <t>北京市</t>
        </is>
      </c>
      <c r="J39" s="403" t="inlineStr">
        <is>
          <t>2023年度内控被否（其他风险警示）</t>
        </is>
      </c>
      <c r="K39" s="387" t="inlineStr">
        <is>
          <t>未退市</t>
        </is>
      </c>
    </row>
    <row r="40" hidden="1" ht="26" customHeight="1" s="386">
      <c r="A40" s="231" t="n">
        <v>38</v>
      </c>
      <c r="B40" s="232" t="n"/>
      <c r="C40" s="98" t="n">
        <v>603828</v>
      </c>
      <c r="D40" s="76" t="inlineStr">
        <is>
          <t>ST柯利达</t>
        </is>
      </c>
      <c r="E40" s="431" t="inlineStr">
        <is>
          <t>2024年5月6日</t>
        </is>
      </c>
      <c r="F40" s="448" t="inlineStr">
        <is>
          <t>顾益明+顾龙棣+顾佳35. 68%</t>
        </is>
      </c>
      <c r="G40" s="448" t="inlineStr">
        <is>
          <t>装修装饰</t>
        </is>
      </c>
      <c r="H40" s="392" t="n"/>
      <c r="I40" s="128" t="inlineStr">
        <is>
          <t>江苏省</t>
        </is>
      </c>
      <c r="J40" s="412" t="inlineStr">
        <is>
          <t>2023年度内控被否（其他风险警示）</t>
        </is>
      </c>
      <c r="K40" s="387" t="inlineStr">
        <is>
          <t>未退市</t>
        </is>
      </c>
    </row>
    <row r="41" hidden="1" ht="26" customHeight="1" s="386">
      <c r="A41" s="233" t="n">
        <v>39</v>
      </c>
      <c r="B41" s="234" t="n"/>
      <c r="C41" s="485" t="n">
        <v>2280</v>
      </c>
      <c r="D41" s="115" t="inlineStr">
        <is>
          <t>ST联络</t>
        </is>
      </c>
      <c r="E41" s="130" t="inlineStr">
        <is>
          <t>202妁三5月6日</t>
        </is>
      </c>
      <c r="F41" s="131" t="inlineStr">
        <is>
          <t>何志涛10. 20%</t>
        </is>
      </c>
      <c r="G41" s="432" t="inlineStr">
        <is>
          <t>电商、文化传媒</t>
        </is>
      </c>
      <c r="H41" s="392" t="n"/>
      <c r="I41" s="132" t="inlineStr">
        <is>
          <t>浙江省杭州||j</t>
        </is>
      </c>
      <c r="J41" s="133" t="inlineStr">
        <is>
          <t>面退</t>
        </is>
      </c>
      <c r="K41" s="387" t="inlineStr">
        <is>
          <t>退市</t>
        </is>
      </c>
    </row>
    <row r="42" hidden="1" ht="26" customHeight="1" s="386">
      <c r="A42" s="235" t="n">
        <v>40</v>
      </c>
      <c r="B42" s="236" t="n"/>
      <c r="C42" s="134" t="n">
        <v>600565</v>
      </c>
      <c r="D42" s="135" t="inlineStr">
        <is>
          <t>ST迪马</t>
        </is>
      </c>
      <c r="E42" s="136" t="inlineStr">
        <is>
          <t>2024年5月6日</t>
        </is>
      </c>
      <c r="F42" s="137" t="inlineStr">
        <is>
          <t>罗韶宇29. 97%</t>
        </is>
      </c>
      <c r="G42" s="425" t="inlineStr">
        <is>
          <t>地产</t>
        </is>
      </c>
      <c r="H42" s="392" t="n"/>
      <c r="I42" s="138" t="n"/>
      <c r="J42" s="139" t="inlineStr">
        <is>
          <t>面退</t>
        </is>
      </c>
      <c r="K42" s="387" t="inlineStr">
        <is>
          <t>退市</t>
        </is>
      </c>
    </row>
    <row r="43" hidden="1" ht="26" customHeight="1" s="386">
      <c r="A43" s="237" t="n">
        <v>41</v>
      </c>
      <c r="B43" s="238" t="n"/>
      <c r="C43" s="140" t="n">
        <v>600360</v>
      </c>
      <c r="D43" s="415" t="inlineStr">
        <is>
          <t>ST华微</t>
        </is>
      </c>
      <c r="E43" s="414" t="inlineStr">
        <is>
          <t>2024年5月6日</t>
        </is>
      </c>
      <c r="F43" s="405" t="inlineStr">
        <is>
          <t>曾涛6. 63%</t>
        </is>
      </c>
      <c r="G43" s="413" t="inlineStr">
        <is>
          <t>中国功率半导体器件占有
率第一</t>
        </is>
      </c>
      <c r="H43" s="392" t="n"/>
      <c r="I43" s="99" t="inlineStr">
        <is>
          <t>吉林省</t>
        </is>
      </c>
      <c r="J43" s="78" t="inlineStr">
        <is>
          <t>2023年度内控被否（其他风险警示）</t>
        </is>
      </c>
      <c r="K43" s="387" t="inlineStr">
        <is>
          <t>未退市</t>
        </is>
      </c>
    </row>
    <row r="44" hidden="1" ht="52" customHeight="1" s="386">
      <c r="A44" s="217" t="n">
        <v>42</v>
      </c>
      <c r="B44" s="218" t="n"/>
      <c r="C44" s="102" t="n">
        <v>603003</v>
      </c>
      <c r="D44" s="103" t="inlineStr">
        <is>
          <t>*ST龙宇</t>
        </is>
      </c>
      <c r="E44" s="396" t="inlineStr">
        <is>
          <t>2024年5月6日</t>
        </is>
      </c>
      <c r="F44" s="141" t="inlineStr">
        <is>
          <t>上海龙宇控股有限公司29. 1璐--徐增
增+刘策+刘振光33. 88%</t>
        </is>
      </c>
      <c r="G44" s="404" t="inlineStr">
        <is>
          <t>大宗商品销售、数据中心</t>
        </is>
      </c>
      <c r="H44" s="392" t="n"/>
      <c r="I44" s="411" t="inlineStr">
        <is>
          <t>上海市</t>
        </is>
      </c>
      <c r="J44" s="266" t="inlineStr">
        <is>
          <t>1、2023年度内控被否（其他风险警示）
2、2023年年报被否（退市风险警示）
3、2024继续无法表示意见和否定意见</t>
        </is>
      </c>
      <c r="K44" s="387" t="inlineStr">
        <is>
          <t>退市</t>
        </is>
      </c>
    </row>
    <row r="45" hidden="1" ht="26" customHeight="1" s="386">
      <c r="A45" s="239" t="n">
        <v>43</v>
      </c>
      <c r="B45" s="240" t="n"/>
      <c r="C45" s="142" t="n">
        <v>600277</v>
      </c>
      <c r="D45" s="115" t="inlineStr">
        <is>
          <t>ST亿利</t>
        </is>
      </c>
      <c r="E45" s="143" t="inlineStr">
        <is>
          <t>2024年5月6日</t>
        </is>
      </c>
      <c r="F45" s="144" t="inlineStr">
        <is>
          <t>王文彪14. 52%</t>
        </is>
      </c>
      <c r="G45" s="444" t="inlineStr">
        <is>
          <t>化学原料</t>
        </is>
      </c>
      <c r="H45" s="392" t="n"/>
      <c r="I45" s="145" t="inlineStr">
        <is>
          <t>内蒙古自治区</t>
        </is>
      </c>
      <c r="J45" s="146" t="inlineStr">
        <is>
          <t>直接跌停面退
大股东资金占用40亿</t>
        </is>
      </c>
      <c r="K45" s="387" t="inlineStr">
        <is>
          <t>退市</t>
        </is>
      </c>
    </row>
    <row r="46" ht="26" customHeight="1" s="386">
      <c r="A46" s="231" t="n">
        <v>44</v>
      </c>
      <c r="B46" s="232" t="n"/>
      <c r="C46" s="94" t="n">
        <v>300020</v>
      </c>
      <c r="D46" s="147" t="inlineStr">
        <is>
          <t>*ST银江</t>
        </is>
      </c>
      <c r="E46" s="148" t="inlineStr">
        <is>
          <t>2024年5月6日</t>
        </is>
      </c>
      <c r="F46" s="149" t="inlineStr">
        <is>
          <t>王辉+刘健6. 02%</t>
        </is>
      </c>
      <c r="G46" s="447" t="inlineStr">
        <is>
          <t>智慧城市、智慧交通</t>
        </is>
      </c>
      <c r="H46" s="392" t="n"/>
      <c r="I46" s="150" t="inlineStr">
        <is>
          <t>浙江省</t>
        </is>
      </c>
      <c r="J46" s="151" t="inlineStr">
        <is>
          <t>2023年年报被否（退市风险警示）</t>
        </is>
      </c>
      <c r="K46" s="387" t="inlineStr">
        <is>
          <t>摘帽</t>
        </is>
      </c>
    </row>
    <row r="47" ht="39" customHeight="1" s="386">
      <c r="A47" s="217" t="n">
        <v>45</v>
      </c>
      <c r="B47" s="218" t="n"/>
      <c r="C47" s="41" t="n">
        <v>603608</v>
      </c>
      <c r="D47" s="402" t="inlineStr">
        <is>
          <t>*ST天创</t>
        </is>
      </c>
      <c r="E47" s="406" t="inlineStr">
        <is>
          <t>2024年5月6日</t>
        </is>
      </c>
      <c r="F47" s="438" t="inlineStr">
        <is>
          <t>青岛天天贸易合伙企业17. 45%-一季林
14. 94%</t>
        </is>
      </c>
      <c r="G47" s="402" t="inlineStr">
        <is>
          <t>女桂、包</t>
        </is>
      </c>
      <c r="H47" s="392" t="n"/>
      <c r="I47" s="411" t="inlineStr">
        <is>
          <t>广东省</t>
        </is>
      </c>
      <c r="J47" s="427" t="inlineStr">
        <is>
          <t>1、2023年度内控被否（其他风险警示）
2、2023年年报被否（退市风险警示）</t>
        </is>
      </c>
      <c r="K47" s="387" t="inlineStr">
        <is>
          <t>摘帽</t>
        </is>
      </c>
    </row>
    <row r="48" hidden="1" ht="26" customHeight="1" s="386">
      <c r="A48" s="225" t="n">
        <v>46</v>
      </c>
      <c r="B48" s="226" t="n"/>
      <c r="C48" s="98" t="n">
        <v>600083</v>
      </c>
      <c r="D48" s="76" t="inlineStr">
        <is>
          <t>*ST博信</t>
        </is>
      </c>
      <c r="E48" s="431" t="inlineStr">
        <is>
          <t>2024年5月6日</t>
        </is>
      </c>
      <c r="F48" s="152" t="inlineStr">
        <is>
          <t>苏州市姑苏区国资委正处级</t>
        </is>
      </c>
      <c r="G48" s="412" t="inlineStr">
        <is>
          <t>智能硬件、装备综合服务</t>
        </is>
      </c>
      <c r="H48" s="392" t="n"/>
      <c r="I48" s="420" t="inlineStr">
        <is>
          <t>江苏省</t>
        </is>
      </c>
      <c r="J48" s="100" t="inlineStr">
        <is>
          <t>净资产为负（退市风险）</t>
        </is>
      </c>
      <c r="K48" s="387" t="inlineStr">
        <is>
          <t>退市</t>
        </is>
      </c>
    </row>
    <row r="49" ht="39" customHeight="1" s="386">
      <c r="A49" s="217" t="n">
        <v>47</v>
      </c>
      <c r="B49" s="218" t="n"/>
      <c r="C49" s="41" t="n">
        <v>300338</v>
      </c>
      <c r="D49" s="402" t="inlineStr">
        <is>
          <t>*ST开元</t>
        </is>
      </c>
      <c r="E49" s="391" t="inlineStr">
        <is>
          <t>2024年5月6日</t>
        </is>
      </c>
      <c r="F49" s="402" t="inlineStr">
        <is>
          <t>蔡志华L 13%</t>
        </is>
      </c>
      <c r="G49" s="402" t="inlineStr">
        <is>
          <t>教育</t>
        </is>
      </c>
      <c r="H49" s="392" t="n"/>
      <c r="I49" s="411" t="inlineStr">
        <is>
          <t>湖南省</t>
        </is>
      </c>
      <c r="J49" s="427" t="inlineStr">
        <is>
          <t>1、连续三年扣非为负十持续经营不确定性（其他风险警示〉
2、净资产为负（退市风险）</t>
        </is>
      </c>
      <c r="K49" s="387" t="inlineStr">
        <is>
          <t>摘帽</t>
        </is>
      </c>
    </row>
    <row r="50" hidden="1" ht="26" customHeight="1" s="386">
      <c r="A50" s="225" t="n">
        <v>48</v>
      </c>
      <c r="B50" s="226" t="n"/>
      <c r="C50" s="94" t="n">
        <v>300163</v>
      </c>
      <c r="D50" s="149" t="inlineStr">
        <is>
          <t>ST先锋</t>
        </is>
      </c>
      <c r="E50" s="431" t="inlineStr">
        <is>
          <t>2024年5月6日</t>
        </is>
      </c>
      <c r="F50" s="153" t="inlineStr">
        <is>
          <t>卢先锋15. 55%</t>
        </is>
      </c>
      <c r="G50" s="433" t="inlineStr">
        <is>
          <t>阳光面料、遮阳材料</t>
        </is>
      </c>
      <c r="H50" s="392" t="n"/>
      <c r="I50" s="420" t="inlineStr">
        <is>
          <t>浙江省</t>
        </is>
      </c>
      <c r="J50" s="412" t="inlineStr">
        <is>
          <t>连续三年扣非为负+持续经营存在不确定性（其他风险警示）</t>
        </is>
      </c>
      <c r="K50" s="387" t="inlineStr">
        <is>
          <t>未退市</t>
        </is>
      </c>
    </row>
    <row r="51" hidden="1" ht="26" customHeight="1" s="386">
      <c r="A51" s="241" t="n">
        <v>49</v>
      </c>
      <c r="B51" s="242" t="n"/>
      <c r="C51" s="486" t="n">
        <v>2610</v>
      </c>
      <c r="D51" s="155" t="inlineStr">
        <is>
          <t>ST爱康</t>
        </is>
      </c>
      <c r="E51" s="145" t="inlineStr">
        <is>
          <t>2024年5月6日</t>
        </is>
      </c>
      <c r="F51" s="144" t="inlineStr">
        <is>
          <t>邹承慧2. 7蜴</t>
        </is>
      </c>
      <c r="G51" s="430" t="n">
        <v>1</v>
      </c>
      <c r="H51" s="392" t="n"/>
      <c r="I51" s="156" t="inlineStr">
        <is>
          <t>浙江省</t>
        </is>
      </c>
      <c r="J51" s="146" t="inlineStr">
        <is>
          <t>保留意见和否定意见。
面退</t>
        </is>
      </c>
      <c r="K51" s="387" t="inlineStr">
        <is>
          <t>退市</t>
        </is>
      </c>
    </row>
    <row r="52" hidden="1" ht="26" customHeight="1" s="386">
      <c r="A52" s="231" t="n">
        <v>50</v>
      </c>
      <c r="B52" s="232" t="n"/>
      <c r="C52" s="487" t="n">
        <v>2197</v>
      </c>
      <c r="D52" s="158" t="inlineStr">
        <is>
          <t>ST证通</t>
        </is>
      </c>
      <c r="E52" s="148" t="inlineStr">
        <is>
          <t>2024年5月6日</t>
        </is>
      </c>
      <c r="F52" s="448" t="inlineStr">
        <is>
          <t>曾胜强+许忠桂18. 67%</t>
        </is>
      </c>
      <c r="G52" s="434" t="inlineStr">
        <is>
          <t>云计算业务</t>
        </is>
      </c>
      <c r="H52" s="392" t="n"/>
      <c r="I52" s="150" t="inlineStr">
        <is>
          <t>广东省</t>
        </is>
      </c>
      <c r="J52" s="151" t="inlineStr">
        <is>
          <t>2023年度内控被否（其他风险警示）</t>
        </is>
      </c>
      <c r="K52" s="387" t="inlineStr">
        <is>
          <t>未退市</t>
        </is>
      </c>
    </row>
    <row r="53" hidden="1" ht="26" customHeight="1" s="386">
      <c r="A53" s="217" t="n">
        <v>51</v>
      </c>
      <c r="B53" s="218" t="n"/>
      <c r="C53" s="41" t="n">
        <v>688282</v>
      </c>
      <c r="D53" s="402" t="inlineStr">
        <is>
          <t>*ST导航</t>
        </is>
      </c>
      <c r="E53" s="406" t="inlineStr">
        <is>
          <t>2024年5月6日</t>
        </is>
      </c>
      <c r="F53" s="402" t="inlineStr">
        <is>
          <t>汪渤等7人58. 56%</t>
        </is>
      </c>
      <c r="G53" s="438" t="inlineStr">
        <is>
          <t>航天装备（军工、无人机
、卫星导航）</t>
        </is>
      </c>
      <c r="H53" s="392" t="n"/>
      <c r="I53" s="411" t="inlineStr">
        <is>
          <t>北京市</t>
        </is>
      </c>
      <c r="J53" s="403" t="inlineStr">
        <is>
          <t>2023年度主营低于一亿+扣非为负（退巾风险）</t>
        </is>
      </c>
      <c r="K53" s="387" t="inlineStr">
        <is>
          <t>摘帽</t>
        </is>
      </c>
    </row>
    <row r="54" ht="39" customHeight="1" s="386">
      <c r="A54" s="217" t="n">
        <v>52</v>
      </c>
      <c r="B54" s="218" t="n"/>
      <c r="C54" s="84" t="n">
        <v>603363</v>
      </c>
      <c r="D54" s="405" t="inlineStr">
        <is>
          <t>*ST傲农</t>
        </is>
      </c>
      <c r="E54" s="396" t="inlineStr">
        <is>
          <t>2024年5月6日</t>
        </is>
      </c>
      <c r="F54" s="402" t="inlineStr">
        <is>
          <t>吴有林30. 09%</t>
        </is>
      </c>
      <c r="G54" s="402" t="inlineStr">
        <is>
          <t>饲料</t>
        </is>
      </c>
      <c r="H54" s="392" t="n"/>
      <c r="I54" s="411" t="inlineStr">
        <is>
          <t>福建省</t>
        </is>
      </c>
      <c r="J54" s="427" t="inlineStr">
        <is>
          <t>1、连续三年扣非为负+持续经营不确定性（其他风险警示）
2、净资产为负（退市风险）</t>
        </is>
      </c>
      <c r="K54" s="387" t="inlineStr">
        <is>
          <t>摘帽</t>
        </is>
      </c>
    </row>
    <row r="55" hidden="1" ht="26" customHeight="1" s="386">
      <c r="A55" s="225" t="n">
        <v>53</v>
      </c>
      <c r="B55" s="226" t="n"/>
      <c r="C55" s="488" t="n">
        <v>2750</v>
      </c>
      <c r="D55" s="76" t="inlineStr">
        <is>
          <t>*ST龙津</t>
        </is>
      </c>
      <c r="E55" s="431" t="inlineStr">
        <is>
          <t>2024年5月6日</t>
        </is>
      </c>
      <c r="F55" s="402" t="inlineStr">
        <is>
          <t>樊献俄32.11%</t>
        </is>
      </c>
      <c r="G55" s="402" t="inlineStr">
        <is>
          <t>中药</t>
        </is>
      </c>
      <c r="H55" s="392" t="n"/>
      <c r="I55" s="99" t="inlineStr">
        <is>
          <t>云南省</t>
        </is>
      </c>
      <c r="J55" s="78" t="inlineStr">
        <is>
          <t>2023年度主营低于一亿十扣非为负（退市风险）
2024继续主营不足</t>
        </is>
      </c>
      <c r="K55" s="387" t="inlineStr">
        <is>
          <t>退市</t>
        </is>
      </c>
    </row>
    <row r="56" hidden="1" ht="26" customHeight="1" s="386">
      <c r="A56" s="225" t="n">
        <v>54</v>
      </c>
      <c r="B56" s="226" t="n"/>
      <c r="C56" s="489" t="n">
        <v>2124</v>
      </c>
      <c r="D56" s="149" t="inlineStr">
        <is>
          <t>*ST大邦</t>
        </is>
      </c>
      <c r="E56" s="431" t="inlineStr">
        <is>
          <t>2024年5月6日</t>
        </is>
      </c>
      <c r="F56" s="153" t="inlineStr">
        <is>
          <t>张邦辉14. 84%</t>
        </is>
      </c>
      <c r="G56" s="420" t="inlineStr">
        <is>
          <t>生猪、食品加工</t>
        </is>
      </c>
      <c r="H56" s="392" t="n"/>
      <c r="I56" s="420" t="inlineStr">
        <is>
          <t>浙江省</t>
        </is>
      </c>
      <c r="J56" s="161" t="inlineStr">
        <is>
          <t>连续三年扣非为负+持续经营存在不确定性（其他风险警示）</t>
        </is>
      </c>
      <c r="K56" s="387" t="inlineStr">
        <is>
          <t>摘帽</t>
        </is>
      </c>
    </row>
    <row r="57" hidden="1" ht="26" customHeight="1" s="386">
      <c r="A57" s="233" t="n">
        <v>55</v>
      </c>
      <c r="B57" s="234" t="n"/>
      <c r="C57" s="162" t="n">
        <v>600836</v>
      </c>
      <c r="D57" s="163" t="inlineStr">
        <is>
          <t>*ST易连</t>
        </is>
      </c>
      <c r="E57" s="145" t="inlineStr">
        <is>
          <t>2024年5月6日</t>
        </is>
      </c>
      <c r="F57" s="144" t="inlineStr">
        <is>
          <t>方丽梅14. 06%</t>
        </is>
      </c>
      <c r="G57" s="397" t="n">
        <v>1</v>
      </c>
      <c r="H57" s="398" t="n"/>
      <c r="I57" s="164" t="inlineStr">
        <is>
          <t>上海市</t>
        </is>
      </c>
      <c r="J57" s="146" t="inlineStr">
        <is>
          <t>面退</t>
        </is>
      </c>
      <c r="K57" s="387" t="inlineStr">
        <is>
          <t>退市</t>
        </is>
      </c>
    </row>
    <row r="58" ht="39" customHeight="1" s="386">
      <c r="A58" s="243" t="n">
        <v>56</v>
      </c>
      <c r="B58" s="244" t="n"/>
      <c r="C58" s="480" t="n">
        <v>2217</v>
      </c>
      <c r="D58" s="416" t="inlineStr">
        <is>
          <t>*ST合泰</t>
        </is>
      </c>
      <c r="E58" s="396" t="inlineStr">
        <is>
          <t>2024年5月6日</t>
        </is>
      </c>
      <c r="F58" s="416" t="inlineStr">
        <is>
          <t>福建省国资委（21.13%）正厅级</t>
        </is>
      </c>
      <c r="G58" s="402" t="inlineStr">
        <is>
          <t>触摸屏</t>
        </is>
      </c>
      <c r="H58" s="392" t="n"/>
      <c r="I58" s="165" t="inlineStr">
        <is>
          <t>福建省</t>
        </is>
      </c>
      <c r="J58" s="86" t="inlineStr">
        <is>
          <t>1、连续三年扣非为负+持续经营不确定性（其他风险警示）
2、净资产为负（退市风险）</t>
        </is>
      </c>
      <c r="K58" s="387" t="inlineStr">
        <is>
          <t>摘帽</t>
        </is>
      </c>
    </row>
    <row r="59" ht="52" customHeight="1" s="386">
      <c r="A59" s="245" t="n">
        <v>57</v>
      </c>
      <c r="B59" s="246" t="n"/>
      <c r="C59" s="490" t="n">
        <v>908</v>
      </c>
      <c r="D59" s="428" t="inlineStr">
        <is>
          <t>*ST景峰</t>
        </is>
      </c>
      <c r="E59" s="52" t="inlineStr">
        <is>
          <t>2024年5月6日</t>
        </is>
      </c>
      <c r="F59" s="428" t="inlineStr">
        <is>
          <t>叶湘武13. 74%</t>
        </is>
      </c>
      <c r="G59" s="407" t="inlineStr">
        <is>
          <t>医药-化学制药</t>
        </is>
      </c>
      <c r="H59" s="392" t="n"/>
      <c r="I59" s="67" t="inlineStr">
        <is>
          <t>湖南省</t>
        </is>
      </c>
      <c r="J59" s="427" t="inlineStr">
        <is>
          <t>1、连续三年扣非为负+持续经营不确定性（其他风险弊示）
2、净资产为负（退市风险）
3、2023年内控被否（其他风险警示）</t>
        </is>
      </c>
      <c r="K59" s="387" t="inlineStr">
        <is>
          <t>摘帽</t>
        </is>
      </c>
    </row>
    <row r="60" hidden="1" ht="26" customHeight="1" s="386">
      <c r="A60" s="221" t="n">
        <v>58</v>
      </c>
      <c r="B60" s="222" t="n"/>
      <c r="C60" s="491" t="n">
        <v>2621</v>
      </c>
      <c r="D60" s="163" t="inlineStr">
        <is>
          <t>*ST美吉</t>
        </is>
      </c>
      <c r="E60" s="116" t="inlineStr">
        <is>
          <t>202好5月6日</t>
        </is>
      </c>
      <c r="F60" s="421" t="inlineStr">
        <is>
          <t>解直银30.侬</t>
        </is>
      </c>
      <c r="G60" s="421" t="inlineStr">
        <is>
          <t>教育</t>
        </is>
      </c>
      <c r="H60" s="392" t="n"/>
      <c r="I60" s="409" t="inlineStr">
        <is>
          <t>辽宁省</t>
        </is>
      </c>
      <c r="J60" s="169" t="inlineStr">
        <is>
          <t>面退</t>
        </is>
      </c>
      <c r="K60" s="387" t="inlineStr">
        <is>
          <t>退市</t>
        </is>
      </c>
    </row>
    <row r="61" hidden="1" ht="26" customHeight="1" s="386">
      <c r="A61" s="247" t="n">
        <v>59</v>
      </c>
      <c r="B61" s="248" t="n"/>
      <c r="C61" s="492" t="n">
        <v>2325</v>
      </c>
      <c r="D61" s="263" t="inlineStr">
        <is>
          <t>*ST洪涛</t>
        </is>
      </c>
      <c r="E61" s="171" t="inlineStr">
        <is>
          <t>2024年5月6日</t>
        </is>
      </c>
      <c r="F61" s="172" t="inlineStr">
        <is>
          <t>刘年新18. 56%</t>
        </is>
      </c>
      <c r="G61" s="410" t="inlineStr">
        <is>
          <t>装修装</t>
        </is>
      </c>
      <c r="H61" s="392" t="n"/>
      <c r="I61" s="93" t="inlineStr">
        <is>
          <t>广东省</t>
        </is>
      </c>
      <c r="J61" s="173" t="inlineStr">
        <is>
          <t>面退</t>
        </is>
      </c>
      <c r="K61" s="387" t="inlineStr">
        <is>
          <t>退市</t>
        </is>
      </c>
    </row>
    <row r="62" hidden="1" ht="26" customHeight="1" s="386">
      <c r="A62" s="223" t="n">
        <v>60</v>
      </c>
      <c r="B62" s="224" t="n"/>
      <c r="C62" s="487" t="n">
        <v>2424</v>
      </c>
      <c r="D62" s="76" t="inlineStr">
        <is>
          <t>ST百灵</t>
        </is>
      </c>
      <c r="E62" s="174" t="inlineStr">
        <is>
          <t>2024年5月6日</t>
        </is>
      </c>
      <c r="F62" s="415" t="inlineStr">
        <is>
          <t>姜伟17. 39%</t>
        </is>
      </c>
      <c r="G62" s="415" t="inlineStr">
        <is>
          <t>中成药</t>
        </is>
      </c>
      <c r="H62" s="392" t="n"/>
      <c r="I62" s="96" t="inlineStr">
        <is>
          <t>贵州省</t>
        </is>
      </c>
      <c r="J62" s="97" t="inlineStr">
        <is>
          <t>2023年度内控被否（其他风险警示）</t>
        </is>
      </c>
      <c r="K62" s="387" t="inlineStr">
        <is>
          <t>未退市</t>
        </is>
      </c>
    </row>
    <row r="63" hidden="1" ht="26" customHeight="1" s="386">
      <c r="A63" s="249" t="n">
        <v>61</v>
      </c>
      <c r="B63" s="250" t="n"/>
      <c r="C63" s="493" t="n">
        <v>2288</v>
      </c>
      <c r="D63" s="176" t="inlineStr">
        <is>
          <t>*ST超华</t>
        </is>
      </c>
      <c r="E63" s="177" t="inlineStr">
        <is>
          <t>2024年5月6日</t>
        </is>
      </c>
      <c r="F63" s="178" t="inlineStr">
        <is>
          <t>粱健风+粱俊丰14. 92%</t>
        </is>
      </c>
      <c r="G63" s="401" t="inlineStr">
        <is>
          <t>印刷电路板</t>
        </is>
      </c>
      <c r="H63" s="392" t="n"/>
      <c r="I63" s="179" t="inlineStr">
        <is>
          <t>广东省</t>
        </is>
      </c>
      <c r="J63" s="180" t="inlineStr">
        <is>
          <t>面退</t>
        </is>
      </c>
      <c r="K63" s="387" t="inlineStr">
        <is>
          <t>退市</t>
        </is>
      </c>
    </row>
    <row r="64" hidden="1" ht="26" customHeight="1" s="386">
      <c r="A64" s="225" t="n">
        <v>62</v>
      </c>
      <c r="B64" s="226" t="n"/>
      <c r="C64" s="488" t="n">
        <v>2528</v>
      </c>
      <c r="D64" s="73" t="inlineStr">
        <is>
          <t>ST英飞拓</t>
        </is>
      </c>
      <c r="E64" s="181" t="inlineStr">
        <is>
          <t>2024年5月6日</t>
        </is>
      </c>
      <c r="F64" s="152" t="inlineStr">
        <is>
          <t>深圳市国资委26. 35%副厅级</t>
        </is>
      </c>
      <c r="G64" s="429" t="inlineStr">
        <is>
          <t>高端安防产品供应商</t>
        </is>
      </c>
      <c r="H64" s="392" t="n"/>
      <c r="I64" s="431" t="inlineStr">
        <is>
          <t>广东省深圳市</t>
        </is>
      </c>
      <c r="J64" s="404" t="inlineStr">
        <is>
          <t>2023年度内控被否（其他风险警示）</t>
        </is>
      </c>
      <c r="K64" s="387" t="inlineStr">
        <is>
          <t>未退市</t>
        </is>
      </c>
    </row>
    <row r="65" hidden="1" ht="52" customHeight="1" s="386">
      <c r="A65" s="217" t="n">
        <v>63</v>
      </c>
      <c r="B65" s="218" t="n"/>
      <c r="C65" s="480" t="n">
        <v>622</v>
      </c>
      <c r="D65" s="393" t="inlineStr">
        <is>
          <t>*ST恒立</t>
        </is>
      </c>
      <c r="E65" s="396" t="inlineStr">
        <is>
          <t>2024年5月6日</t>
        </is>
      </c>
      <c r="F65" s="78" t="inlineStr">
        <is>
          <t>第一大股东山东省国际信托17. 87跄山东财政厅正厅级</t>
        </is>
      </c>
      <c r="G65" s="408" t="inlineStr">
        <is>
          <t>汽车空调</t>
        </is>
      </c>
      <c r="H65" s="392" t="n"/>
      <c r="I65" s="411" t="inlineStr">
        <is>
          <t>湖南省</t>
        </is>
      </c>
      <c r="J65" s="161" t="inlineStr">
        <is>
          <t>1、连续三年扣非为负十持续经营不确定性（其他风险弊示）
2、2023年度主营低于一亿+扣非为负（退市风险）</t>
        </is>
      </c>
      <c r="K65" s="387" t="inlineStr">
        <is>
          <t>退市</t>
        </is>
      </c>
    </row>
    <row r="66" hidden="1" ht="26" customHeight="1" s="386">
      <c r="A66" s="249" t="n">
        <v>64</v>
      </c>
      <c r="B66" s="250" t="n"/>
      <c r="C66" s="134" t="n">
        <v>300262</v>
      </c>
      <c r="D66" s="182" t="inlineStr">
        <is>
          <t>*ST巴安</t>
        </is>
      </c>
      <c r="E66" s="183" t="inlineStr">
        <is>
          <t>2024年5月6日</t>
        </is>
      </c>
      <c r="F66" s="144" t="inlineStr">
        <is>
          <t>无</t>
        </is>
      </c>
      <c r="G66" s="399" t="inlineStr">
        <is>
          <t>水务+水处理</t>
        </is>
      </c>
      <c r="H66" s="392" t="n"/>
      <c r="I66" s="184" t="inlineStr">
        <is>
          <t>上海市</t>
        </is>
      </c>
      <c r="J66" s="146" t="inlineStr">
        <is>
          <t>无法表示意见审计报告，持续经营不确定性，面退</t>
        </is>
      </c>
      <c r="K66" s="387" t="inlineStr">
        <is>
          <t>退市</t>
        </is>
      </c>
    </row>
    <row r="67" hidden="1" ht="26" customHeight="1" s="386">
      <c r="A67" s="249" t="n">
        <v>65</v>
      </c>
      <c r="B67" s="250" t="n"/>
      <c r="C67" s="493" t="n">
        <v>2435</v>
      </c>
      <c r="D67" s="115" t="inlineStr">
        <is>
          <t>ST艮康</t>
        </is>
      </c>
      <c r="E67" s="185" t="inlineStr">
        <is>
          <t>202均三5月6日</t>
        </is>
      </c>
      <c r="F67" s="186" t="inlineStr">
        <is>
          <t>郁全和等4人13. 55%</t>
        </is>
      </c>
      <c r="G67" s="409" t="inlineStr">
        <is>
          <t>医药、电梯导轨</t>
        </is>
      </c>
      <c r="H67" s="392" t="n"/>
      <c r="I67" s="187" t="inlineStr">
        <is>
          <t>江苏省</t>
        </is>
      </c>
      <c r="J67" s="188" t="inlineStr">
        <is>
          <t>面退</t>
        </is>
      </c>
      <c r="K67" s="387" t="inlineStr">
        <is>
          <t>退市</t>
        </is>
      </c>
    </row>
    <row r="68" hidden="1" ht="26" customHeight="1" s="386">
      <c r="A68" s="251" t="n">
        <v>66</v>
      </c>
      <c r="B68" s="252" t="n"/>
      <c r="C68" s="492" t="n">
        <v>2341</v>
      </c>
      <c r="D68" s="189" t="inlineStr">
        <is>
          <t>ST新纶</t>
        </is>
      </c>
      <c r="E68" s="171" t="inlineStr">
        <is>
          <t>2024年5月6日</t>
        </is>
      </c>
      <c r="F68" s="190" t="inlineStr">
        <is>
          <t>侯毅16. 07%</t>
        </is>
      </c>
      <c r="G68" s="401" t="inlineStr">
        <is>
          <t>新能源材料</t>
        </is>
      </c>
      <c r="H68" s="392" t="n"/>
      <c r="I68" s="177" t="inlineStr">
        <is>
          <t>广东省深圳市</t>
        </is>
      </c>
      <c r="J68" s="191" t="inlineStr">
        <is>
          <t>»«：t
面退</t>
        </is>
      </c>
      <c r="K68" s="387" t="inlineStr">
        <is>
          <t>退市</t>
        </is>
      </c>
    </row>
    <row r="69" ht="52" customHeight="1" s="386">
      <c r="A69" s="245" t="n">
        <v>67</v>
      </c>
      <c r="B69" s="246" t="n"/>
      <c r="C69" s="482" t="n">
        <v>506</v>
      </c>
      <c r="D69" s="428" t="inlineStr">
        <is>
          <t>*ST中泗</t>
        </is>
      </c>
      <c r="E69" s="52" t="inlineStr">
        <is>
          <t>2024年5月6日</t>
        </is>
      </c>
      <c r="F69" s="192" t="inlineStr">
        <is>
          <t>宁波冉盛盛远投资管理合伙企业 25. 08%--郭昌玮0. 020%</t>
        </is>
      </c>
      <c r="G69" s="428" t="inlineStr">
        <is>
          <t>黄金销售</t>
        </is>
      </c>
      <c r="H69" s="392" t="n"/>
      <c r="I69" s="67" t="inlineStr">
        <is>
          <t>山东省</t>
        </is>
      </c>
      <c r="J69" s="86" t="inlineStr">
        <is>
          <t>1、2023年度内控被否（其他风险警示）
2、2023年年报被否（退市风险警示）
3、连续三年扣非为负+持续经营不确定性（其他风险警示）</t>
        </is>
      </c>
      <c r="K69" s="387" t="inlineStr">
        <is>
          <t>摘帽</t>
        </is>
      </c>
    </row>
    <row r="70" hidden="1" ht="52" customHeight="1" s="386">
      <c r="A70" s="217" t="n">
        <v>68</v>
      </c>
      <c r="B70" s="218" t="n"/>
      <c r="C70" s="480" t="n">
        <v>851</v>
      </c>
      <c r="D70" s="416" t="inlineStr">
        <is>
          <t>ST高鸿</t>
        </is>
      </c>
      <c r="E70" s="396" t="inlineStr">
        <is>
          <t>2024年5月 6 H</t>
        </is>
      </c>
      <c r="F70" s="431" t="inlineStr">
        <is>
          <t>第一大股东电信科学技术研究院有限公司12. 86%国务院国资委正部级</t>
        </is>
      </c>
      <c r="G70" s="411" t="inlineStr">
        <is>
          <t>计算机、通信设备</t>
        </is>
      </c>
      <c r="H70" s="392" t="n"/>
      <c r="I70" s="411" t="inlineStr">
        <is>
          <t>贵州省</t>
        </is>
      </c>
      <c r="J70" s="86" t="inlineStr">
        <is>
          <t>1、2023年度内控被否（其他风险警示）
2、连续三年扣非为负+持续经营不确定性（其他风险笔示）</t>
        </is>
      </c>
      <c r="K70" s="387" t="inlineStr">
        <is>
          <t>未退市</t>
        </is>
      </c>
    </row>
    <row r="71" hidden="1" ht="26" customHeight="1" s="386">
      <c r="A71" s="253" t="n">
        <v>69</v>
      </c>
      <c r="B71" s="254" t="n"/>
      <c r="C71" s="494" t="n">
        <v>836</v>
      </c>
      <c r="D71" s="264" t="inlineStr">
        <is>
          <t>ST富通</t>
        </is>
      </c>
      <c r="E71" s="183" t="inlineStr">
        <is>
          <t>2024年5月6日</t>
        </is>
      </c>
      <c r="F71" s="194" t="inlineStr">
        <is>
          <t>王建沂10. 49%</t>
        </is>
      </c>
      <c r="G71" s="394" t="inlineStr">
        <is>
          <t>光通信网络</t>
        </is>
      </c>
      <c r="H71" s="392" t="n"/>
      <c r="I71" s="195" t="inlineStr">
        <is>
          <t>天津市</t>
        </is>
      </c>
      <c r="J71" s="265" t="inlineStr">
        <is>
          <t>否定意见内控报告，面退。
债务逾期，大额预付款项，6亿多</t>
        </is>
      </c>
      <c r="K71" s="387" t="inlineStr">
        <is>
          <t>退市</t>
        </is>
      </c>
    </row>
    <row r="72" hidden="1" ht="39.5" customHeight="1" s="386">
      <c r="A72" s="217" t="n">
        <v>70</v>
      </c>
      <c r="B72" s="218" t="n"/>
      <c r="C72" s="102" t="n">
        <v>300368</v>
      </c>
      <c r="D72" s="402" t="inlineStr">
        <is>
          <t>ST汇金</t>
        </is>
      </c>
      <c r="E72" s="196" t="inlineStr">
        <is>
          <t>2024年5月14日</t>
        </is>
      </c>
      <c r="F72" s="402" t="inlineStr">
        <is>
          <t>邯郸市国资委29. 09%</t>
        </is>
      </c>
      <c r="G72" s="396" t="inlineStr">
        <is>
          <t>运维加工服务及配件耗材销售</t>
        </is>
      </c>
      <c r="H72" s="392" t="n"/>
      <c r="I72" s="404" t="inlineStr">
        <is>
          <t>河北省-雄安新区</t>
        </is>
      </c>
      <c r="J72" s="197" t="inlineStr">
        <is>
          <t>根据中国证监会行政处罚事先告知付载明的事实，公司披露的年度报告财务指标存在虚假记载♦但未涉及重大违法强制退市（其他风险警示）</t>
        </is>
      </c>
      <c r="K72" s="387" t="inlineStr">
        <is>
          <t>未退市</t>
        </is>
      </c>
    </row>
    <row r="73" hidden="1" ht="52" customHeight="1" s="386">
      <c r="A73" s="217" t="n">
        <v>71</v>
      </c>
      <c r="B73" s="218" t="n"/>
      <c r="C73" s="480" t="n">
        <v>70</v>
      </c>
      <c r="D73" s="402" t="inlineStr">
        <is>
          <t>ST特信</t>
        </is>
      </c>
      <c r="E73" s="404" t="inlineStr">
        <is>
          <t>2024年5月14日</t>
        </is>
      </c>
      <c r="F73" s="402" t="inlineStr">
        <is>
          <t>深圳市国资委23. 69%</t>
        </is>
      </c>
      <c r="G73" s="411" t="inlineStr">
        <is>
          <t>线缆、光电制造</t>
        </is>
      </c>
      <c r="H73" s="392" t="n"/>
      <c r="I73" s="411" t="inlineStr">
        <is>
          <t>深圳市</t>
        </is>
      </c>
      <c r="J73" s="101" t="inlineStr">
        <is>
          <t>根据中国证监会行政处罚事先告知书载明的事实，公司披露的年度报告财务指标存在虚假记载,但未涉及重大违法强制退市（其他风险警示）</t>
        </is>
      </c>
      <c r="K73" s="387" t="inlineStr">
        <is>
          <t>未退市</t>
        </is>
      </c>
    </row>
    <row r="74" hidden="1" ht="39" customHeight="1" s="386">
      <c r="A74" s="217" t="n">
        <v>72</v>
      </c>
      <c r="B74" s="218" t="n"/>
      <c r="C74" s="41" t="n">
        <v>300300</v>
      </c>
      <c r="D74" s="402" t="inlineStr">
        <is>
          <t>ST峡创</t>
        </is>
      </c>
      <c r="E74" s="403" t="inlineStr">
        <is>
          <t>2024年5月14日</t>
        </is>
      </c>
      <c r="F74" s="198" t="inlineStr">
        <is>
          <t>平潭综合实验区国有资产管理局 16. 00%</t>
        </is>
      </c>
      <c r="G74" s="441" t="inlineStr">
        <is>
          <t>领先的新型智慧城市服务
商</t>
        </is>
      </c>
      <c r="H74" s="392" t="n"/>
      <c r="I74" s="411" t="inlineStr">
        <is>
          <t>福建省</t>
        </is>
      </c>
      <c r="J74" s="101" t="inlineStr">
        <is>
          <t>根据中国证监会行政处罚事先告知目载明的事实，公司披露的年度报告财务指标存在虚假记载•但未涉及重大违法强制退市（其他风险警示）</t>
        </is>
      </c>
      <c r="K74" s="387" t="inlineStr">
        <is>
          <t>未退市</t>
        </is>
      </c>
    </row>
    <row r="75" hidden="1" ht="52" customHeight="1" s="386">
      <c r="A75" s="217" t="n">
        <v>73</v>
      </c>
      <c r="B75" s="218" t="n"/>
      <c r="C75" s="480" t="n">
        <v>2748</v>
      </c>
      <c r="D75" s="405" t="inlineStr">
        <is>
          <t>ST世龙</t>
        </is>
      </c>
      <c r="E75" s="404" t="inlineStr">
        <is>
          <t>2024年5月17日</t>
        </is>
      </c>
      <c r="F75" s="416" t="inlineStr">
        <is>
          <t>江西电化高科有限责任公司44. 44%</t>
        </is>
      </c>
      <c r="G75" s="402" t="inlineStr">
        <is>
          <t>氯碱</t>
        </is>
      </c>
      <c r="H75" s="392" t="n"/>
      <c r="I75" s="411" t="inlineStr">
        <is>
          <t>江西省</t>
        </is>
      </c>
      <c r="J75" s="101" t="inlineStr">
        <is>
          <t>根据中国证监会行政处罚事先告知书载明的事实，公司披露的年度报告财务指标存在虚假记载,但未涉及重大违法强制退市（其他风险警示）</t>
        </is>
      </c>
      <c r="K75" s="387" t="inlineStr">
        <is>
          <t>摘帽</t>
        </is>
      </c>
    </row>
    <row r="76" hidden="1" ht="39.5" customHeight="1" s="386">
      <c r="A76" s="217" t="n">
        <v>74</v>
      </c>
      <c r="B76" s="218" t="n"/>
      <c r="C76" s="483" t="n">
        <v>2092</v>
      </c>
      <c r="D76" s="402" t="inlineStr">
        <is>
          <t>ST中泰</t>
        </is>
      </c>
      <c r="E76" s="403" t="inlineStr">
        <is>
          <t>2024年5月21日</t>
        </is>
      </c>
      <c r="F76" s="402" t="inlineStr">
        <is>
          <t>新疆维吾尔自治区国资委27. 84%</t>
        </is>
      </c>
      <c r="G76" s="402" t="inlineStr">
        <is>
          <t>氯碱</t>
        </is>
      </c>
      <c r="H76" s="392" t="n"/>
      <c r="I76" s="402" t="inlineStr">
        <is>
          <t>新疆</t>
        </is>
      </c>
      <c r="J76" s="199" t="inlineStr">
        <is>
          <t>根据中国证监会行政处罚邪先告知仔载明的事实，公司披露的年度报告财务指标存在虚假记载♦但未涉及重大违法强制退市（其他风险警示）</t>
        </is>
      </c>
      <c r="K76" s="387" t="inlineStr">
        <is>
          <t>摘帽</t>
        </is>
      </c>
    </row>
    <row r="77" hidden="1" ht="52" customHeight="1" s="386">
      <c r="A77" s="217" t="n">
        <v>75</v>
      </c>
      <c r="B77" s="218" t="n"/>
      <c r="C77" s="84" t="n">
        <v>300600</v>
      </c>
      <c r="D77" s="402" t="inlineStr">
        <is>
          <t>ST瑞科</t>
        </is>
      </c>
      <c r="E77" s="404" t="inlineStr">
        <is>
          <t>2024年5月21日</t>
        </is>
      </c>
      <c r="F77" s="402" t="inlineStr">
        <is>
          <t>浙江省国资委30. 24%</t>
        </is>
      </c>
      <c r="G77" s="402" t="inlineStr">
        <is>
          <t>航海装备</t>
        </is>
      </c>
      <c r="H77" s="392" t="n"/>
      <c r="I77" s="411" t="inlineStr">
        <is>
          <t>江苏省</t>
        </is>
      </c>
      <c r="J77" s="199" t="inlineStr">
        <is>
          <t>根据中国证监会行政处罚事先告知书载明的事实，公司披露的年度报告
财务指标存在虚假记载,但未涉及重大违法强制退市（其他风险警示）</t>
        </is>
      </c>
      <c r="K77" s="387" t="inlineStr">
        <is>
          <t>未退市</t>
        </is>
      </c>
    </row>
    <row r="78" hidden="1" ht="39" customHeight="1" s="386">
      <c r="A78" s="217" t="n">
        <v>76</v>
      </c>
      <c r="B78" s="218" t="n"/>
      <c r="C78" s="41" t="n">
        <v>600190</v>
      </c>
      <c r="D78" s="402" t="inlineStr">
        <is>
          <t>ST锦港</t>
        </is>
      </c>
      <c r="E78" s="406" t="inlineStr">
        <is>
          <t>2024年6月4日</t>
        </is>
      </c>
      <c r="F78" s="402" t="inlineStr">
        <is>
          <t>无</t>
        </is>
      </c>
      <c r="G78" s="411" t="inlineStr">
        <is>
          <t>北方区域性港口</t>
        </is>
      </c>
      <c r="H78" s="392" t="n"/>
      <c r="I78" s="411" t="inlineStr">
        <is>
          <t>辽宁省</t>
        </is>
      </c>
      <c r="J78" s="101" t="inlineStr">
        <is>
          <t>根据中国证监会行政处罚事先告知目载明的事实，公司披露的年度报告财务指标存在虚假记载•但未涉及重大违法强制退市（其他风险警示）</t>
        </is>
      </c>
      <c r="K78" s="387" t="inlineStr">
        <is>
          <t>未退市</t>
        </is>
      </c>
    </row>
    <row r="79" hidden="1" ht="52" customHeight="1" s="386">
      <c r="A79" s="255" t="n">
        <v>77</v>
      </c>
      <c r="B79" s="256" t="n"/>
      <c r="C79" s="84" t="n">
        <v>300376</v>
      </c>
      <c r="D79" s="416" t="inlineStr">
        <is>
          <t>ST易事特</t>
        </is>
      </c>
      <c r="E79" s="396" t="inlineStr">
        <is>
          <t>2024年7月9日</t>
        </is>
      </c>
      <c r="F79" s="402" t="inlineStr">
        <is>
          <t>无</t>
        </is>
      </c>
      <c r="G79" s="396" t="inlineStr">
        <is>
          <t>智慧电源、数据中心、新能源</t>
        </is>
      </c>
      <c r="H79" s="392" t="n"/>
      <c r="I79" s="411" t="inlineStr">
        <is>
          <t>广东省</t>
        </is>
      </c>
      <c r="J79" s="101" t="inlineStr">
        <is>
          <t>根据中国证监会行政处罚事先告知书载明的事实，公司披露的年度报告财务指标存在虚假记载,但未涉及重大违法强制退市（其他风险警示）</t>
        </is>
      </c>
      <c r="K79" s="387" t="inlineStr">
        <is>
          <t>未退市</t>
        </is>
      </c>
    </row>
    <row r="80" hidden="1" ht="39.5" customHeight="1" s="386">
      <c r="A80" s="217" t="n">
        <v>78</v>
      </c>
      <c r="B80" s="218" t="n"/>
      <c r="C80" s="41" t="n">
        <v>600287</v>
      </c>
      <c r="D80" s="402" t="inlineStr">
        <is>
          <t>ST舜天</t>
        </is>
      </c>
      <c r="E80" s="406" t="inlineStr">
        <is>
          <t>2024年7月9日</t>
        </is>
      </c>
      <c r="F80" s="402" t="inlineStr">
        <is>
          <t>江苏省国资委50. 92%</t>
        </is>
      </c>
      <c r="G80" s="402" t="inlineStr">
        <is>
          <t>贸易</t>
        </is>
      </c>
      <c r="H80" s="392" t="n"/>
      <c r="I80" s="411" t="inlineStr">
        <is>
          <t>江苏省</t>
        </is>
      </c>
      <c r="J80" s="199" t="inlineStr">
        <is>
          <t>根据中国证监会行政处罚邪先告知仔载明的事实，公司披露的年度报告财务指标存在虚假记载♦但未涉及重大违法强制退市（其他风险警示）</t>
        </is>
      </c>
      <c r="K80" s="387" t="inlineStr">
        <is>
          <t>未退市</t>
        </is>
      </c>
    </row>
    <row r="81" hidden="1" ht="52" customHeight="1" s="386">
      <c r="A81" s="225" t="n">
        <v>79</v>
      </c>
      <c r="B81" s="226" t="n"/>
      <c r="C81" s="98" t="n">
        <v>600831</v>
      </c>
      <c r="D81" s="416" t="inlineStr">
        <is>
          <t>ST广网</t>
        </is>
      </c>
      <c r="E81" s="111" t="inlineStr">
        <is>
          <t>2024年7月9日</t>
        </is>
      </c>
      <c r="F81" s="416" t="inlineStr">
        <is>
          <t>中共陕西省委宣传部29. 22%</t>
        </is>
      </c>
      <c r="G81" s="393" t="inlineStr">
        <is>
          <t>电视广播</t>
        </is>
      </c>
      <c r="H81" s="392" t="n"/>
      <c r="I81" s="420" t="inlineStr">
        <is>
          <t>陕西省</t>
        </is>
      </c>
      <c r="J81" s="95" t="inlineStr">
        <is>
          <t>根据中国证监会行政处罚事先告知书载明的事实，公司披露的年度报告财务指标存在虚假记载,但未涉及重大违法强制退市一（其他风险警示）</t>
        </is>
      </c>
      <c r="K81" s="387" t="inlineStr">
        <is>
          <t>未退市</t>
        </is>
      </c>
    </row>
    <row r="82" hidden="1" ht="26" customHeight="1" s="386">
      <c r="A82" s="257" t="n">
        <v>80</v>
      </c>
      <c r="B82" s="258" t="n"/>
      <c r="C82" s="200" t="n">
        <v>2308</v>
      </c>
      <c r="D82" s="201" t="inlineStr">
        <is>
          <t>*ST威创</t>
        </is>
      </c>
      <c r="E82" s="136" t="inlineStr">
        <is>
          <t>202仰7月9日</t>
        </is>
      </c>
      <c r="F82" s="202" t="inlineStr">
        <is>
          <t>台州市中数威科投资合伙24. 22%</t>
        </is>
      </c>
      <c r="G82" s="436" t="inlineStr">
        <is>
          <t>超高分辨率数字拼接系统</t>
        </is>
      </c>
      <c r="H82" s="392" t="n"/>
      <c r="I82" s="187" t="inlineStr">
        <is>
          <t>广东省</t>
        </is>
      </c>
      <c r="J82" s="259" t="inlineStr">
        <is>
          <t>无法在法定期限内披露报告，主要被拟收购人非法划走资金13亿且没归还。面退</t>
        </is>
      </c>
      <c r="K82" s="387" t="inlineStr">
        <is>
          <t>退市</t>
        </is>
      </c>
    </row>
    <row r="83" hidden="1" ht="26" customHeight="1" s="386">
      <c r="A83" s="247" t="n">
        <v>81</v>
      </c>
      <c r="B83" s="248" t="n"/>
      <c r="C83" s="492" t="n">
        <v>413</v>
      </c>
      <c r="D83" s="135" t="inlineStr">
        <is>
          <t>ST旭电</t>
        </is>
      </c>
      <c r="E83" s="171" t="inlineStr">
        <is>
          <t>2024年7月9日</t>
        </is>
      </c>
      <c r="F83" s="203" t="inlineStr">
        <is>
          <t>李兆廷10.17%</t>
        </is>
      </c>
      <c r="G83" s="442" t="inlineStr">
        <is>
          <t>液晶玻璃基板</t>
        </is>
      </c>
      <c r="H83" s="392" t="n"/>
      <c r="I83" s="61" t="inlineStr">
        <is>
          <t>河北省</t>
        </is>
      </c>
      <c r="J83" s="204" t="inlineStr">
        <is>
          <t>面退</t>
        </is>
      </c>
      <c r="K83" s="387" t="inlineStr">
        <is>
          <t>退市</t>
        </is>
      </c>
    </row>
    <row r="84" hidden="1" ht="52" customHeight="1" s="386">
      <c r="A84" s="225" t="n">
        <v>82</v>
      </c>
      <c r="B84" s="226" t="n"/>
      <c r="C84" s="495" t="n">
        <v>40</v>
      </c>
      <c r="D84" s="415" t="inlineStr">
        <is>
          <t>ST旭蓝</t>
        </is>
      </c>
      <c r="E84" s="414" t="inlineStr">
        <is>
          <t>2024年7月9日</t>
        </is>
      </c>
      <c r="F84" s="405" t="inlineStr">
        <is>
          <t>李兆廷19.16%</t>
        </is>
      </c>
      <c r="G84" s="405" t="inlineStr">
        <is>
          <t>光伏发电</t>
        </is>
      </c>
      <c r="H84" s="392" t="n"/>
      <c r="I84" s="206" t="inlineStr">
        <is>
          <t>广东省</t>
        </is>
      </c>
      <c r="J84" s="78" t="inlineStr">
        <is>
          <t>1、资金占用或违规担保严重（其他风险警示）；
2、内控被否（其他风险警示）
没能按时整改完成，归还资金。两个月退市。</t>
        </is>
      </c>
      <c r="K84" s="387" t="inlineStr">
        <is>
          <t>退市</t>
        </is>
      </c>
    </row>
    <row r="85" hidden="1" ht="39.5" customHeight="1" s="386">
      <c r="A85" s="217" t="n">
        <v>83</v>
      </c>
      <c r="B85" s="218" t="n"/>
      <c r="C85" s="80" t="n">
        <v>600711</v>
      </c>
      <c r="D85" s="402" t="inlineStr">
        <is>
          <t>ST盛屯</t>
        </is>
      </c>
      <c r="E85" s="406" t="inlineStr">
        <is>
          <t>2024年8月1日</t>
        </is>
      </c>
      <c r="F85" s="402" t="inlineStr">
        <is>
          <t>姚雄杰12. 79%</t>
        </is>
      </c>
      <c r="G85" s="403" t="inlineStr">
        <is>
          <t>有色金属矿产采掘、贸易</t>
        </is>
      </c>
      <c r="H85" s="392" t="n"/>
      <c r="I85" s="411" t="inlineStr">
        <is>
          <t>福建省</t>
        </is>
      </c>
      <c r="J85" s="199" t="inlineStr">
        <is>
          <t>根据中国证监会行政处罚浜先告知付载明的事实，公司披露的年度报告财务指标存在虚假记载♦但未涉及重大违法强制退市（其他风险警示）</t>
        </is>
      </c>
      <c r="K85" s="387" t="inlineStr">
        <is>
          <t>未退市</t>
        </is>
      </c>
    </row>
    <row r="86" hidden="1" ht="52" customHeight="1" s="386">
      <c r="A86" s="217" t="n">
        <v>84</v>
      </c>
      <c r="B86" s="218" t="n"/>
      <c r="C86" s="480" t="n">
        <v>2316</v>
      </c>
      <c r="D86" s="402" t="inlineStr">
        <is>
          <t>ST亚联</t>
        </is>
      </c>
      <c r="E86" s="396" t="inlineStr">
        <is>
          <t>2024年8月6日</t>
        </is>
      </c>
      <c r="F86" s="438" t="inlineStr">
        <is>
          <t>大连致利投资发展有限公司13. 29%-一
王永彬19. 26%</t>
        </is>
      </c>
      <c r="G86" s="408" t="inlineStr">
        <is>
          <t>W16-网领域</t>
        </is>
      </c>
      <c r="H86" s="392" t="n"/>
      <c r="I86" s="411" t="inlineStr">
        <is>
          <t>吉林省</t>
        </is>
      </c>
      <c r="J86" s="199" t="inlineStr">
        <is>
          <t>根据中国证监会行政处罚事先告知书载明的事实，公司披露的年度报告
财务指标存在虚假记载,但未涉及重大违法强制退市（其他风险警示）</t>
        </is>
      </c>
      <c r="K86" s="387" t="inlineStr">
        <is>
          <t>未退市</t>
        </is>
      </c>
    </row>
    <row r="87" hidden="1" ht="39" customHeight="1" s="386">
      <c r="A87" s="217" t="n">
        <v>85</v>
      </c>
      <c r="B87" s="218" t="n"/>
      <c r="C87" s="41" t="n">
        <v>600603</v>
      </c>
      <c r="D87" s="402" t="inlineStr">
        <is>
          <t>ST广物</t>
        </is>
      </c>
      <c r="E87" s="406" t="inlineStr">
        <is>
          <t>2024年9月3日</t>
        </is>
      </c>
      <c r="F87" s="207" t="inlineStr">
        <is>
          <t>新疆广汇实业投资46. 60%-—孙广信
23. 33%</t>
        </is>
      </c>
      <c r="G87" s="408" t="inlineStr">
        <is>
          <t>房地产开发</t>
        </is>
      </c>
      <c r="H87" s="392" t="n"/>
      <c r="I87" s="411" t="inlineStr">
        <is>
          <t>四川省</t>
        </is>
      </c>
      <c r="J87" s="101" t="inlineStr">
        <is>
          <t>根据中国证监会行政处罚事先告知目载明的事实，公司披露的年度报告财务指标存在虚假记载•但未涉及重大违法强制退市（其他风险警示）</t>
        </is>
      </c>
      <c r="K87" s="387" t="inlineStr">
        <is>
          <t>未退市</t>
        </is>
      </c>
    </row>
    <row r="88" hidden="1" ht="52" customHeight="1" s="386">
      <c r="A88" s="217" t="n">
        <v>86</v>
      </c>
      <c r="B88" s="218" t="n"/>
      <c r="C88" s="480" t="n">
        <v>2168</v>
      </c>
      <c r="D88" s="402" t="inlineStr">
        <is>
          <t>ST惠程</t>
        </is>
      </c>
      <c r="E88" s="404" t="inlineStr">
        <is>
          <t>2024年9月19日</t>
        </is>
      </c>
      <c r="F88" s="413" t="inlineStr">
        <is>
          <t>重庆绿发城市建设有限公司12.15%——
重庆市璧山区财政局</t>
        </is>
      </c>
      <c r="G88" s="402" t="inlineStr">
        <is>
          <t>配电设备</t>
        </is>
      </c>
      <c r="H88" s="392" t="n"/>
      <c r="I88" s="411" t="inlineStr">
        <is>
          <t>重庆市</t>
        </is>
      </c>
      <c r="J88" s="101" t="inlineStr">
        <is>
          <t>根据中国证监会行政处罚事先告知书载明的事实，公司披露的年度报告财务指标存在虚假记载,但未涉及重大违法强制退市（其他风险警示）</t>
        </is>
      </c>
      <c r="K88" s="387" t="inlineStr">
        <is>
          <t>未退市</t>
        </is>
      </c>
    </row>
    <row r="89" hidden="1" ht="39.5" customHeight="1" s="386">
      <c r="A89" s="217" t="n">
        <v>87</v>
      </c>
      <c r="B89" s="218" t="n"/>
      <c r="C89" s="483" t="n">
        <v>2425</v>
      </c>
      <c r="D89" s="402" t="inlineStr">
        <is>
          <t>ST凯文</t>
        </is>
      </c>
      <c r="E89" s="403" t="inlineStr">
        <is>
          <t>2024年9月19日</t>
        </is>
      </c>
      <c r="F89" s="404" t="inlineStr">
        <is>
          <t>凯撒集团（香港）有限公司19.59%-一陈玉琴+郑合明22. 51%</t>
        </is>
      </c>
      <c r="G89" s="402" t="inlineStr">
        <is>
          <t>游戏</t>
        </is>
      </c>
      <c r="H89" s="392" t="n"/>
      <c r="I89" s="411" t="inlineStr">
        <is>
          <t>广东省</t>
        </is>
      </c>
      <c r="J89" s="199" t="inlineStr">
        <is>
          <t>根据中国证监会行政处罚邪先告知仔载明的事实，公司披露的年度报告财务指标存在虚假记载♦但未涉及重大违法强制退市（其他风险警示）</t>
        </is>
      </c>
      <c r="K89" s="387" t="inlineStr">
        <is>
          <t>未退市</t>
        </is>
      </c>
    </row>
    <row r="90" hidden="1" ht="52" customHeight="1" s="386">
      <c r="A90" s="217" t="n">
        <v>88</v>
      </c>
      <c r="B90" s="218" t="n"/>
      <c r="C90" s="84" t="n">
        <v>300419</v>
      </c>
      <c r="D90" s="416" t="inlineStr">
        <is>
          <t>ST浩丰</t>
        </is>
      </c>
      <c r="E90" s="404" t="inlineStr">
        <is>
          <t>2024年10月29日</t>
        </is>
      </c>
      <c r="F90" s="402" t="inlineStr">
        <is>
          <t>王广宇10. 50%</t>
        </is>
      </c>
      <c r="G90" s="411" t="inlineStr">
        <is>
          <t>IT系统解决方案</t>
        </is>
      </c>
      <c r="H90" s="392" t="n"/>
      <c r="I90" s="411" t="inlineStr">
        <is>
          <t>北京市</t>
        </is>
      </c>
      <c r="J90" s="199" t="inlineStr">
        <is>
          <t>根据中国证监会行政处罚事先告知书载明的事实，公司披露的年度报告
财务指标存在虚假记载,但未涉及重大违法强制退市（其他风险警示）</t>
        </is>
      </c>
      <c r="K90" s="387" t="inlineStr">
        <is>
          <t>未退市</t>
        </is>
      </c>
    </row>
    <row r="91" hidden="1" ht="26" customHeight="1" s="386">
      <c r="A91" s="225" t="n">
        <v>89</v>
      </c>
      <c r="B91" s="226" t="n"/>
      <c r="C91" s="98" t="n">
        <v>600225</v>
      </c>
      <c r="D91" s="76" t="inlineStr">
        <is>
          <t>*ST卓朗</t>
        </is>
      </c>
      <c r="E91" s="412" t="inlineStr">
        <is>
          <t>2024年11月1日</t>
        </is>
      </c>
      <c r="F91" s="416" t="inlineStr">
        <is>
          <t>天津是国资委27. 67%</t>
        </is>
      </c>
      <c r="G91" s="402" t="inlineStr">
        <is>
          <t>IT服务</t>
        </is>
      </c>
      <c r="H91" s="392" t="n"/>
      <c r="I91" s="420" t="inlineStr">
        <is>
          <t>天津市</t>
        </is>
      </c>
      <c r="J91" s="161" t="inlineStr">
        <is>
          <t>财务造假触及重大违法强制退而（退市风险警示）</t>
        </is>
      </c>
      <c r="K91" s="387" t="inlineStr">
        <is>
          <t>退市</t>
        </is>
      </c>
    </row>
    <row r="92" hidden="1" ht="26" customHeight="1" s="386">
      <c r="A92" s="217" t="n">
        <v>90</v>
      </c>
      <c r="B92" s="218" t="n"/>
      <c r="C92" s="84" t="n">
        <v>688287</v>
      </c>
      <c r="D92" s="402" t="inlineStr">
        <is>
          <t>ST观典</t>
        </is>
      </c>
      <c r="E92" s="400" t="inlineStr">
        <is>
          <t>2024年11月2日</t>
        </is>
      </c>
      <c r="F92" s="402" t="inlineStr">
        <is>
          <t>高明40. 35%</t>
        </is>
      </c>
      <c r="G92" s="391" t="inlineStr">
        <is>
          <t>无人机系统及智能安防装备</t>
        </is>
      </c>
      <c r="H92" s="392" t="n"/>
      <c r="I92" s="411" t="inlineStr">
        <is>
          <t>北京市</t>
        </is>
      </c>
      <c r="J92" s="403" t="inlineStr">
        <is>
          <t>资金占用或违规担保严重（其他风险警示）</t>
        </is>
      </c>
      <c r="K92" s="387" t="inlineStr">
        <is>
          <t>未退市</t>
        </is>
      </c>
    </row>
    <row r="93" hidden="1" ht="52" customHeight="1" s="386">
      <c r="A93" s="217" t="n">
        <v>91</v>
      </c>
      <c r="B93" s="218" t="n"/>
      <c r="C93" s="483" t="n">
        <v>2602</v>
      </c>
      <c r="D93" s="402" t="inlineStr">
        <is>
          <t>ST华通</t>
        </is>
      </c>
      <c r="E93" s="403" t="inlineStr">
        <is>
          <t>2024年11月8日</t>
        </is>
      </c>
      <c r="F93" s="402" t="inlineStr">
        <is>
          <t>第二大股东腾讯集团10. 00%</t>
        </is>
      </c>
      <c r="G93" s="404" t="inlineStr">
        <is>
          <t>网络游戏和汽车塑料零部件</t>
        </is>
      </c>
      <c r="H93" s="392" t="n"/>
      <c r="I93" s="208" t="inlineStr">
        <is>
          <t>上海浦东新区</t>
        </is>
      </c>
      <c r="J93" s="199" t="inlineStr">
        <is>
          <t>根据中国证监会行政处罚事先告知书载明的事实，公司披露的年度报告
财务指标存在虚假记载,但未涉及垂大违法强制退市一（其他风险警示）</t>
        </is>
      </c>
      <c r="K93" s="387" t="inlineStr">
        <is>
          <t>未退市</t>
        </is>
      </c>
    </row>
    <row r="94" hidden="1" ht="52" customHeight="1" s="386">
      <c r="A94" s="217" t="n">
        <v>92</v>
      </c>
      <c r="B94" s="218" t="n"/>
      <c r="C94" s="84" t="n">
        <v>300137</v>
      </c>
      <c r="D94" s="402" t="inlineStr">
        <is>
          <t>ST先河</t>
        </is>
      </c>
      <c r="E94" s="404" t="inlineStr">
        <is>
          <t>2024年11月12日</t>
        </is>
      </c>
      <c r="F94" s="402" t="inlineStr">
        <is>
          <t>t岛清利新能源有限公司L 06%</t>
        </is>
      </c>
      <c r="G94" s="396" t="inlineStr">
        <is>
          <t>中国环境监测仪器仪表行业知名品牌</t>
        </is>
      </c>
      <c r="H94" s="392" t="n"/>
      <c r="I94" s="411" t="inlineStr">
        <is>
          <t>河北省</t>
        </is>
      </c>
      <c r="J94" s="199" t="inlineStr">
        <is>
          <t>根据中国证监会行政处罚事先告知竹载明的事实。公司披露的年度报告
财务指标存在虚假记载，但未涉及重大违法强制退市（其他风险警示）</t>
        </is>
      </c>
      <c r="K94" s="387" t="inlineStr">
        <is>
          <t>未退市</t>
        </is>
      </c>
    </row>
    <row r="95" hidden="1" ht="52" customHeight="1" s="386">
      <c r="A95" s="217" t="n">
        <v>93</v>
      </c>
      <c r="B95" s="218" t="n"/>
      <c r="C95" s="483" t="n">
        <v>2388</v>
      </c>
      <c r="D95" s="402" t="inlineStr">
        <is>
          <t>ST新亚</t>
        </is>
      </c>
      <c r="E95" s="196" t="inlineStr">
        <is>
          <t>2024年11月13日</t>
        </is>
      </c>
      <c r="F95" s="402" t="inlineStr">
        <is>
          <t>王伟华4. 69%</t>
        </is>
      </c>
      <c r="G95" s="396" t="inlineStr">
        <is>
          <t>电子制程方案、产品、产业配套服务</t>
        </is>
      </c>
      <c r="H95" s="392" t="n"/>
      <c r="I95" s="411" t="inlineStr">
        <is>
          <t>浙江省</t>
        </is>
      </c>
      <c r="J95" s="101" t="inlineStr">
        <is>
          <t>根据中国证监会行政处罚事先告知书载明的事实，公司披露的年度报告财务指标存在虚假记载,但未涉及重大违法强制退市（其他风险警示）</t>
        </is>
      </c>
      <c r="K95" s="387" t="inlineStr">
        <is>
          <t>未退市</t>
        </is>
      </c>
    </row>
    <row r="96" hidden="1" ht="39" customHeight="1" s="386">
      <c r="A96" s="217" t="n">
        <v>94</v>
      </c>
      <c r="B96" s="218" t="n"/>
      <c r="C96" s="84" t="n">
        <v>300165</v>
      </c>
      <c r="D96" s="402" t="inlineStr">
        <is>
          <t>ST天瑞</t>
        </is>
      </c>
      <c r="E96" s="404" t="inlineStr">
        <is>
          <t>2024年12月10日</t>
        </is>
      </c>
      <c r="F96" s="402" t="inlineStr">
        <is>
          <t>刘召贵16.13%</t>
        </is>
      </c>
      <c r="G96" s="402" t="inlineStr">
        <is>
          <t>仪器设备</t>
        </is>
      </c>
      <c r="H96" s="392" t="n"/>
      <c r="I96" s="391" t="inlineStr">
        <is>
          <t>江苏省苏州市</t>
        </is>
      </c>
      <c r="J96" s="199" t="inlineStr">
        <is>
          <t>根据中国证监会行政处罚”睁知书载明’的事实,公司披露的年度报告财务指标存在虚电记薪,庐氏沙笈后大违法弼制退十J1池警示）</t>
        </is>
      </c>
      <c r="K96" s="387" t="inlineStr">
        <is>
          <t>未退市</t>
        </is>
      </c>
    </row>
    <row r="97" hidden="1" ht="52" customHeight="1" s="386">
      <c r="A97" s="217" t="n">
        <v>95</v>
      </c>
      <c r="B97" s="218" t="n"/>
      <c r="C97" s="41" t="n">
        <v>300097</v>
      </c>
      <c r="D97" s="402" t="inlineStr">
        <is>
          <t>ST智云</t>
        </is>
      </c>
      <c r="E97" s="196" t="inlineStr">
        <is>
          <t>2024年12月12日</t>
        </is>
      </c>
      <c r="F97" s="402" t="inlineStr">
        <is>
          <t>无</t>
        </is>
      </c>
      <c r="G97" s="396" t="inlineStr">
        <is>
          <t>平板显示模组设备、汽车智能制造装备</t>
        </is>
      </c>
      <c r="H97" s="392" t="n"/>
      <c r="I97" s="406" t="inlineStr">
        <is>
          <t>辽宁省大连市</t>
        </is>
      </c>
      <c r="J97" s="197" t="inlineStr">
        <is>
          <t>根据中国证监会;加％沛宇先传好村载明的事实，公司披巾的早发报告
财务指标存在虚假记载，但未涉及重大违法强制退市（其他风险警示）</t>
        </is>
      </c>
      <c r="K97" s="387" t="inlineStr">
        <is>
          <t>未退市</t>
        </is>
      </c>
    </row>
  </sheetData>
  <autoFilter ref="A2:K97">
    <filterColumn colId="6" hiddenButton="0" showButton="0"/>
    <filterColumn colId="9" hiddenButton="0" showButton="1">
      <customFilters>
        <customFilter val="*退市风险*" operator="equal"/>
      </customFilters>
    </filterColumn>
    <filterColumn colId="10" hiddenButton="0" showButton="1">
      <filters>
        <filter val="摘帽"/>
      </filters>
    </filterColumn>
  </autoFilter>
  <mergeCells count="96">
    <mergeCell ref="G21:H21"/>
    <mergeCell ref="G81:H81"/>
    <mergeCell ref="G71:H71"/>
    <mergeCell ref="G23:H23"/>
    <mergeCell ref="G97:H97"/>
    <mergeCell ref="G57:H57"/>
    <mergeCell ref="G66:H66"/>
    <mergeCell ref="G18:H18"/>
    <mergeCell ref="G34:H34"/>
    <mergeCell ref="G68:H68"/>
    <mergeCell ref="G58:H58"/>
    <mergeCell ref="G20:H20"/>
    <mergeCell ref="G91:H91"/>
    <mergeCell ref="G85:H85"/>
    <mergeCell ref="G94:H94"/>
    <mergeCell ref="G44:H44"/>
    <mergeCell ref="G84:H84"/>
    <mergeCell ref="G22:H22"/>
    <mergeCell ref="G75:H75"/>
    <mergeCell ref="G59:H59"/>
    <mergeCell ref="G12:H12"/>
    <mergeCell ref="G77:H77"/>
    <mergeCell ref="G86:H86"/>
    <mergeCell ref="G67:H67"/>
    <mergeCell ref="G61:H61"/>
    <mergeCell ref="G70:H70"/>
    <mergeCell ref="G48:H48"/>
    <mergeCell ref="G7:H7"/>
    <mergeCell ref="G38:H38"/>
    <mergeCell ref="G62:H62"/>
    <mergeCell ref="G49:H49"/>
    <mergeCell ref="G24:H24"/>
    <mergeCell ref="G33:H33"/>
    <mergeCell ref="G65:H65"/>
    <mergeCell ref="G88:H88"/>
    <mergeCell ref="G26:H26"/>
    <mergeCell ref="G35:H35"/>
    <mergeCell ref="G16:H16"/>
    <mergeCell ref="G76:H76"/>
    <mergeCell ref="G25:H25"/>
    <mergeCell ref="G90:H90"/>
    <mergeCell ref="G60:H60"/>
    <mergeCell ref="G9:H9"/>
    <mergeCell ref="G2:H2"/>
    <mergeCell ref="G42:H42"/>
    <mergeCell ref="G11:H11"/>
    <mergeCell ref="G39:H39"/>
    <mergeCell ref="G37:H37"/>
    <mergeCell ref="G13:H13"/>
    <mergeCell ref="G69:H69"/>
    <mergeCell ref="G78:H78"/>
    <mergeCell ref="G87:H87"/>
    <mergeCell ref="G15:H15"/>
    <mergeCell ref="G80:H80"/>
    <mergeCell ref="G95:H95"/>
    <mergeCell ref="G89:H89"/>
    <mergeCell ref="G64:H64"/>
    <mergeCell ref="G79:H79"/>
    <mergeCell ref="G73:H73"/>
    <mergeCell ref="G51:H51"/>
    <mergeCell ref="G54:H54"/>
    <mergeCell ref="G32:H32"/>
    <mergeCell ref="G63:H63"/>
    <mergeCell ref="G41:H41"/>
    <mergeCell ref="G50:H50"/>
    <mergeCell ref="G96:H96"/>
    <mergeCell ref="G56:H56"/>
    <mergeCell ref="G43:H43"/>
    <mergeCell ref="G52:H52"/>
    <mergeCell ref="G27:H27"/>
    <mergeCell ref="G36:H36"/>
    <mergeCell ref="G8:H8"/>
    <mergeCell ref="G17:H17"/>
    <mergeCell ref="G82:H82"/>
    <mergeCell ref="G10:H10"/>
    <mergeCell ref="G19:H19"/>
    <mergeCell ref="G53:H53"/>
    <mergeCell ref="G28:H28"/>
    <mergeCell ref="G93:H93"/>
    <mergeCell ref="G6:H6"/>
    <mergeCell ref="G3:H3"/>
    <mergeCell ref="G74:H74"/>
    <mergeCell ref="G83:H83"/>
    <mergeCell ref="G92:H92"/>
    <mergeCell ref="G30:H30"/>
    <mergeCell ref="G5:H5"/>
    <mergeCell ref="G45:H45"/>
    <mergeCell ref="G14:H14"/>
    <mergeCell ref="G55:H55"/>
    <mergeCell ref="G29:H29"/>
    <mergeCell ref="G4:H4"/>
    <mergeCell ref="G47:H47"/>
    <mergeCell ref="G31:H31"/>
    <mergeCell ref="G46:H46"/>
    <mergeCell ref="G40:H40"/>
    <mergeCell ref="G72:H72"/>
  </mergeCells>
  <pageMargins left="0.7" right="0.7" top="0.75" bottom="0.75" header="0.3" footer="0.3"/>
</worksheet>
</file>

<file path=xl/worksheets/sheet28.xml><?xml version="1.0" encoding="utf-8"?>
<worksheet xmlns="http://schemas.openxmlformats.org/spreadsheetml/2006/main">
  <sheetPr codeName="Sheet16">
    <outlinePr summaryBelow="1" summaryRight="1"/>
    <pageSetUpPr/>
  </sheetPr>
  <dimension ref="B3:O23"/>
  <sheetViews>
    <sheetView workbookViewId="0">
      <selection activeCell="L40" sqref="L40"/>
    </sheetView>
  </sheetViews>
  <sheetFormatPr baseColWidth="8" defaultColWidth="8.58203125" defaultRowHeight="14"/>
  <cols>
    <col width="8.58203125" customWidth="1" style="8" min="1" max="4"/>
    <col width="11.75" bestFit="1" customWidth="1" style="8" min="5" max="5"/>
    <col width="11.75" customWidth="1" style="8" min="6" max="6"/>
    <col width="8.58203125" customWidth="1" style="8" min="7" max="121"/>
    <col width="8.58203125" customWidth="1" style="8" min="122" max="16384"/>
  </cols>
  <sheetData>
    <row r="3" ht="28" customHeight="1" s="386">
      <c r="C3" s="8" t="inlineStr">
        <is>
          <t>新增ST</t>
        </is>
      </c>
      <c r="D3" s="8" t="inlineStr">
        <is>
          <t>退市数量</t>
        </is>
      </c>
      <c r="E3" s="8" t="inlineStr">
        <is>
          <t>退市率</t>
        </is>
      </c>
      <c r="F3" s="8" t="inlineStr">
        <is>
          <t>跌破面退数量</t>
        </is>
      </c>
      <c r="G3" s="8" t="inlineStr">
        <is>
          <t>净资产负</t>
        </is>
      </c>
      <c r="H3" s="8" t="inlineStr">
        <is>
          <t>退市数量</t>
        </is>
      </c>
      <c r="I3" s="8" t="inlineStr">
        <is>
          <t>退市率</t>
        </is>
      </c>
      <c r="J3" s="8" t="inlineStr">
        <is>
          <t>主营不足数量</t>
        </is>
      </c>
      <c r="K3" s="8" t="inlineStr">
        <is>
          <t>退市数量</t>
        </is>
      </c>
      <c r="L3" s="8" t="inlineStr">
        <is>
          <t>退市率</t>
        </is>
      </c>
      <c r="M3" s="8" t="inlineStr">
        <is>
          <t>退市风险数量</t>
        </is>
      </c>
      <c r="N3" s="8" t="inlineStr">
        <is>
          <t>退市数量</t>
        </is>
      </c>
      <c r="O3" s="8" t="inlineStr">
        <is>
          <t>退市率</t>
        </is>
      </c>
    </row>
    <row r="4">
      <c r="B4" s="8" t="n">
        <v>2024</v>
      </c>
      <c r="C4" s="8" t="n">
        <v>97</v>
      </c>
      <c r="D4" s="8" t="n">
        <v>30</v>
      </c>
      <c r="E4" s="8">
        <f>D4/C4</f>
        <v/>
      </c>
      <c r="F4" s="8" t="n">
        <v>19</v>
      </c>
      <c r="G4" s="8" t="n">
        <v>13</v>
      </c>
      <c r="H4" s="8" t="n">
        <v>5</v>
      </c>
      <c r="I4" s="8">
        <f>H4/G4</f>
        <v/>
      </c>
      <c r="J4" s="8" t="n">
        <v>12</v>
      </c>
      <c r="K4" s="8" t="n">
        <v>3</v>
      </c>
      <c r="L4" s="8">
        <f>K4/J4</f>
        <v/>
      </c>
      <c r="M4" s="8" t="n">
        <v>27</v>
      </c>
      <c r="N4" s="8" t="n">
        <v>9</v>
      </c>
      <c r="O4" s="8">
        <f>N4/M4</f>
        <v/>
      </c>
    </row>
    <row r="5">
      <c r="B5" s="8" t="n">
        <v>2025</v>
      </c>
      <c r="C5" s="8" t="n">
        <v>101</v>
      </c>
    </row>
    <row r="22" ht="28" customHeight="1" s="386">
      <c r="D22" s="8" t="inlineStr">
        <is>
          <t>ETF申购价</t>
        </is>
      </c>
      <c r="E22" s="8" t="n">
        <v>98</v>
      </c>
      <c r="F22" s="8" t="n">
        <v>102</v>
      </c>
    </row>
    <row r="23">
      <c r="E23" s="8" t="n">
        <v>102</v>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4:AI31"/>
  <sheetViews>
    <sheetView workbookViewId="0">
      <selection activeCell="I34" sqref="I34"/>
    </sheetView>
  </sheetViews>
  <sheetFormatPr baseColWidth="8" defaultRowHeight="14"/>
  <cols>
    <col width="10.58203125" bestFit="1" customWidth="1" style="386" min="1" max="1"/>
    <col width="10.58203125" bestFit="1" customWidth="1" style="386" min="10" max="10"/>
    <col width="12.33203125" bestFit="1" customWidth="1" style="386" min="13" max="14"/>
    <col width="10.33203125" bestFit="1" customWidth="1" style="386" min="15" max="15"/>
    <col width="12.33203125" bestFit="1" customWidth="1" style="386" min="16" max="17"/>
  </cols>
  <sheetData>
    <row r="4">
      <c r="A4" s="299" t="n">
        <v>45944</v>
      </c>
      <c r="B4" s="387" t="n">
        <v>1.8706</v>
      </c>
      <c r="C4" s="387" t="n">
        <v>1.8706</v>
      </c>
      <c r="D4" s="9" t="n">
        <v>-0.008200000000000001</v>
      </c>
      <c r="E4" s="387" t="inlineStr">
        <is>
          <t>场内买入</t>
        </is>
      </c>
      <c r="F4" s="387" t="inlineStr">
        <is>
          <t>场内卖出</t>
        </is>
      </c>
      <c r="J4" s="299" t="n">
        <v>45944</v>
      </c>
      <c r="K4" s="387" t="n">
        <v>1.6746</v>
      </c>
      <c r="L4" s="387" t="n">
        <v>1.6746</v>
      </c>
      <c r="M4" s="9" t="n">
        <v>-0.0076</v>
      </c>
      <c r="N4" s="387" t="inlineStr">
        <is>
          <t>暂停申购</t>
        </is>
      </c>
      <c r="O4" s="387" t="inlineStr">
        <is>
          <t>开放赎回</t>
        </is>
      </c>
      <c r="Q4" s="9">
        <f>M4-D4</f>
        <v/>
      </c>
    </row>
    <row r="5">
      <c r="A5" s="299" t="n">
        <v>45943</v>
      </c>
      <c r="B5" s="387" t="n">
        <v>1.886</v>
      </c>
      <c r="C5" s="387" t="n">
        <v>1.886</v>
      </c>
      <c r="D5" s="9" t="n">
        <v>0.0042</v>
      </c>
      <c r="E5" s="387" t="inlineStr">
        <is>
          <t>场内买入</t>
        </is>
      </c>
      <c r="F5" s="387" t="inlineStr">
        <is>
          <t>场内卖出</t>
        </is>
      </c>
      <c r="J5" s="299" t="n">
        <v>45943</v>
      </c>
      <c r="K5" s="387" t="n">
        <v>1.6874</v>
      </c>
      <c r="L5" s="387" t="n">
        <v>1.6874</v>
      </c>
      <c r="M5" s="9" t="n">
        <v>0.0041</v>
      </c>
      <c r="N5" s="387" t="inlineStr">
        <is>
          <t>暂停申购</t>
        </is>
      </c>
      <c r="O5" s="387" t="inlineStr">
        <is>
          <t>开放赎回</t>
        </is>
      </c>
      <c r="Q5" s="9">
        <f>M5-D5</f>
        <v/>
      </c>
    </row>
    <row r="6">
      <c r="A6" s="299" t="n">
        <v>45940</v>
      </c>
      <c r="B6" s="387" t="n">
        <v>1.8782</v>
      </c>
      <c r="C6" s="387" t="n">
        <v>1.8782</v>
      </c>
      <c r="D6" s="9" t="n">
        <v>-0.0034</v>
      </c>
      <c r="E6" s="387" t="inlineStr">
        <is>
          <t>场内买入</t>
        </is>
      </c>
      <c r="F6" s="387" t="inlineStr">
        <is>
          <t>场内卖出</t>
        </is>
      </c>
      <c r="J6" s="299" t="n">
        <v>45940</v>
      </c>
      <c r="K6" s="387" t="n">
        <v>1.6805</v>
      </c>
      <c r="L6" s="387" t="n">
        <v>1.6805</v>
      </c>
      <c r="M6" s="9" t="n">
        <v>-0.0031</v>
      </c>
      <c r="N6" s="387" t="inlineStr">
        <is>
          <t>暂停申购</t>
        </is>
      </c>
      <c r="O6" s="387" t="inlineStr">
        <is>
          <t>开放赎回</t>
        </is>
      </c>
      <c r="Q6" s="9">
        <f>M6-D6</f>
        <v/>
      </c>
      <c r="T6" s="387" t="inlineStr">
        <is>
          <t>序号</t>
        </is>
      </c>
      <c r="U6" s="387" t="inlineStr">
        <is>
          <t>证券代码</t>
        </is>
      </c>
      <c r="V6" s="387" t="inlineStr">
        <is>
          <t>股票余额</t>
        </is>
      </c>
      <c r="W6" s="387" t="inlineStr">
        <is>
          <t>冻结数量</t>
        </is>
      </c>
      <c r="X6" s="387" t="inlineStr">
        <is>
          <t>参考成本</t>
        </is>
      </c>
      <c r="Y6" s="387" t="inlineStr">
        <is>
          <t>市价</t>
        </is>
      </c>
      <c r="Z6" s="387" t="inlineStr">
        <is>
          <t>总盈亏</t>
        </is>
      </c>
      <c r="AA6" s="387" t="inlineStr">
        <is>
          <t>盈亏比例(%)</t>
        </is>
      </c>
      <c r="AB6" s="387" t="inlineStr">
        <is>
          <t>当日盈亏</t>
        </is>
      </c>
      <c r="AC6" s="387" t="inlineStr">
        <is>
          <t>当日盈亏比(%)</t>
        </is>
      </c>
      <c r="AD6" s="387" t="inlineStr">
        <is>
          <t>市值</t>
        </is>
      </c>
      <c r="AE6" s="387" t="inlineStr">
        <is>
          <t>仓位占比(%)</t>
        </is>
      </c>
      <c r="AF6" s="387" t="inlineStr">
        <is>
          <t>当日买入</t>
        </is>
      </c>
      <c r="AG6" s="387" t="inlineStr">
        <is>
          <t>当日卖出</t>
        </is>
      </c>
      <c r="AH6" s="387" t="inlineStr">
        <is>
          <t>交易市场</t>
        </is>
      </c>
      <c r="AI6" s="387" t="inlineStr">
        <is>
          <t>持股天数</t>
        </is>
      </c>
    </row>
    <row r="7">
      <c r="A7" s="299" t="n">
        <v>45939</v>
      </c>
      <c r="B7" s="387" t="n">
        <v>1.8846</v>
      </c>
      <c r="C7" s="387" t="n">
        <v>1.8846</v>
      </c>
      <c r="D7" s="9" t="n">
        <v>0.0005</v>
      </c>
      <c r="E7" s="387" t="inlineStr">
        <is>
          <t>场内买入</t>
        </is>
      </c>
      <c r="F7" s="387" t="inlineStr">
        <is>
          <t>场内卖出</t>
        </is>
      </c>
      <c r="J7" s="299" t="n">
        <v>45939</v>
      </c>
      <c r="K7" s="387" t="n">
        <v>1.6857</v>
      </c>
      <c r="L7" s="387" t="n">
        <v>1.6857</v>
      </c>
      <c r="M7" s="9" t="n">
        <v>0.0005</v>
      </c>
      <c r="N7" s="387" t="inlineStr">
        <is>
          <t>暂停申购</t>
        </is>
      </c>
      <c r="O7" s="387" t="inlineStr">
        <is>
          <t>开放赎回</t>
        </is>
      </c>
      <c r="Q7" s="9">
        <f>M7-D7</f>
        <v/>
      </c>
      <c r="T7" s="387" t="n">
        <v>1</v>
      </c>
      <c r="U7" s="387" t="n">
        <v>2656</v>
      </c>
      <c r="V7" s="387" t="n">
        <v>16000</v>
      </c>
      <c r="W7" s="387" t="n">
        <v>0</v>
      </c>
      <c r="X7" s="387" t="n">
        <v>2.343</v>
      </c>
      <c r="Y7" s="387" t="n">
        <v>2.3</v>
      </c>
      <c r="Z7" s="387" t="n">
        <v>-683.37</v>
      </c>
      <c r="AA7" s="387" t="n">
        <v>-1.823</v>
      </c>
      <c r="AB7" s="387" t="n">
        <v>480</v>
      </c>
      <c r="AC7" s="387" t="n">
        <v>1.32</v>
      </c>
      <c r="AD7" s="387" t="n">
        <v>36800</v>
      </c>
      <c r="AE7" s="387" t="n">
        <v>1.19</v>
      </c>
      <c r="AF7" s="387" t="n">
        <v>0</v>
      </c>
      <c r="AG7" s="387" t="n">
        <v>0</v>
      </c>
      <c r="AH7" s="387" t="inlineStr">
        <is>
          <t>深圳A股</t>
        </is>
      </c>
    </row>
    <row r="8">
      <c r="A8" s="299" t="n">
        <v>45930</v>
      </c>
      <c r="B8" s="387" t="n">
        <v>1.8837</v>
      </c>
      <c r="C8" s="387" t="n">
        <v>1.8837</v>
      </c>
      <c r="D8" s="9" t="n">
        <v>-0.0013</v>
      </c>
      <c r="E8" s="387" t="inlineStr">
        <is>
          <t>场内买入</t>
        </is>
      </c>
      <c r="F8" s="387" t="inlineStr">
        <is>
          <t>场内卖出</t>
        </is>
      </c>
      <c r="J8" s="299" t="n">
        <v>45930</v>
      </c>
      <c r="K8" s="387" t="n">
        <v>1.6848</v>
      </c>
      <c r="L8" s="387" t="n">
        <v>1.6848</v>
      </c>
      <c r="M8" s="9" t="n">
        <v>-0.0012</v>
      </c>
      <c r="N8" s="387" t="inlineStr">
        <is>
          <t>暂停申购</t>
        </is>
      </c>
      <c r="O8" s="387" t="inlineStr">
        <is>
          <t>开放赎回</t>
        </is>
      </c>
      <c r="Q8" s="9">
        <f>M8-D8</f>
        <v/>
      </c>
      <c r="T8" s="387" t="n">
        <v>2</v>
      </c>
      <c r="U8" s="387" t="n">
        <v>2529</v>
      </c>
      <c r="V8" s="387" t="n">
        <v>5000</v>
      </c>
      <c r="W8" s="387" t="n">
        <v>0</v>
      </c>
      <c r="X8" s="387" t="n">
        <v>6.574</v>
      </c>
      <c r="Y8" s="387" t="n">
        <v>7.51</v>
      </c>
      <c r="Z8" s="387" t="n">
        <v>4679.3</v>
      </c>
      <c r="AA8" s="387" t="n">
        <v>14.235</v>
      </c>
      <c r="AB8" s="387" t="n">
        <v>400</v>
      </c>
      <c r="AC8" s="387" t="n">
        <v>1.08</v>
      </c>
      <c r="AD8" s="387" t="n">
        <v>37550</v>
      </c>
      <c r="AE8" s="387" t="n">
        <v>1.21</v>
      </c>
      <c r="AF8" s="387" t="n">
        <v>0</v>
      </c>
      <c r="AG8" s="387" t="n">
        <v>0</v>
      </c>
      <c r="AH8" s="387" t="inlineStr">
        <is>
          <t>深圳A股</t>
        </is>
      </c>
    </row>
    <row r="9">
      <c r="A9" s="299" t="n">
        <v>45929</v>
      </c>
      <c r="B9" s="387" t="n">
        <v>1.8862</v>
      </c>
      <c r="C9" s="387" t="n">
        <v>1.8862</v>
      </c>
      <c r="D9" s="9" t="n">
        <v>-0.0041</v>
      </c>
      <c r="E9" s="387" t="inlineStr">
        <is>
          <t>场内买入</t>
        </is>
      </c>
      <c r="F9" s="387" t="inlineStr">
        <is>
          <t>场内卖出</t>
        </is>
      </c>
      <c r="J9" s="299" t="n">
        <v>45929</v>
      </c>
      <c r="K9" s="387" t="n">
        <v>1.6869</v>
      </c>
      <c r="L9" s="387" t="n">
        <v>1.6869</v>
      </c>
      <c r="M9" s="9" t="n">
        <v>-0.0037</v>
      </c>
      <c r="N9" s="387" t="inlineStr">
        <is>
          <t>暂停申购</t>
        </is>
      </c>
      <c r="O9" s="387" t="inlineStr">
        <is>
          <t>开放赎回</t>
        </is>
      </c>
      <c r="Q9" s="9">
        <f>M9-D9</f>
        <v/>
      </c>
      <c r="T9" s="387" t="n">
        <v>3</v>
      </c>
      <c r="U9" s="387" t="n">
        <v>300268</v>
      </c>
      <c r="V9" s="387" t="n">
        <v>4800</v>
      </c>
      <c r="W9" s="387" t="n">
        <v>400</v>
      </c>
      <c r="X9" s="387" t="n">
        <v>10.165</v>
      </c>
      <c r="Y9" s="387" t="n">
        <v>9.99</v>
      </c>
      <c r="Z9" s="387" t="n">
        <v>-840.4</v>
      </c>
      <c r="AA9" s="387" t="n">
        <v>-1.722</v>
      </c>
      <c r="AB9" s="387" t="n">
        <v>336</v>
      </c>
      <c r="AC9" s="387" t="n">
        <v>0.71</v>
      </c>
      <c r="AD9" s="387" t="n">
        <v>47952</v>
      </c>
      <c r="AE9" s="387" t="n">
        <v>1.55</v>
      </c>
      <c r="AF9" s="387" t="n">
        <v>400</v>
      </c>
      <c r="AG9" s="387" t="n">
        <v>0</v>
      </c>
      <c r="AH9" s="387" t="inlineStr">
        <is>
          <t>深圳A股</t>
        </is>
      </c>
    </row>
    <row r="10">
      <c r="A10" s="299" t="n">
        <v>45926</v>
      </c>
      <c r="B10" s="387" t="n">
        <v>1.8939</v>
      </c>
      <c r="C10" s="387" t="n">
        <v>1.8939</v>
      </c>
      <c r="D10" s="9" t="n">
        <v>-0.004</v>
      </c>
      <c r="E10" s="387" t="inlineStr">
        <is>
          <t>场内买入</t>
        </is>
      </c>
      <c r="F10" s="387" t="inlineStr">
        <is>
          <t>场内卖出</t>
        </is>
      </c>
      <c r="J10" s="299" t="n">
        <v>45926</v>
      </c>
      <c r="K10" s="387" t="n">
        <v>1.6932</v>
      </c>
      <c r="L10" s="387" t="n">
        <v>1.6932</v>
      </c>
      <c r="M10" s="9" t="n">
        <v>-0.0036</v>
      </c>
      <c r="N10" s="387" t="inlineStr">
        <is>
          <t>暂停申购</t>
        </is>
      </c>
      <c r="O10" s="387" t="inlineStr">
        <is>
          <t>开放赎回</t>
        </is>
      </c>
      <c r="Q10" s="9">
        <f>M10-D10</f>
        <v/>
      </c>
      <c r="T10" s="387" t="n">
        <v>4</v>
      </c>
      <c r="U10" s="387" t="n">
        <v>603580</v>
      </c>
      <c r="V10" s="387" t="n">
        <v>3400</v>
      </c>
      <c r="W10" s="387" t="n">
        <v>0</v>
      </c>
      <c r="X10" s="387" t="n">
        <v>14.574</v>
      </c>
      <c r="Y10" s="387" t="n">
        <v>14.5</v>
      </c>
      <c r="Z10" s="387" t="n">
        <v>-252.94</v>
      </c>
      <c r="AA10" s="387" t="n">
        <v>-0.51</v>
      </c>
      <c r="AB10" s="387" t="n">
        <v>170</v>
      </c>
      <c r="AC10" s="387" t="n">
        <v>0.35</v>
      </c>
      <c r="AD10" s="387" t="n">
        <v>49300</v>
      </c>
      <c r="AE10" s="387" t="n">
        <v>1.59</v>
      </c>
      <c r="AF10" s="387" t="n">
        <v>0</v>
      </c>
      <c r="AG10" s="387" t="n">
        <v>0</v>
      </c>
      <c r="AH10" s="387" t="inlineStr">
        <is>
          <t>上海A股</t>
        </is>
      </c>
    </row>
    <row r="11">
      <c r="A11" s="299" t="n">
        <v>45925</v>
      </c>
      <c r="B11" s="387" t="n">
        <v>1.9015</v>
      </c>
      <c r="C11" s="387" t="n">
        <v>1.9015</v>
      </c>
      <c r="D11" s="9" t="n">
        <v>0.0133</v>
      </c>
      <c r="E11" s="387" t="inlineStr">
        <is>
          <t>场内买入</t>
        </is>
      </c>
      <c r="F11" s="387" t="inlineStr">
        <is>
          <t>场内卖出</t>
        </is>
      </c>
      <c r="J11" s="299" t="n">
        <v>45925</v>
      </c>
      <c r="K11" s="387" t="n">
        <v>1.6994</v>
      </c>
      <c r="L11" s="387" t="n">
        <v>1.6994</v>
      </c>
      <c r="M11" s="9" t="n">
        <v>0.0128</v>
      </c>
      <c r="N11" s="387" t="inlineStr">
        <is>
          <t>暂停申购</t>
        </is>
      </c>
      <c r="O11" s="387" t="inlineStr">
        <is>
          <t>开放赎回</t>
        </is>
      </c>
      <c r="Q11" s="9">
        <f>M11-D11</f>
        <v/>
      </c>
      <c r="T11" s="387" t="n">
        <v>5</v>
      </c>
      <c r="U11" s="387" t="n">
        <v>603838</v>
      </c>
      <c r="V11" s="387" t="n">
        <v>3100</v>
      </c>
      <c r="W11" s="387" t="n">
        <v>0</v>
      </c>
      <c r="X11" s="387" t="n">
        <v>5.987</v>
      </c>
      <c r="Y11" s="387" t="n">
        <v>7.84</v>
      </c>
      <c r="Z11" s="387" t="n">
        <v>5743.74</v>
      </c>
      <c r="AA11" s="387" t="n">
        <v>30.946</v>
      </c>
      <c r="AB11" s="387" t="n">
        <v>124</v>
      </c>
      <c r="AC11" s="387" t="n">
        <v>0.51</v>
      </c>
      <c r="AD11" s="387" t="n">
        <v>24304</v>
      </c>
      <c r="AE11" s="387" t="n">
        <v>0.79</v>
      </c>
      <c r="AF11" s="387" t="n">
        <v>0</v>
      </c>
      <c r="AG11" s="387" t="n">
        <v>0</v>
      </c>
      <c r="AH11" s="387" t="inlineStr">
        <is>
          <t>上海A股</t>
        </is>
      </c>
    </row>
    <row r="12">
      <c r="A12" s="299" t="n">
        <v>45924</v>
      </c>
      <c r="B12" s="387" t="n">
        <v>1.8765</v>
      </c>
      <c r="C12" s="387" t="n">
        <v>1.8765</v>
      </c>
      <c r="D12" s="9" t="n">
        <v>-0.0108</v>
      </c>
      <c r="E12" s="387" t="inlineStr">
        <is>
          <t>场内买入</t>
        </is>
      </c>
      <c r="F12" s="387" t="inlineStr">
        <is>
          <t>场内卖出</t>
        </is>
      </c>
      <c r="J12" s="299" t="n">
        <v>45924</v>
      </c>
      <c r="K12" s="387" t="n">
        <v>1.678</v>
      </c>
      <c r="L12" s="387" t="n">
        <v>1.678</v>
      </c>
      <c r="M12" s="9" t="n">
        <v>-0.01</v>
      </c>
      <c r="N12" s="387" t="inlineStr">
        <is>
          <t>暂停申购</t>
        </is>
      </c>
      <c r="O12" s="387" t="inlineStr">
        <is>
          <t>开放赎回</t>
        </is>
      </c>
      <c r="Q12" s="9">
        <f>M12-D12</f>
        <v/>
      </c>
      <c r="T12" s="387" t="n">
        <v>6</v>
      </c>
      <c r="U12" s="387" t="n">
        <v>300899</v>
      </c>
      <c r="V12" s="387" t="n">
        <v>2400</v>
      </c>
      <c r="W12" s="387" t="n">
        <v>0</v>
      </c>
      <c r="X12" s="387" t="n">
        <v>24.512</v>
      </c>
      <c r="Y12" s="387" t="n">
        <v>27.25</v>
      </c>
      <c r="Z12" s="387" t="n">
        <v>6570.71</v>
      </c>
      <c r="AA12" s="387" t="n">
        <v>11.169</v>
      </c>
      <c r="AB12" s="387" t="n">
        <v>768</v>
      </c>
      <c r="AC12" s="387" t="n">
        <v>1.19</v>
      </c>
      <c r="AD12" s="387" t="n">
        <v>65400</v>
      </c>
      <c r="AE12" s="387" t="n">
        <v>2.12</v>
      </c>
      <c r="AF12" s="387" t="n">
        <v>0</v>
      </c>
      <c r="AG12" s="387" t="n">
        <v>0</v>
      </c>
      <c r="AH12" s="387" t="inlineStr">
        <is>
          <t>深圳A股</t>
        </is>
      </c>
    </row>
    <row r="13">
      <c r="A13" s="299" t="n">
        <v>45923</v>
      </c>
      <c r="B13" s="387" t="n">
        <v>1.897</v>
      </c>
      <c r="C13" s="387" t="n">
        <v>1.897</v>
      </c>
      <c r="D13" s="9" t="n">
        <v>-0.025</v>
      </c>
      <c r="E13" s="387" t="inlineStr">
        <is>
          <t>场内买入</t>
        </is>
      </c>
      <c r="F13" s="387" t="inlineStr">
        <is>
          <t>场内卖出</t>
        </is>
      </c>
      <c r="J13" s="299" t="n">
        <v>45923</v>
      </c>
      <c r="K13" s="387" t="n">
        <v>1.695</v>
      </c>
      <c r="L13" s="387" t="n">
        <v>1.695</v>
      </c>
      <c r="M13" s="9" t="n">
        <v>-0.0237</v>
      </c>
      <c r="N13" s="387" t="inlineStr">
        <is>
          <t>暂停申购</t>
        </is>
      </c>
      <c r="O13" s="387" t="inlineStr">
        <is>
          <t>开放赎回</t>
        </is>
      </c>
      <c r="Q13" s="9">
        <f>M13-D13</f>
        <v/>
      </c>
      <c r="T13" s="387" t="n">
        <v>7</v>
      </c>
      <c r="U13" s="387" t="n">
        <v>2569</v>
      </c>
      <c r="V13" s="387" t="n">
        <v>2200</v>
      </c>
      <c r="W13" s="387" t="n">
        <v>0</v>
      </c>
      <c r="X13" s="387" t="n">
        <v>9.903</v>
      </c>
      <c r="Y13" s="387" t="n">
        <v>9.25</v>
      </c>
      <c r="Z13" s="387" t="n">
        <v>-1435.96</v>
      </c>
      <c r="AA13" s="387" t="n">
        <v>-6.591</v>
      </c>
      <c r="AB13" s="387" t="n">
        <v>198</v>
      </c>
      <c r="AC13" s="387" t="n">
        <v>0.98</v>
      </c>
      <c r="AD13" s="387" t="n">
        <v>20350</v>
      </c>
      <c r="AE13" s="387" t="n">
        <v>0.66</v>
      </c>
      <c r="AF13" s="387" t="n">
        <v>0</v>
      </c>
      <c r="AG13" s="387" t="n">
        <v>0</v>
      </c>
      <c r="AH13" s="387" t="inlineStr">
        <is>
          <t>深圳A股</t>
        </is>
      </c>
      <c r="AI13" s="387" t="n">
        <v>20</v>
      </c>
    </row>
    <row r="14">
      <c r="A14" s="299" t="n">
        <v>45922</v>
      </c>
      <c r="B14" s="387" t="n">
        <v>1.9457</v>
      </c>
      <c r="C14" s="387" t="n">
        <v>1.9457</v>
      </c>
      <c r="D14" s="9" t="n">
        <v>0.008699999999999999</v>
      </c>
      <c r="E14" s="387" t="inlineStr">
        <is>
          <t>场内买入</t>
        </is>
      </c>
      <c r="F14" s="387" t="inlineStr">
        <is>
          <t>场内卖出</t>
        </is>
      </c>
      <c r="J14" s="299" t="n">
        <v>45922</v>
      </c>
      <c r="K14" s="387" t="n">
        <v>1.7362</v>
      </c>
      <c r="L14" s="387" t="n">
        <v>1.7362</v>
      </c>
      <c r="M14" s="9" t="n">
        <v>0.008399999999999999</v>
      </c>
      <c r="N14" s="387" t="inlineStr">
        <is>
          <t>暂停申购</t>
        </is>
      </c>
      <c r="O14" s="387" t="inlineStr">
        <is>
          <t>开放赎回</t>
        </is>
      </c>
      <c r="Q14" s="9">
        <f>M14-D14</f>
        <v/>
      </c>
      <c r="T14" s="387" t="n">
        <v>8</v>
      </c>
      <c r="U14" s="387" t="n">
        <v>301288</v>
      </c>
      <c r="V14" s="387" t="n">
        <v>1900</v>
      </c>
      <c r="W14" s="387" t="n">
        <v>0</v>
      </c>
      <c r="X14" s="387" t="n">
        <v>14.919</v>
      </c>
      <c r="Y14" s="387" t="n">
        <v>17.22</v>
      </c>
      <c r="Z14" s="387" t="n">
        <v>4372.45</v>
      </c>
      <c r="AA14" s="387" t="n">
        <v>15.426</v>
      </c>
      <c r="AB14" s="387" t="n">
        <v>171</v>
      </c>
      <c r="AC14" s="387" t="n">
        <v>0.53</v>
      </c>
      <c r="AD14" s="387" t="n">
        <v>32718</v>
      </c>
      <c r="AE14" s="387" t="n">
        <v>1.06</v>
      </c>
      <c r="AF14" s="387" t="n">
        <v>0</v>
      </c>
      <c r="AG14" s="387" t="n">
        <v>0</v>
      </c>
      <c r="AH14" s="387" t="inlineStr">
        <is>
          <t>深圳A股</t>
        </is>
      </c>
    </row>
    <row r="15">
      <c r="A15" s="299" t="n">
        <v>45919</v>
      </c>
      <c r="B15" s="387" t="n">
        <v>1.9289</v>
      </c>
      <c r="C15" s="387" t="n">
        <v>1.9289</v>
      </c>
      <c r="D15" s="9" t="n">
        <v>0.001</v>
      </c>
      <c r="E15" s="387" t="inlineStr">
        <is>
          <t>场内买入</t>
        </is>
      </c>
      <c r="F15" s="387" t="inlineStr">
        <is>
          <t>场内卖出</t>
        </is>
      </c>
      <c r="J15" s="299" t="n">
        <v>45919</v>
      </c>
      <c r="K15" s="387" t="n">
        <v>1.7217</v>
      </c>
      <c r="L15" s="387" t="n">
        <v>1.7217</v>
      </c>
      <c r="M15" s="9" t="n">
        <v>0.0012</v>
      </c>
      <c r="N15" s="387" t="inlineStr">
        <is>
          <t>暂停申购</t>
        </is>
      </c>
      <c r="O15" s="387" t="inlineStr">
        <is>
          <t>开放赎回</t>
        </is>
      </c>
      <c r="Q15" s="9">
        <f>M15-D15</f>
        <v/>
      </c>
      <c r="T15" s="387" t="n">
        <v>9</v>
      </c>
      <c r="U15" s="387" t="n">
        <v>600753</v>
      </c>
      <c r="V15" s="387" t="n">
        <v>1700</v>
      </c>
      <c r="W15" s="387" t="n">
        <v>0</v>
      </c>
      <c r="X15" s="387" t="n">
        <v>6.059</v>
      </c>
      <c r="Y15" s="387" t="n">
        <v>7.01</v>
      </c>
      <c r="Z15" s="387" t="n">
        <v>1617.43</v>
      </c>
      <c r="AA15" s="387" t="n">
        <v>15.704</v>
      </c>
      <c r="AB15" s="387" t="n">
        <v>0</v>
      </c>
      <c r="AC15" s="387" t="n">
        <v>0</v>
      </c>
      <c r="AD15" s="387" t="n">
        <v>11917</v>
      </c>
      <c r="AE15" s="387" t="n">
        <v>0.39</v>
      </c>
      <c r="AF15" s="387" t="n">
        <v>0</v>
      </c>
      <c r="AG15" s="387" t="n">
        <v>0</v>
      </c>
      <c r="AH15" s="387" t="inlineStr">
        <is>
          <t>上海A股</t>
        </is>
      </c>
    </row>
    <row r="16">
      <c r="A16" s="299" t="n">
        <v>45918</v>
      </c>
      <c r="B16" s="387" t="n">
        <v>1.927</v>
      </c>
      <c r="C16" s="387" t="n">
        <v>1.927</v>
      </c>
      <c r="D16" s="9" t="n">
        <v>-0.0059</v>
      </c>
      <c r="E16" s="387" t="inlineStr">
        <is>
          <t>场内买入</t>
        </is>
      </c>
      <c r="F16" s="387" t="inlineStr">
        <is>
          <t>场内卖出</t>
        </is>
      </c>
      <c r="J16" s="299" t="n">
        <v>45918</v>
      </c>
      <c r="K16" s="387" t="n">
        <v>1.7196</v>
      </c>
      <c r="L16" s="387" t="n">
        <v>1.7196</v>
      </c>
      <c r="M16" s="9" t="n">
        <v>-0.0056</v>
      </c>
      <c r="N16" s="387" t="inlineStr">
        <is>
          <t>暂停申购</t>
        </is>
      </c>
      <c r="O16" s="387" t="inlineStr">
        <is>
          <t>开放赎回</t>
        </is>
      </c>
      <c r="Q16" s="9">
        <f>M16-D16</f>
        <v/>
      </c>
      <c r="T16" s="387" t="n">
        <v>10</v>
      </c>
      <c r="U16" s="387" t="n">
        <v>3004</v>
      </c>
      <c r="V16" s="387" t="n">
        <v>1600</v>
      </c>
      <c r="W16" s="387" t="n">
        <v>0</v>
      </c>
      <c r="X16" s="387" t="n">
        <v>20.6</v>
      </c>
      <c r="Y16" s="387" t="n">
        <v>19</v>
      </c>
      <c r="Z16" s="387" t="n">
        <v>-2559.96</v>
      </c>
      <c r="AA16" s="387" t="n">
        <v>-7.767</v>
      </c>
      <c r="AB16" s="387" t="n">
        <v>160</v>
      </c>
      <c r="AC16" s="387" t="n">
        <v>0.53</v>
      </c>
      <c r="AD16" s="387" t="n">
        <v>30400</v>
      </c>
      <c r="AE16" s="387" t="n">
        <v>0.98</v>
      </c>
      <c r="AF16" s="387" t="n">
        <v>0</v>
      </c>
      <c r="AG16" s="387" t="n">
        <v>0</v>
      </c>
      <c r="AH16" s="387" t="inlineStr">
        <is>
          <t>深圳A股</t>
        </is>
      </c>
    </row>
    <row r="17">
      <c r="A17" s="299" t="n">
        <v>45917</v>
      </c>
      <c r="B17" s="387" t="n">
        <v>1.9385</v>
      </c>
      <c r="C17" s="387" t="n">
        <v>1.9385</v>
      </c>
      <c r="D17" s="9" t="n">
        <v>-0.008800000000000001</v>
      </c>
      <c r="E17" s="387" t="inlineStr">
        <is>
          <t>场内买入</t>
        </is>
      </c>
      <c r="F17" s="387" t="inlineStr">
        <is>
          <t>场内卖出</t>
        </is>
      </c>
      <c r="J17" s="299" t="n">
        <v>45917</v>
      </c>
      <c r="K17" s="387" t="n">
        <v>1.7292</v>
      </c>
      <c r="L17" s="387" t="n">
        <v>1.7292</v>
      </c>
      <c r="M17" s="9" t="n">
        <v>-0.008399999999999999</v>
      </c>
      <c r="N17" s="387" t="inlineStr">
        <is>
          <t>暂停申购</t>
        </is>
      </c>
      <c r="O17" s="387" t="inlineStr">
        <is>
          <t>开放赎回</t>
        </is>
      </c>
      <c r="Q17" s="9">
        <f>M17-D17</f>
        <v/>
      </c>
    </row>
    <row r="18">
      <c r="A18" s="299" t="n">
        <v>45916</v>
      </c>
      <c r="B18" s="387" t="n">
        <v>1.9558</v>
      </c>
      <c r="C18" s="387" t="n">
        <v>1.9558</v>
      </c>
      <c r="D18" s="9" t="n">
        <v>-0.0016</v>
      </c>
      <c r="E18" s="387" t="inlineStr">
        <is>
          <t>场内买入</t>
        </is>
      </c>
      <c r="F18" s="387" t="inlineStr">
        <is>
          <t>场内卖出</t>
        </is>
      </c>
      <c r="J18" s="299" t="n">
        <v>45916</v>
      </c>
      <c r="K18" s="387" t="n">
        <v>1.7438</v>
      </c>
      <c r="L18" s="387" t="n">
        <v>1.7438</v>
      </c>
      <c r="M18" s="9" t="n">
        <v>-0.0015</v>
      </c>
      <c r="N18" s="387" t="inlineStr">
        <is>
          <t>暂停申购</t>
        </is>
      </c>
      <c r="O18" s="387" t="inlineStr">
        <is>
          <t>开放赎回</t>
        </is>
      </c>
      <c r="Q18" s="9">
        <f>M18-D18</f>
        <v/>
      </c>
    </row>
    <row r="19">
      <c r="A19" s="299" t="n">
        <v>45915</v>
      </c>
      <c r="B19" s="387" t="n">
        <v>1.959</v>
      </c>
      <c r="C19" s="387" t="n">
        <v>1.959</v>
      </c>
      <c r="D19" s="9" t="n">
        <v>-0.0116</v>
      </c>
      <c r="E19" s="387" t="inlineStr">
        <is>
          <t>场内买入</t>
        </is>
      </c>
      <c r="F19" s="387" t="inlineStr">
        <is>
          <t>场内卖出</t>
        </is>
      </c>
      <c r="J19" s="299" t="n">
        <v>45915</v>
      </c>
      <c r="K19" s="387" t="n">
        <v>1.7464</v>
      </c>
      <c r="L19" s="387" t="n">
        <v>1.7464</v>
      </c>
      <c r="M19" s="9" t="n">
        <v>-0.011</v>
      </c>
      <c r="N19" s="387" t="inlineStr">
        <is>
          <t>暂停申购</t>
        </is>
      </c>
      <c r="O19" s="387" t="inlineStr">
        <is>
          <t>开放赎回</t>
        </is>
      </c>
      <c r="Q19" s="9">
        <f>M19-D19</f>
        <v/>
      </c>
    </row>
    <row r="20">
      <c r="A20" s="299" t="n">
        <v>45912</v>
      </c>
      <c r="B20" s="387" t="n">
        <v>1.982</v>
      </c>
      <c r="C20" s="387" t="n">
        <v>1.982</v>
      </c>
      <c r="D20" s="9" t="n">
        <v>0.0039</v>
      </c>
      <c r="E20" s="387" t="inlineStr">
        <is>
          <t>场内买入</t>
        </is>
      </c>
      <c r="F20" s="387" t="inlineStr">
        <is>
          <t>场内卖出</t>
        </is>
      </c>
      <c r="J20" s="299" t="n">
        <v>45912</v>
      </c>
      <c r="K20" s="387" t="n">
        <v>1.7659</v>
      </c>
      <c r="L20" s="387" t="n">
        <v>1.7659</v>
      </c>
      <c r="M20" s="9" t="n">
        <v>0.0038</v>
      </c>
      <c r="N20" s="387" t="inlineStr">
        <is>
          <t>暂停申购</t>
        </is>
      </c>
      <c r="O20" s="387" t="inlineStr">
        <is>
          <t>开放赎回</t>
        </is>
      </c>
      <c r="Q20" s="9">
        <f>M20-D20</f>
        <v/>
      </c>
    </row>
    <row r="21">
      <c r="A21" s="299" t="n">
        <v>45911</v>
      </c>
      <c r="B21" s="387" t="n">
        <v>1.9743</v>
      </c>
      <c r="C21" s="387" t="n">
        <v>1.9743</v>
      </c>
      <c r="D21" s="9" t="n">
        <v>0.0036</v>
      </c>
      <c r="E21" s="387" t="inlineStr">
        <is>
          <t>场内买入</t>
        </is>
      </c>
      <c r="F21" s="387" t="inlineStr">
        <is>
          <t>场内卖出</t>
        </is>
      </c>
      <c r="J21" s="299" t="n">
        <v>45911</v>
      </c>
      <c r="K21" s="387" t="n">
        <v>1.7593</v>
      </c>
      <c r="L21" s="387" t="n">
        <v>1.7593</v>
      </c>
      <c r="M21" s="9" t="n">
        <v>0.0035</v>
      </c>
      <c r="N21" s="387" t="inlineStr">
        <is>
          <t>暂停申购</t>
        </is>
      </c>
      <c r="O21" s="387" t="inlineStr">
        <is>
          <t>开放赎回</t>
        </is>
      </c>
      <c r="Q21" s="9">
        <f>M21-D21</f>
        <v/>
      </c>
    </row>
    <row r="22">
      <c r="A22" s="299" t="n">
        <v>45910</v>
      </c>
      <c r="B22" s="387" t="n">
        <v>1.9672</v>
      </c>
      <c r="C22" s="387" t="n">
        <v>1.9672</v>
      </c>
      <c r="D22" s="9" t="n">
        <v>-0.0039</v>
      </c>
      <c r="E22" s="387" t="inlineStr">
        <is>
          <t>场内买入</t>
        </is>
      </c>
      <c r="F22" s="387" t="inlineStr">
        <is>
          <t>场内卖出</t>
        </is>
      </c>
      <c r="J22" s="299" t="n">
        <v>45910</v>
      </c>
      <c r="K22" s="387" t="n">
        <v>1.7532</v>
      </c>
      <c r="L22" s="387" t="n">
        <v>1.7532</v>
      </c>
      <c r="M22" s="9" t="n">
        <v>-0.0036</v>
      </c>
      <c r="N22" s="387" t="inlineStr">
        <is>
          <t>暂停申购</t>
        </is>
      </c>
      <c r="O22" s="387" t="inlineStr">
        <is>
          <t>开放赎回</t>
        </is>
      </c>
      <c r="Q22" s="9">
        <f>M22-D22</f>
        <v/>
      </c>
    </row>
    <row r="23">
      <c r="A23" s="299" t="n">
        <v>45909</v>
      </c>
      <c r="B23" s="387" t="n">
        <v>1.9749</v>
      </c>
      <c r="C23" s="387" t="n">
        <v>1.9749</v>
      </c>
      <c r="D23" s="9" t="n">
        <v>-0.001</v>
      </c>
      <c r="E23" s="387" t="inlineStr">
        <is>
          <t>场内买入</t>
        </is>
      </c>
      <c r="F23" s="387" t="inlineStr">
        <is>
          <t>场内卖出</t>
        </is>
      </c>
      <c r="J23" s="299" t="n">
        <v>45909</v>
      </c>
      <c r="K23" s="387" t="n">
        <v>1.7596</v>
      </c>
      <c r="L23" s="387" t="n">
        <v>1.7596</v>
      </c>
      <c r="M23" s="9" t="n">
        <v>-0.0009</v>
      </c>
      <c r="N23" s="387" t="inlineStr">
        <is>
          <t>暂停申购</t>
        </is>
      </c>
      <c r="O23" s="387" t="inlineStr">
        <is>
          <t>开放赎回</t>
        </is>
      </c>
      <c r="Q23" s="9">
        <f>M23-D23</f>
        <v/>
      </c>
    </row>
    <row r="27">
      <c r="B27" s="387" t="inlineStr">
        <is>
          <t>收盘价</t>
        </is>
      </c>
      <c r="C27" s="387" t="inlineStr">
        <is>
          <t>结算价</t>
        </is>
      </c>
      <c r="D27" s="387" t="inlineStr">
        <is>
          <t>开仓资金</t>
        </is>
      </c>
      <c r="E27" s="387" t="inlineStr">
        <is>
          <t>对应合约价值</t>
        </is>
      </c>
      <c r="G27" s="387" t="inlineStr">
        <is>
          <t>基金净值</t>
        </is>
      </c>
      <c r="H27" s="387" t="inlineStr">
        <is>
          <t>申购份数</t>
        </is>
      </c>
      <c r="I27" s="387" t="inlineStr">
        <is>
          <t>总资金</t>
        </is>
      </c>
      <c r="J27" s="387" t="inlineStr">
        <is>
          <t>结束收盘价</t>
        </is>
      </c>
      <c r="K27" s="387" t="inlineStr">
        <is>
          <t>结束结算价</t>
        </is>
      </c>
      <c r="L27" s="387" t="inlineStr">
        <is>
          <t>结束合约价值</t>
        </is>
      </c>
      <c r="M27" s="387" t="inlineStr">
        <is>
          <t>结束基金净值</t>
        </is>
      </c>
      <c r="N27" s="387" t="inlineStr">
        <is>
          <t>结束基金价值</t>
        </is>
      </c>
      <c r="O27" s="387" t="inlineStr">
        <is>
          <t>基金利润</t>
        </is>
      </c>
      <c r="P27" s="387" t="inlineStr">
        <is>
          <t>合约利润</t>
        </is>
      </c>
      <c r="Q27" s="387" t="inlineStr">
        <is>
          <t>总利润</t>
        </is>
      </c>
      <c r="R27" s="387" t="inlineStr">
        <is>
          <t>收益率</t>
        </is>
      </c>
    </row>
    <row r="28">
      <c r="B28" s="387" t="n">
        <v>100</v>
      </c>
      <c r="C28" s="387" t="n">
        <v>99</v>
      </c>
      <c r="D28" s="387" t="n">
        <v>100</v>
      </c>
      <c r="E28" s="387" t="n">
        <v>1000</v>
      </c>
      <c r="G28" s="387" t="n">
        <v>1</v>
      </c>
      <c r="H28" s="387">
        <f>E28/G28</f>
        <v/>
      </c>
      <c r="I28" s="387">
        <f>E28+D28</f>
        <v/>
      </c>
      <c r="J28" s="387" t="n">
        <v>110</v>
      </c>
      <c r="K28" s="387" t="n">
        <v>109</v>
      </c>
      <c r="L28" s="387">
        <f>J28*10</f>
        <v/>
      </c>
      <c r="M28" s="461">
        <f>G28*K28/C28*0.998</f>
        <v/>
      </c>
      <c r="N28" s="387">
        <f>H28*M28</f>
        <v/>
      </c>
      <c r="O28" s="387">
        <f>N28-E28</f>
        <v/>
      </c>
      <c r="P28" s="387">
        <f>E28-L28</f>
        <v/>
      </c>
      <c r="Q28" s="387">
        <f>O28+P28</f>
        <v/>
      </c>
      <c r="R28" s="279">
        <f>Q28/I28</f>
        <v/>
      </c>
    </row>
    <row r="29">
      <c r="B29" s="387" t="n">
        <v>100</v>
      </c>
      <c r="C29" s="387" t="n">
        <v>99</v>
      </c>
      <c r="D29" s="387" t="n">
        <v>100</v>
      </c>
      <c r="E29" s="387" t="n">
        <v>1000</v>
      </c>
      <c r="G29" s="387" t="n">
        <v>1</v>
      </c>
      <c r="H29" s="387">
        <f>E29/G29</f>
        <v/>
      </c>
      <c r="I29" s="387">
        <f>E29+D29</f>
        <v/>
      </c>
      <c r="J29" s="387" t="n">
        <v>90</v>
      </c>
      <c r="K29" s="387" t="n">
        <v>90</v>
      </c>
      <c r="L29" s="387">
        <f>J29*10</f>
        <v/>
      </c>
      <c r="M29" s="461">
        <f>G29*K29/C29*1.01</f>
        <v/>
      </c>
      <c r="N29" s="387">
        <f>H29*M29</f>
        <v/>
      </c>
      <c r="O29" s="387">
        <f>N29-E29</f>
        <v/>
      </c>
      <c r="P29" s="387">
        <f>E29-L29</f>
        <v/>
      </c>
      <c r="Q29" s="387">
        <f>O29+P29</f>
        <v/>
      </c>
      <c r="R29" s="279">
        <f>Q29/I29</f>
        <v/>
      </c>
    </row>
    <row r="31">
      <c r="N31" s="279" t="n"/>
    </row>
  </sheetData>
  <pageMargins left="0.7" right="0.7" top="0.75" bottom="0.75" header="0.3" footer="0.3"/>
  <pageSetup orientation="portrait" paperSize="9"/>
</worksheet>
</file>

<file path=xl/worksheets/sheet30.xml><?xml version="1.0" encoding="utf-8"?>
<worksheet xmlns="http://schemas.openxmlformats.org/spreadsheetml/2006/main">
  <sheetPr codeName="Sheet5">
    <outlinePr summaryBelow="1" summaryRight="1"/>
    <pageSetUpPr/>
  </sheetPr>
  <dimension ref="D2:M25"/>
  <sheetViews>
    <sheetView topLeftCell="A5" workbookViewId="0">
      <selection activeCell="M25" sqref="M25"/>
    </sheetView>
  </sheetViews>
  <sheetFormatPr baseColWidth="8" defaultColWidth="9" defaultRowHeight="17.5"/>
  <cols>
    <col width="9" customWidth="1" style="3" min="1" max="1"/>
    <col width="5.83203125" customWidth="1" style="3" min="2" max="2"/>
    <col width="13.75" customWidth="1" style="3" min="3" max="3"/>
    <col width="28.83203125" bestFit="1" customWidth="1" style="3" min="4" max="4"/>
    <col width="12.83203125" bestFit="1" customWidth="1" style="3" min="5" max="5"/>
    <col width="18.25" bestFit="1" customWidth="1" style="3" min="6" max="6"/>
    <col width="15.08203125" customWidth="1" style="3" min="7" max="7"/>
    <col width="13.33203125" customWidth="1" style="3" min="8" max="8"/>
    <col width="14.5" customWidth="1" style="3" min="9" max="9"/>
    <col width="10.33203125" customWidth="1" style="3" min="10" max="10"/>
    <col width="9" customWidth="1" style="3" min="11" max="12"/>
    <col width="10.33203125" bestFit="1" customWidth="1" style="3" min="13" max="13"/>
    <col width="9" customWidth="1" style="3" min="14" max="128"/>
    <col width="9" customWidth="1" style="3" min="129" max="16384"/>
  </cols>
  <sheetData>
    <row r="2" ht="19" customHeight="1" s="386">
      <c r="E2" s="496" t="inlineStr">
        <is>
          <t>前提条件</t>
        </is>
      </c>
      <c r="F2" s="496" t="n"/>
      <c r="G2" s="496" t="n"/>
      <c r="H2" s="496" t="n"/>
      <c r="I2" s="496" t="n"/>
      <c r="J2" s="496" t="n"/>
    </row>
    <row r="3" ht="19" customHeight="1" s="386">
      <c r="D3" s="496" t="inlineStr">
        <is>
          <t>极大概率</t>
        </is>
      </c>
      <c r="E3" s="496" t="inlineStr">
        <is>
          <t>1、发改委、商务部、外管局、政府批准</t>
        </is>
      </c>
      <c r="F3" s="496" t="n"/>
      <c r="G3" s="496" t="n"/>
      <c r="H3" s="496" t="n"/>
      <c r="I3" s="496" t="n"/>
      <c r="J3" s="496" t="n"/>
    </row>
    <row r="4" ht="19" customHeight="1" s="386">
      <c r="D4" s="496" t="inlineStr">
        <is>
          <t>极大概率</t>
        </is>
      </c>
      <c r="E4" s="496" t="inlineStr">
        <is>
          <t>2、要约方股东大会批准</t>
        </is>
      </c>
      <c r="F4" s="496" t="n"/>
      <c r="G4" s="496" t="n"/>
      <c r="H4" s="496" t="n"/>
      <c r="I4" s="496" t="n"/>
      <c r="J4" s="496" t="n"/>
    </row>
    <row r="5" ht="19" customHeight="1" s="386">
      <c r="D5" s="496" t="inlineStr">
        <is>
          <t>极大概率</t>
        </is>
      </c>
      <c r="E5" s="496" t="inlineStr">
        <is>
          <t>3、联交所和证监会批准上市</t>
        </is>
      </c>
      <c r="F5" s="496" t="n"/>
      <c r="G5" s="496" t="n"/>
      <c r="H5" s="496" t="n"/>
      <c r="I5" s="496" t="n"/>
      <c r="J5" s="496" t="n"/>
    </row>
    <row r="6" ht="19" customHeight="1" s="386">
      <c r="D6" s="496" t="inlineStr">
        <is>
          <t>大概率</t>
        </is>
      </c>
      <c r="E6" s="496" t="inlineStr">
        <is>
          <t>4、被吸收方股东大会出席会议投票的2/3同意</t>
        </is>
      </c>
      <c r="F6" s="496" t="n"/>
      <c r="G6" s="496" t="n"/>
      <c r="H6" s="496" t="n"/>
      <c r="I6" s="496" t="n"/>
      <c r="J6" s="496" t="n"/>
      <c r="K6" s="496" t="n"/>
      <c r="L6" s="496" t="n"/>
      <c r="M6" s="496" t="n"/>
    </row>
    <row r="7" ht="19" customHeight="1" s="386">
      <c r="D7" s="496" t="inlineStr">
        <is>
          <t>不确定</t>
        </is>
      </c>
      <c r="E7" s="496" t="inlineStr">
        <is>
          <t>5、被吸收方股东大会上H股股东参与投票的75%同意且反对票数不超过10%</t>
        </is>
      </c>
      <c r="F7" s="496" t="n"/>
      <c r="G7" s="496" t="n"/>
      <c r="H7" s="496" t="n"/>
      <c r="I7" s="496" t="n"/>
      <c r="J7" s="496" t="n"/>
      <c r="K7" s="496" t="n"/>
      <c r="L7" s="496" t="n"/>
      <c r="M7" s="496" t="n"/>
    </row>
    <row r="8" ht="19" customHeight="1" s="386">
      <c r="D8" s="496" t="n"/>
      <c r="E8" s="496" t="n"/>
      <c r="F8" s="496" t="n"/>
      <c r="G8" s="496" t="n"/>
      <c r="H8" s="496" t="n"/>
      <c r="I8" s="496" t="n"/>
      <c r="J8" s="496" t="n"/>
      <c r="K8" s="496" t="n"/>
      <c r="L8" s="496" t="n"/>
      <c r="M8" s="496" t="n"/>
    </row>
    <row r="9" ht="19" customHeight="1" s="386">
      <c r="D9" s="496" t="n"/>
      <c r="E9" s="496" t="inlineStr">
        <is>
          <t>特别股息</t>
        </is>
      </c>
      <c r="F9" s="496" t="inlineStr">
        <is>
          <t>被吸收方定价</t>
        </is>
      </c>
      <c r="G9" s="496" t="inlineStr">
        <is>
          <t>存续方定价</t>
        </is>
      </c>
      <c r="H9" s="496" t="inlineStr">
        <is>
          <t>换股比例</t>
        </is>
      </c>
      <c r="I9" s="496" t="inlineStr">
        <is>
          <t>公告前股价</t>
        </is>
      </c>
      <c r="J9" s="496" t="inlineStr">
        <is>
          <t>异议股东现金选择权</t>
        </is>
      </c>
      <c r="K9" s="496" t="n"/>
      <c r="L9" s="496" t="n"/>
      <c r="M9" s="496" t="n"/>
    </row>
    <row r="10" ht="19" customHeight="1" s="386">
      <c r="D10" s="496" t="n"/>
      <c r="E10" s="496" t="n">
        <v>1.5</v>
      </c>
      <c r="F10" s="496">
        <f>G10*H10</f>
        <v/>
      </c>
      <c r="G10" s="496" t="n">
        <v>73.20999999999999</v>
      </c>
      <c r="H10" s="497" t="n">
        <v>0.263614</v>
      </c>
      <c r="I10" s="496" t="n">
        <v>13.16</v>
      </c>
      <c r="J10" s="496" t="inlineStr">
        <is>
          <t>10-13.16</t>
        </is>
      </c>
      <c r="K10" s="496" t="n"/>
      <c r="L10" s="496" t="n"/>
      <c r="M10" s="496" t="n"/>
    </row>
    <row r="11" ht="19" customHeight="1" s="386">
      <c r="D11" s="496" t="n"/>
      <c r="E11" s="496" t="n"/>
      <c r="F11" s="496" t="n"/>
      <c r="G11" s="496" t="n"/>
      <c r="H11" s="496" t="n"/>
      <c r="I11" s="496" t="n"/>
      <c r="J11" s="496" t="n"/>
      <c r="K11" s="496" t="n"/>
      <c r="L11" s="496" t="n"/>
      <c r="M11" s="496" t="n"/>
    </row>
    <row r="12" ht="19" customHeight="1" s="386">
      <c r="D12" s="496" t="n"/>
      <c r="E12" s="496" t="n"/>
      <c r="F12" s="496" t="n"/>
      <c r="G12" s="496" t="n"/>
      <c r="H12" s="496" t="n"/>
      <c r="I12" s="496" t="n"/>
      <c r="J12" s="496" t="n"/>
      <c r="K12" s="496" t="n"/>
      <c r="L12" s="496" t="n"/>
      <c r="M12" s="496" t="n"/>
    </row>
    <row r="13" ht="19" customHeight="1" s="386">
      <c r="D13" s="496" t="n"/>
      <c r="E13" s="496" t="n"/>
      <c r="F13" s="496" t="n"/>
      <c r="G13" s="496" t="n"/>
      <c r="H13" s="496" t="n"/>
      <c r="I13" s="496" t="n"/>
      <c r="J13" s="496" t="n"/>
      <c r="K13" s="496" t="n"/>
      <c r="L13" s="496" t="n"/>
      <c r="M13" s="496" t="n"/>
    </row>
    <row r="14" ht="19" customHeight="1" s="386">
      <c r="D14" s="496" t="n"/>
      <c r="E14" s="496" t="inlineStr">
        <is>
          <t>下面是存续方上市当日股价不同档位跌幅对应的被吸收方的安全股价</t>
        </is>
      </c>
      <c r="F14" s="496" t="n"/>
      <c r="G14" s="496" t="n"/>
      <c r="H14" s="496" t="n"/>
      <c r="I14" s="496" t="n"/>
      <c r="J14" s="496" t="n"/>
      <c r="K14" s="496" t="n"/>
      <c r="L14" s="496" t="n"/>
      <c r="M14" s="496" t="n"/>
    </row>
    <row r="15" ht="19" customHeight="1" s="386">
      <c r="D15" s="496" t="inlineStr">
        <is>
          <t>跌幅%</t>
        </is>
      </c>
      <c r="E15" s="496" t="n">
        <v>-10</v>
      </c>
      <c r="F15" s="496" t="n">
        <v>-20</v>
      </c>
      <c r="G15" s="496" t="n">
        <v>-30</v>
      </c>
      <c r="H15" s="496" t="n">
        <v>-40</v>
      </c>
      <c r="I15" s="496" t="n">
        <v>-50</v>
      </c>
      <c r="J15" s="496" t="n">
        <v>-60</v>
      </c>
      <c r="K15" s="496" t="n"/>
      <c r="L15" s="496" t="n"/>
      <c r="M15" s="496">
        <f>M16/G10*100-100</f>
        <v/>
      </c>
    </row>
    <row r="16" ht="19" customHeight="1" s="386">
      <c r="D16" s="496" t="inlineStr">
        <is>
          <t>存续方股价</t>
        </is>
      </c>
      <c r="E16" s="496">
        <f>$G$10*(100+E15)*0.01</f>
        <v/>
      </c>
      <c r="F16" s="496">
        <f>$G$10*(100+F15)*0.01</f>
        <v/>
      </c>
      <c r="G16" s="496">
        <f>$G$10*(100+G15)*0.01</f>
        <v/>
      </c>
      <c r="H16" s="496">
        <f>$G$10*(100+H15)*0.01</f>
        <v/>
      </c>
      <c r="I16" s="496">
        <f>$G$10*(100+I15)*0.01</f>
        <v/>
      </c>
      <c r="J16" s="496">
        <f>$G$10*(100+J15)*0.01</f>
        <v/>
      </c>
      <c r="K16" s="496" t="n"/>
      <c r="L16" s="496" t="n"/>
      <c r="M16" s="496">
        <f>M17/H10</f>
        <v/>
      </c>
    </row>
    <row r="17" ht="19" customHeight="1" s="386">
      <c r="D17" s="496" t="inlineStr">
        <is>
          <t>被吸收方股价</t>
        </is>
      </c>
      <c r="E17" s="496">
        <f>E16*$H$10</f>
        <v/>
      </c>
      <c r="F17" s="496">
        <f>F16*$H$10</f>
        <v/>
      </c>
      <c r="G17" s="496">
        <f>G16*$H$10</f>
        <v/>
      </c>
      <c r="H17" s="496">
        <f>H16*$H$10</f>
        <v/>
      </c>
      <c r="I17" s="496">
        <f>I16*$H$10</f>
        <v/>
      </c>
      <c r="J17" s="496">
        <f>J16*$H$10</f>
        <v/>
      </c>
      <c r="K17" s="496" t="n"/>
      <c r="L17" s="496" t="n"/>
      <c r="M17" s="496">
        <f>M18-E10</f>
        <v/>
      </c>
    </row>
    <row r="18" ht="19" customHeight="1" s="386">
      <c r="D18" s="496" t="inlineStr">
        <is>
          <t>被吸收方加股息后股价</t>
        </is>
      </c>
      <c r="E18" s="496">
        <f>E17+1.5</f>
        <v/>
      </c>
      <c r="F18" s="496">
        <f>F17+1.5</f>
        <v/>
      </c>
      <c r="G18" s="496">
        <f>G17+1.5</f>
        <v/>
      </c>
      <c r="H18" s="496">
        <f>H17+1.5</f>
        <v/>
      </c>
      <c r="I18" s="496">
        <f>I17+1.5</f>
        <v/>
      </c>
      <c r="J18" s="496">
        <f>J17+1.5</f>
        <v/>
      </c>
      <c r="K18" s="496" t="n"/>
      <c r="L18" s="496" t="n"/>
      <c r="M18" s="496" t="n">
        <v>11.94</v>
      </c>
    </row>
    <row r="19" ht="19" customHeight="1" s="386">
      <c r="D19" s="496" t="inlineStr">
        <is>
          <t>对应市值</t>
        </is>
      </c>
      <c r="E19" s="496">
        <f>E16*5.72</f>
        <v/>
      </c>
      <c r="F19" s="496">
        <f>F16*5.72</f>
        <v/>
      </c>
      <c r="G19" s="496">
        <f>G16*5.72</f>
        <v/>
      </c>
      <c r="H19" s="496">
        <f>H16*5.72</f>
        <v/>
      </c>
      <c r="I19" s="496">
        <f>I16*5.72</f>
        <v/>
      </c>
      <c r="J19" s="496">
        <f>J16*5.72</f>
        <v/>
      </c>
      <c r="K19" s="496" t="n"/>
      <c r="L19" s="496" t="n"/>
      <c r="M19" s="496">
        <f>M16*5.72</f>
        <v/>
      </c>
    </row>
    <row r="20" ht="19" customHeight="1" s="386">
      <c r="D20" s="496" t="n"/>
      <c r="E20" s="496" t="n"/>
      <c r="F20" s="496" t="n"/>
      <c r="G20" s="496" t="n"/>
      <c r="H20" s="496" t="n"/>
      <c r="I20" s="496" t="n"/>
      <c r="J20" s="496" t="n"/>
      <c r="K20" s="496" t="n"/>
      <c r="L20" s="496" t="n"/>
      <c r="M20" s="496" t="n"/>
    </row>
    <row r="21" ht="19" customHeight="1" s="386">
      <c r="D21" s="496" t="n"/>
      <c r="E21" s="496" t="n"/>
      <c r="F21" s="496" t="n"/>
      <c r="G21" s="496" t="n"/>
      <c r="H21" s="496" t="n"/>
      <c r="I21" s="496" t="n"/>
      <c r="J21" s="496" t="n"/>
      <c r="K21" s="496" t="n"/>
      <c r="L21" s="496" t="n"/>
      <c r="M21" s="496" t="n"/>
    </row>
    <row r="22" ht="19" customHeight="1" s="386">
      <c r="D22" s="496" t="n"/>
      <c r="E22" s="496" t="n"/>
      <c r="F22" s="496" t="n"/>
      <c r="G22" s="496" t="n"/>
      <c r="H22" s="496" t="n"/>
      <c r="I22" s="496" t="n"/>
      <c r="J22" s="496" t="n"/>
      <c r="K22" s="496" t="n"/>
      <c r="L22" s="496" t="n"/>
      <c r="M22" s="496" t="n"/>
    </row>
    <row r="23" ht="19" customHeight="1" s="386">
      <c r="D23" s="496" t="n"/>
      <c r="E23" s="496" t="n"/>
      <c r="F23" s="496" t="n"/>
      <c r="G23" s="496" t="n"/>
      <c r="H23" s="496" t="n"/>
      <c r="I23" s="496" t="n"/>
      <c r="J23" s="496" t="n"/>
      <c r="K23" s="496" t="n"/>
      <c r="L23" s="496" t="n"/>
      <c r="M23" s="496" t="n"/>
    </row>
    <row r="25">
      <c r="M25" s="3">
        <f>63*58+200*59.3</f>
        <v/>
      </c>
    </row>
  </sheetData>
  <pageMargins left="0.7" right="0.7" top="0.75" bottom="0.75" header="0.3" footer="0.3"/>
  <drawing xmlns:r="http://schemas.openxmlformats.org/officeDocument/2006/relationships" r:id="rId1"/>
</worksheet>
</file>

<file path=xl/worksheets/sheet31.xml><?xml version="1.0" encoding="utf-8"?>
<worksheet xmlns="http://schemas.openxmlformats.org/spreadsheetml/2006/main">
  <sheetPr codeName="Sheet2">
    <outlinePr summaryBelow="1" summaryRight="1"/>
    <pageSetUpPr/>
  </sheetPr>
  <dimension ref="D2:J72"/>
  <sheetViews>
    <sheetView topLeftCell="D25" workbookViewId="0">
      <selection activeCell="G28" sqref="G28"/>
    </sheetView>
  </sheetViews>
  <sheetFormatPr baseColWidth="8" defaultRowHeight="14"/>
  <cols>
    <col width="10.08203125" customWidth="1" style="386" min="5" max="5"/>
  </cols>
  <sheetData>
    <row r="2">
      <c r="D2" s="1" t="n"/>
      <c r="E2" s="1" t="n"/>
      <c r="F2" s="1" t="inlineStr">
        <is>
          <t>预算</t>
        </is>
      </c>
      <c r="G2" s="1" t="inlineStr">
        <is>
          <t>实际</t>
        </is>
      </c>
      <c r="H2" s="1" t="inlineStr">
        <is>
          <t>偏差</t>
        </is>
      </c>
    </row>
    <row r="3">
      <c r="D3" s="449" t="inlineStr">
        <is>
          <t>厨房</t>
        </is>
      </c>
      <c r="E3" s="1" t="inlineStr">
        <is>
          <t>冰箱</t>
        </is>
      </c>
      <c r="F3" s="1" t="n">
        <v>4300</v>
      </c>
      <c r="G3" s="1" t="n">
        <v>4600</v>
      </c>
      <c r="H3" s="1">
        <f>G3-F3</f>
        <v/>
      </c>
    </row>
    <row r="4">
      <c r="D4" s="451" t="n"/>
      <c r="E4" s="1" t="inlineStr">
        <is>
          <t>燃气热水器</t>
        </is>
      </c>
      <c r="F4" s="1" t="n">
        <v>0</v>
      </c>
      <c r="G4" s="1" t="n">
        <v>4700</v>
      </c>
      <c r="H4" s="1">
        <f>G4-F4</f>
        <v/>
      </c>
    </row>
    <row r="5">
      <c r="D5" s="449" t="inlineStr">
        <is>
          <t>全屋</t>
        </is>
      </c>
      <c r="E5" s="1" t="inlineStr">
        <is>
          <t>窗帘</t>
        </is>
      </c>
      <c r="F5" s="1" t="n">
        <v>3000</v>
      </c>
      <c r="G5" s="1" t="n">
        <v>3000</v>
      </c>
      <c r="H5" s="1">
        <f>G5-F5</f>
        <v/>
      </c>
    </row>
    <row r="6">
      <c r="D6" s="450" t="n"/>
      <c r="E6" s="1" t="inlineStr">
        <is>
          <t>灯具</t>
        </is>
      </c>
      <c r="F6" s="1" t="n">
        <v>3000</v>
      </c>
      <c r="G6" s="1" t="n">
        <v>3000</v>
      </c>
      <c r="H6" s="1">
        <f>G6-F6</f>
        <v/>
      </c>
    </row>
    <row r="7">
      <c r="D7" s="450" t="n"/>
      <c r="E7" s="1" t="inlineStr">
        <is>
          <t>床2张</t>
        </is>
      </c>
      <c r="F7" s="1" t="n">
        <v>10000</v>
      </c>
      <c r="G7" s="1" t="n">
        <v>10000</v>
      </c>
      <c r="H7" s="1">
        <f>G7-F7</f>
        <v/>
      </c>
    </row>
    <row r="8">
      <c r="D8" s="450" t="n"/>
      <c r="E8" s="1" t="inlineStr">
        <is>
          <t>甲醛治理</t>
        </is>
      </c>
      <c r="F8" s="1" t="n">
        <v>4000</v>
      </c>
      <c r="G8" s="1" t="n"/>
      <c r="H8" s="1" t="n"/>
    </row>
    <row r="9">
      <c r="D9" s="450" t="n"/>
      <c r="E9" s="1" t="inlineStr">
        <is>
          <t>墙布</t>
        </is>
      </c>
      <c r="F9" s="1" t="n">
        <v>0</v>
      </c>
      <c r="G9" s="1">
        <f>27*140</f>
        <v/>
      </c>
      <c r="H9" s="1">
        <f>G9-F9</f>
        <v/>
      </c>
    </row>
    <row r="10">
      <c r="D10" s="450" t="n"/>
      <c r="E10" s="1" t="inlineStr">
        <is>
          <t>扫地机器人</t>
        </is>
      </c>
      <c r="F10" s="1" t="n">
        <v>0</v>
      </c>
      <c r="G10" s="1" t="n">
        <v>2800</v>
      </c>
      <c r="H10" s="1">
        <f>G10-F10</f>
        <v/>
      </c>
    </row>
    <row r="11">
      <c r="D11" s="451" t="n"/>
      <c r="E11" s="1" t="inlineStr">
        <is>
          <t>柜子</t>
        </is>
      </c>
      <c r="F11" s="1" t="n">
        <v>60000</v>
      </c>
      <c r="G11" s="1">
        <f>40000+57280-G7-G9-G6-G5-G23-G24-G20</f>
        <v/>
      </c>
      <c r="H11" s="1">
        <f>G11-F11</f>
        <v/>
      </c>
    </row>
    <row r="12">
      <c r="D12" s="449" t="inlineStr">
        <is>
          <t>书房</t>
        </is>
      </c>
      <c r="E12" s="1" t="inlineStr">
        <is>
          <t>升降书桌</t>
        </is>
      </c>
      <c r="F12" s="1" t="n">
        <v>2000</v>
      </c>
      <c r="G12" s="1" t="n">
        <v>2050</v>
      </c>
      <c r="H12" s="1">
        <f>G12-F12</f>
        <v/>
      </c>
    </row>
    <row r="13">
      <c r="D13" s="450" t="n"/>
      <c r="E13" s="1" t="inlineStr">
        <is>
          <t>显示屏支架</t>
        </is>
      </c>
      <c r="F13" s="1" t="n">
        <v>0</v>
      </c>
      <c r="G13" s="1" t="n">
        <v>0</v>
      </c>
      <c r="H13" s="1">
        <f>G13-F13</f>
        <v/>
      </c>
    </row>
    <row r="14">
      <c r="D14" s="450" t="n"/>
      <c r="E14" s="1" t="inlineStr">
        <is>
          <t>显示屏1个</t>
        </is>
      </c>
      <c r="F14" s="1" t="n">
        <v>2000</v>
      </c>
      <c r="G14" s="1" t="n">
        <v>1415</v>
      </c>
      <c r="H14" s="1">
        <f>G14-F14</f>
        <v/>
      </c>
    </row>
    <row r="15">
      <c r="D15" s="450" t="n"/>
      <c r="E15" s="1" t="inlineStr">
        <is>
          <t>书架</t>
        </is>
      </c>
      <c r="F15" s="1" t="n">
        <v>0</v>
      </c>
      <c r="G15" s="1" t="n">
        <v>489</v>
      </c>
      <c r="H15" s="1">
        <f>G15-F15</f>
        <v/>
      </c>
    </row>
    <row r="16">
      <c r="D16" s="451" t="n"/>
      <c r="E16" s="1" t="inlineStr">
        <is>
          <t>人体工学椅</t>
        </is>
      </c>
      <c r="F16" s="1" t="n">
        <v>800</v>
      </c>
      <c r="G16" s="1" t="n">
        <v>1050</v>
      </c>
      <c r="H16" s="1">
        <f>G16-F16</f>
        <v/>
      </c>
    </row>
    <row r="17">
      <c r="D17" s="449" t="inlineStr">
        <is>
          <t>阳台</t>
        </is>
      </c>
      <c r="E17" s="1" t="inlineStr">
        <is>
          <t>洗烘机</t>
        </is>
      </c>
      <c r="F17" s="1" t="n">
        <v>10000</v>
      </c>
      <c r="G17" s="1" t="n">
        <v>8300</v>
      </c>
      <c r="H17" s="1">
        <f>G17-F17</f>
        <v/>
      </c>
    </row>
    <row r="18">
      <c r="D18" s="450" t="n"/>
      <c r="E18" s="1" t="inlineStr">
        <is>
          <t>美缝</t>
        </is>
      </c>
      <c r="F18" s="1" t="n">
        <v>1500</v>
      </c>
      <c r="G18" s="1" t="n">
        <v>1200</v>
      </c>
      <c r="H18" s="1">
        <f>G18-F18</f>
        <v/>
      </c>
    </row>
    <row r="19">
      <c r="D19" s="450" t="n"/>
      <c r="E19" s="1" t="inlineStr">
        <is>
          <t>升降衣架</t>
        </is>
      </c>
      <c r="F19" s="1" t="n">
        <v>1000</v>
      </c>
      <c r="G19" s="1" t="n">
        <v>700</v>
      </c>
      <c r="H19" s="1">
        <f>G19-F19</f>
        <v/>
      </c>
    </row>
    <row r="20">
      <c r="D20" s="450" t="n"/>
      <c r="E20" s="1" t="inlineStr">
        <is>
          <t>阳台柜</t>
        </is>
      </c>
      <c r="F20" s="1" t="n">
        <v>9000</v>
      </c>
      <c r="G20" s="1" t="n">
        <v>9000</v>
      </c>
      <c r="H20" s="1">
        <f>G20-F20</f>
        <v/>
      </c>
    </row>
    <row r="21">
      <c r="D21" s="450" t="n"/>
      <c r="E21" s="1" t="inlineStr">
        <is>
          <t>通铺</t>
        </is>
      </c>
      <c r="F21" s="1" t="n">
        <v>5000</v>
      </c>
      <c r="G21" s="1" t="n">
        <v>5000</v>
      </c>
      <c r="H21" s="1">
        <f>G21-F21</f>
        <v/>
      </c>
    </row>
    <row r="22">
      <c r="D22" s="451" t="n"/>
      <c r="E22" s="1" t="inlineStr">
        <is>
          <t>包两个阳台</t>
        </is>
      </c>
      <c r="F22" s="1" t="n">
        <v>10000</v>
      </c>
      <c r="G22" s="1" t="n">
        <v>11000</v>
      </c>
      <c r="H22" s="1">
        <f>G22-F22</f>
        <v/>
      </c>
    </row>
    <row r="23">
      <c r="D23" s="449" t="inlineStr">
        <is>
          <t>客厅</t>
        </is>
      </c>
      <c r="E23" s="1" t="inlineStr">
        <is>
          <t>电动沙发</t>
        </is>
      </c>
      <c r="F23" s="1" t="n">
        <v>8000</v>
      </c>
      <c r="G23" s="1" t="n">
        <v>6000</v>
      </c>
      <c r="H23" s="1">
        <f>G23-F23</f>
        <v/>
      </c>
    </row>
    <row r="24">
      <c r="D24" s="450" t="n"/>
      <c r="E24" s="1" t="inlineStr">
        <is>
          <t>岛台和餐桌</t>
        </is>
      </c>
      <c r="F24" s="1" t="n">
        <v>5000</v>
      </c>
      <c r="G24" s="1" t="n">
        <v>6500</v>
      </c>
      <c r="H24" s="1">
        <f>G24-F24</f>
        <v/>
      </c>
    </row>
    <row r="25">
      <c r="D25" s="450" t="n"/>
      <c r="E25" s="1" t="inlineStr">
        <is>
          <t>饮水机</t>
        </is>
      </c>
      <c r="F25" s="1" t="n">
        <v>0</v>
      </c>
      <c r="G25" s="1" t="n">
        <v>250</v>
      </c>
      <c r="H25" s="1">
        <f>G25-F25</f>
        <v/>
      </c>
    </row>
    <row r="26">
      <c r="D26" s="451" t="n"/>
      <c r="E26" s="1" t="inlineStr">
        <is>
          <t>电视机</t>
        </is>
      </c>
      <c r="F26" s="1" t="n">
        <v>3600</v>
      </c>
      <c r="G26" s="1" t="n">
        <v>4000</v>
      </c>
      <c r="H26" s="1">
        <f>G26-F26</f>
        <v/>
      </c>
    </row>
    <row r="27">
      <c r="D27" s="449" t="inlineStr">
        <is>
          <t>税费</t>
        </is>
      </c>
      <c r="E27" s="1" t="inlineStr">
        <is>
          <t>契税</t>
        </is>
      </c>
      <c r="F27" s="1">
        <f>4300000*0.01</f>
        <v/>
      </c>
      <c r="G27" s="1" t="n">
        <v>39569</v>
      </c>
      <c r="H27" s="1">
        <f>G27-F27</f>
        <v/>
      </c>
    </row>
    <row r="28">
      <c r="D28" s="450" t="n"/>
      <c r="E28" s="1" t="inlineStr">
        <is>
          <t>维修基金</t>
        </is>
      </c>
      <c r="F28" s="1">
        <f>65*139</f>
        <v/>
      </c>
      <c r="G28" s="1">
        <f>65*139</f>
        <v/>
      </c>
      <c r="H28" s="1">
        <f>G28-F28</f>
        <v/>
      </c>
    </row>
    <row r="29">
      <c r="D29" s="451" t="n"/>
      <c r="E29" s="1" t="inlineStr">
        <is>
          <t>物业费</t>
        </is>
      </c>
      <c r="F29" s="1">
        <f>139*3.25*12</f>
        <v/>
      </c>
      <c r="G29" s="1">
        <f>139*3.25*12</f>
        <v/>
      </c>
      <c r="H29" s="1">
        <f>G29-F29</f>
        <v/>
      </c>
    </row>
    <row r="33">
      <c r="F33" s="387">
        <f>SUM(F3:F31)</f>
        <v/>
      </c>
      <c r="G33" s="387">
        <f>SUM(G3:G31)</f>
        <v/>
      </c>
      <c r="H33" s="387">
        <f>SUM(H3:H31)</f>
        <v/>
      </c>
    </row>
    <row r="72">
      <c r="J72" s="387" t="inlineStr">
        <is>
          <t>西门子洗烘套装8585</t>
        </is>
      </c>
    </row>
  </sheetData>
  <mergeCells count="6">
    <mergeCell ref="D23:D26"/>
    <mergeCell ref="D5:D11"/>
    <mergeCell ref="D17:D22"/>
    <mergeCell ref="D12:D16"/>
    <mergeCell ref="D3:D4"/>
    <mergeCell ref="D27:D29"/>
  </mergeCells>
  <pageMargins left="0.7" right="0.7" top="0.75" bottom="0.75" header="0.3" footer="0.3"/>
  <pageSetup orientation="portrait" paperSize="9"/>
  <drawing xmlns:r="http://schemas.openxmlformats.org/officeDocument/2006/relationships" r:id="rId1"/>
</worksheet>
</file>

<file path=xl/worksheets/sheet32.xml><?xml version="1.0" encoding="utf-8"?>
<worksheet xmlns="http://schemas.openxmlformats.org/spreadsheetml/2006/main">
  <sheetPr filterMode="1">
    <tabColor theme="7" tint="0.5999938962981048"/>
    <outlinePr summaryBelow="1" summaryRight="1"/>
    <pageSetUpPr/>
  </sheetPr>
  <dimension ref="A2:E407"/>
  <sheetViews>
    <sheetView workbookViewId="0">
      <selection activeCell="M63" sqref="M63"/>
    </sheetView>
  </sheetViews>
  <sheetFormatPr baseColWidth="8" defaultRowHeight="14"/>
  <sheetData>
    <row r="2">
      <c r="A2" s="387" t="n">
        <v>600096</v>
      </c>
      <c r="B2" s="387" t="inlineStr">
        <is>
          <t>云天化</t>
        </is>
      </c>
      <c r="C2" s="387" t="n">
        <v>15211.71</v>
      </c>
      <c r="D2" s="387" t="n">
        <v>101</v>
      </c>
      <c r="E2" s="387" t="inlineStr">
        <is>
          <t>查看</t>
        </is>
      </c>
    </row>
    <row r="3" hidden="1" s="386">
      <c r="A3" s="387" t="n">
        <v>128128</v>
      </c>
      <c r="B3" s="387" t="inlineStr">
        <is>
          <t>齐翔转2</t>
        </is>
      </c>
      <c r="C3" s="387" t="n">
        <v>13196.83</v>
      </c>
      <c r="D3" s="387" t="n">
        <v>28</v>
      </c>
      <c r="E3" s="387" t="inlineStr">
        <is>
          <t>查看</t>
        </is>
      </c>
    </row>
    <row r="4">
      <c r="A4" s="387" t="n">
        <v>2466</v>
      </c>
      <c r="B4" s="387" t="inlineStr">
        <is>
          <t>天齐锂业</t>
        </is>
      </c>
      <c r="C4" s="387" t="n">
        <v>12320.64</v>
      </c>
      <c r="D4" s="387" t="n">
        <v>9</v>
      </c>
      <c r="E4" s="387" t="inlineStr">
        <is>
          <t>查看</t>
        </is>
      </c>
    </row>
    <row r="5">
      <c r="A5" s="387" t="n">
        <v>600370</v>
      </c>
      <c r="B5" s="387" t="inlineStr">
        <is>
          <t>*ST三房</t>
        </is>
      </c>
      <c r="C5" s="387" t="n">
        <v>11415.27</v>
      </c>
      <c r="D5" s="387" t="n">
        <v>33</v>
      </c>
      <c r="E5" s="387" t="inlineStr">
        <is>
          <t>查看</t>
        </is>
      </c>
    </row>
    <row r="6">
      <c r="A6" s="387" t="n">
        <v>601898</v>
      </c>
      <c r="B6" s="387" t="inlineStr">
        <is>
          <t>中煤能源</t>
        </is>
      </c>
      <c r="C6" s="387" t="n">
        <v>10315.65</v>
      </c>
      <c r="D6" s="387" t="n">
        <v>24</v>
      </c>
      <c r="E6" s="387" t="inlineStr">
        <is>
          <t>查看</t>
        </is>
      </c>
    </row>
    <row r="7" hidden="1" s="386">
      <c r="A7" s="387" t="n">
        <v>127061</v>
      </c>
      <c r="B7" s="387" t="inlineStr">
        <is>
          <t>美锦转债</t>
        </is>
      </c>
      <c r="C7" s="387" t="n">
        <v>9436.709999999999</v>
      </c>
      <c r="D7" s="387" t="n">
        <v>78</v>
      </c>
      <c r="E7" s="387" t="inlineStr">
        <is>
          <t>查看</t>
        </is>
      </c>
    </row>
    <row r="8" hidden="1" s="386">
      <c r="A8" s="387" t="n">
        <v>118034</v>
      </c>
      <c r="B8" s="387" t="inlineStr">
        <is>
          <t>晶能转债</t>
        </is>
      </c>
      <c r="C8" s="387" t="n">
        <v>8908.82</v>
      </c>
      <c r="D8" s="387" t="n">
        <v>85</v>
      </c>
      <c r="E8" s="387" t="inlineStr">
        <is>
          <t>查看</t>
        </is>
      </c>
    </row>
    <row r="9">
      <c r="A9" s="387" t="n">
        <v>600989</v>
      </c>
      <c r="B9" s="387" t="inlineStr">
        <is>
          <t>宝丰能源</t>
        </is>
      </c>
      <c r="C9" s="387" t="n">
        <v>8529.23</v>
      </c>
      <c r="D9" s="387" t="n">
        <v>53</v>
      </c>
      <c r="E9" s="387" t="inlineStr">
        <is>
          <t>查看</t>
        </is>
      </c>
    </row>
    <row r="10" hidden="1" s="386">
      <c r="A10" s="387" t="n">
        <v>127022</v>
      </c>
      <c r="B10" s="387" t="inlineStr">
        <is>
          <t>恒逸转债</t>
        </is>
      </c>
      <c r="C10" s="387" t="n">
        <v>7960.88</v>
      </c>
      <c r="D10" s="387" t="n">
        <v>25</v>
      </c>
      <c r="E10" s="387" t="inlineStr">
        <is>
          <t>查看</t>
        </is>
      </c>
    </row>
    <row r="11" hidden="1" s="386">
      <c r="A11" s="387" t="n">
        <v>128121</v>
      </c>
      <c r="B11" s="387" t="inlineStr">
        <is>
          <t>宏川转债</t>
        </is>
      </c>
      <c r="C11" s="387" t="n">
        <v>7343.39</v>
      </c>
      <c r="D11" s="387" t="n">
        <v>34</v>
      </c>
      <c r="E11" s="387" t="inlineStr">
        <is>
          <t>查看</t>
        </is>
      </c>
    </row>
    <row r="12" hidden="1" s="386">
      <c r="A12" s="387" t="n">
        <v>110095</v>
      </c>
      <c r="B12" s="387" t="inlineStr">
        <is>
          <t>双良转债</t>
        </is>
      </c>
      <c r="C12" s="387" t="n">
        <v>7123.34</v>
      </c>
      <c r="D12" s="387" t="n">
        <v>20</v>
      </c>
      <c r="E12" s="387" t="inlineStr">
        <is>
          <t>查看</t>
        </is>
      </c>
    </row>
    <row r="13">
      <c r="A13" s="387" t="n">
        <v>688790</v>
      </c>
      <c r="B13" s="387" t="inlineStr">
        <is>
          <t>昂瑞微</t>
        </is>
      </c>
      <c r="C13" s="387" t="n">
        <v>6516.03</v>
      </c>
      <c r="D13" s="387" t="n">
        <v>55</v>
      </c>
      <c r="E13" s="387" t="inlineStr">
        <is>
          <t>查看</t>
        </is>
      </c>
    </row>
    <row r="14">
      <c r="A14" s="387" t="n">
        <v>300558</v>
      </c>
      <c r="B14" s="387" t="inlineStr">
        <is>
          <t>贝达药业</t>
        </is>
      </c>
      <c r="C14" s="387" t="n">
        <v>5649.87</v>
      </c>
      <c r="D14" s="387" t="n">
        <v>66</v>
      </c>
      <c r="E14" s="387" t="inlineStr">
        <is>
          <t>查看</t>
        </is>
      </c>
    </row>
    <row r="15">
      <c r="A15" s="387" t="n">
        <v>601225</v>
      </c>
      <c r="B15" s="387" t="inlineStr">
        <is>
          <t>陕西煤业</t>
        </is>
      </c>
      <c r="C15" s="387" t="n">
        <v>4878.11</v>
      </c>
      <c r="D15" s="387" t="n">
        <v>37</v>
      </c>
      <c r="E15" s="387" t="inlineStr">
        <is>
          <t>查看</t>
        </is>
      </c>
    </row>
    <row r="16" hidden="1" s="386">
      <c r="A16" s="387" t="n">
        <v>127047</v>
      </c>
      <c r="B16" s="387" t="inlineStr">
        <is>
          <t>帝欧转债</t>
        </is>
      </c>
      <c r="C16" s="387" t="n">
        <v>4773.45</v>
      </c>
      <c r="D16" s="387" t="n">
        <v>25</v>
      </c>
      <c r="E16" s="387" t="inlineStr">
        <is>
          <t>查看</t>
        </is>
      </c>
    </row>
    <row r="17">
      <c r="A17" s="387" t="n">
        <v>688805</v>
      </c>
      <c r="B17" s="387" t="inlineStr">
        <is>
          <t>健信超导</t>
        </is>
      </c>
      <c r="C17" s="387" t="n">
        <v>4708.76</v>
      </c>
      <c r="D17" s="387" t="n">
        <v>25</v>
      </c>
      <c r="E17" s="387" t="inlineStr">
        <is>
          <t>查看</t>
        </is>
      </c>
    </row>
    <row r="18" hidden="1" s="386">
      <c r="A18" s="387" t="n">
        <v>123128</v>
      </c>
      <c r="B18" s="387" t="inlineStr">
        <is>
          <t>首华转债</t>
        </is>
      </c>
      <c r="C18" s="387" t="n">
        <v>4575.04</v>
      </c>
      <c r="D18" s="387" t="n">
        <v>8</v>
      </c>
      <c r="E18" s="387" t="inlineStr">
        <is>
          <t>查看</t>
        </is>
      </c>
    </row>
    <row r="19">
      <c r="A19" s="387" t="n">
        <v>688223</v>
      </c>
      <c r="B19" s="387" t="inlineStr">
        <is>
          <t>晶科能源</t>
        </is>
      </c>
      <c r="C19" s="387" t="n">
        <v>4401.03</v>
      </c>
      <c r="D19" s="387" t="n">
        <v>13</v>
      </c>
      <c r="E19" s="387" t="inlineStr">
        <is>
          <t>查看</t>
        </is>
      </c>
    </row>
    <row r="20" hidden="1" s="386">
      <c r="A20" s="387" t="n">
        <v>118008</v>
      </c>
      <c r="B20" s="387" t="inlineStr">
        <is>
          <t>海优转债</t>
        </is>
      </c>
      <c r="C20" s="387" t="n">
        <v>4146.12</v>
      </c>
      <c r="D20" s="387" t="n">
        <v>6</v>
      </c>
      <c r="E20" s="387" t="inlineStr">
        <is>
          <t>查看</t>
        </is>
      </c>
    </row>
    <row r="21">
      <c r="A21" s="387" t="n">
        <v>600844</v>
      </c>
      <c r="B21" s="387" t="inlineStr">
        <is>
          <t>金煤科技</t>
        </is>
      </c>
      <c r="C21" s="387" t="n">
        <v>3765.54</v>
      </c>
      <c r="D21" s="387" t="n">
        <v>29</v>
      </c>
      <c r="E21" s="387" t="inlineStr">
        <is>
          <t>查看</t>
        </is>
      </c>
    </row>
    <row r="22">
      <c r="A22" s="387" t="n">
        <v>600512</v>
      </c>
      <c r="B22" s="387" t="inlineStr">
        <is>
          <t>腾达建设</t>
        </is>
      </c>
      <c r="C22" s="387" t="n">
        <v>2974.73</v>
      </c>
      <c r="D22" s="387" t="n">
        <v>1</v>
      </c>
      <c r="E22" s="387" t="inlineStr">
        <is>
          <t>查看</t>
        </is>
      </c>
    </row>
    <row r="23">
      <c r="A23" s="387" t="n">
        <v>301331</v>
      </c>
      <c r="B23" s="387" t="inlineStr">
        <is>
          <t>恩威医药</t>
        </is>
      </c>
      <c r="C23" s="387" t="n">
        <v>2932.21</v>
      </c>
      <c r="D23" s="387" t="n">
        <v>38</v>
      </c>
      <c r="E23" s="387" t="inlineStr">
        <is>
          <t>查看</t>
        </is>
      </c>
    </row>
    <row r="24" hidden="1" s="386">
      <c r="A24" s="387" t="n">
        <v>113655</v>
      </c>
      <c r="B24" s="387" t="inlineStr">
        <is>
          <t>欧22转债</t>
        </is>
      </c>
      <c r="C24" s="387" t="n">
        <v>2919.98</v>
      </c>
      <c r="D24" s="387" t="n">
        <v>10</v>
      </c>
      <c r="E24" s="387" t="inlineStr">
        <is>
          <t>查看</t>
        </is>
      </c>
    </row>
    <row r="25">
      <c r="A25" s="387" t="n">
        <v>603515</v>
      </c>
      <c r="B25" s="387" t="inlineStr">
        <is>
          <t>欧普照明</t>
        </is>
      </c>
      <c r="C25" s="387" t="n">
        <v>2833.07</v>
      </c>
      <c r="D25" s="387" t="n">
        <v>45</v>
      </c>
      <c r="E25" s="387" t="inlineStr">
        <is>
          <t>查看</t>
        </is>
      </c>
    </row>
    <row r="26" hidden="1" s="386">
      <c r="A26" s="387" t="n">
        <v>110084</v>
      </c>
      <c r="B26" s="387" t="inlineStr">
        <is>
          <t>贵燃转债</t>
        </is>
      </c>
      <c r="C26" s="387" t="n">
        <v>2751.54</v>
      </c>
      <c r="D26" s="387" t="n">
        <v>46</v>
      </c>
      <c r="E26" s="387" t="inlineStr">
        <is>
          <t>查看</t>
        </is>
      </c>
    </row>
    <row r="27" hidden="1" s="386">
      <c r="A27" s="387" t="n">
        <v>128141</v>
      </c>
      <c r="B27" s="387" t="inlineStr">
        <is>
          <t>旺能转债</t>
        </is>
      </c>
      <c r="C27" s="387" t="n">
        <v>2696.71</v>
      </c>
      <c r="D27" s="387" t="n">
        <v>58</v>
      </c>
      <c r="E27" s="387" t="inlineStr">
        <is>
          <t>查看</t>
        </is>
      </c>
    </row>
    <row r="28">
      <c r="A28" s="387" t="n">
        <v>2262</v>
      </c>
      <c r="B28" s="387" t="inlineStr">
        <is>
          <t>恩华药业</t>
        </is>
      </c>
      <c r="C28" s="387" t="n">
        <v>2689.02</v>
      </c>
      <c r="D28" s="387" t="n">
        <v>32</v>
      </c>
      <c r="E28" s="387" t="inlineStr">
        <is>
          <t>查看</t>
        </is>
      </c>
    </row>
    <row r="29" hidden="1" s="386">
      <c r="A29" s="387" t="n">
        <v>123092</v>
      </c>
      <c r="B29" s="387" t="inlineStr">
        <is>
          <t>天壕转债</t>
        </is>
      </c>
      <c r="C29" s="387" t="n">
        <v>2434.08</v>
      </c>
      <c r="D29" s="387" t="n">
        <v>15</v>
      </c>
      <c r="E29" s="387" t="inlineStr">
        <is>
          <t>查看</t>
        </is>
      </c>
    </row>
    <row r="30">
      <c r="A30" s="387" t="n">
        <v>1338</v>
      </c>
      <c r="B30" s="387" t="inlineStr">
        <is>
          <t>永顺泰</t>
        </is>
      </c>
      <c r="C30" s="387" t="n">
        <v>2273.23</v>
      </c>
      <c r="D30" s="387" t="n">
        <v>31</v>
      </c>
      <c r="E30" s="387" t="inlineStr">
        <is>
          <t>查看</t>
        </is>
      </c>
    </row>
    <row r="31" hidden="1" s="386">
      <c r="A31" s="387" t="n">
        <v>123172</v>
      </c>
      <c r="B31" s="387" t="inlineStr">
        <is>
          <t>漱玉转债</t>
        </is>
      </c>
      <c r="C31" s="387" t="n">
        <v>2226.86</v>
      </c>
      <c r="D31" s="387" t="n">
        <v>8</v>
      </c>
      <c r="E31" s="387" t="inlineStr">
        <is>
          <t>查看</t>
        </is>
      </c>
    </row>
    <row r="32">
      <c r="A32" s="387" t="n">
        <v>2641</v>
      </c>
      <c r="B32" s="387" t="inlineStr">
        <is>
          <t>公元股份</t>
        </is>
      </c>
      <c r="C32" s="387" t="n">
        <v>2217.6</v>
      </c>
      <c r="D32" s="387" t="n">
        <v>1</v>
      </c>
      <c r="E32" s="387" t="inlineStr">
        <is>
          <t>查看</t>
        </is>
      </c>
    </row>
    <row r="33">
      <c r="A33" s="387" t="n">
        <v>688148</v>
      </c>
      <c r="B33" s="387" t="inlineStr">
        <is>
          <t>芳源股份</t>
        </is>
      </c>
      <c r="C33" s="387" t="n">
        <v>2199.7</v>
      </c>
      <c r="D33" s="387" t="n">
        <v>8</v>
      </c>
      <c r="E33" s="387" t="inlineStr">
        <is>
          <t>查看</t>
        </is>
      </c>
    </row>
    <row r="34">
      <c r="A34" s="387" t="n">
        <v>301001</v>
      </c>
      <c r="B34" s="387" t="inlineStr">
        <is>
          <t>凯淳股份</t>
        </is>
      </c>
      <c r="C34" s="387" t="n">
        <v>2144.62</v>
      </c>
      <c r="D34" s="387" t="n">
        <v>26</v>
      </c>
      <c r="E34" s="387" t="inlineStr">
        <is>
          <t>查看</t>
        </is>
      </c>
    </row>
    <row r="35">
      <c r="A35" s="387" t="n">
        <v>723</v>
      </c>
      <c r="B35" s="387" t="inlineStr">
        <is>
          <t>美锦能源</t>
        </is>
      </c>
      <c r="C35" s="387" t="n">
        <v>2117.81</v>
      </c>
      <c r="D35" s="387" t="n">
        <v>51</v>
      </c>
      <c r="E35" s="387" t="inlineStr">
        <is>
          <t>查看</t>
        </is>
      </c>
    </row>
    <row r="36">
      <c r="A36" s="387" t="n">
        <v>2459</v>
      </c>
      <c r="B36" s="387" t="inlineStr">
        <is>
          <t>晶澳科技</t>
        </is>
      </c>
      <c r="C36" s="387" t="n">
        <v>2038.77</v>
      </c>
      <c r="D36" s="387" t="n">
        <v>4</v>
      </c>
      <c r="E36" s="387" t="inlineStr">
        <is>
          <t>查看</t>
        </is>
      </c>
    </row>
    <row r="37">
      <c r="A37" s="387" t="n">
        <v>301296</v>
      </c>
      <c r="B37" s="387" t="inlineStr">
        <is>
          <t>新巨丰</t>
        </is>
      </c>
      <c r="C37" s="387" t="n">
        <v>2034.93</v>
      </c>
      <c r="D37" s="387" t="n">
        <v>1</v>
      </c>
      <c r="E37" s="387" t="inlineStr">
        <is>
          <t>查看</t>
        </is>
      </c>
    </row>
    <row r="38">
      <c r="A38" s="387" t="n">
        <v>688114</v>
      </c>
      <c r="B38" s="387" t="inlineStr">
        <is>
          <t>华大智造</t>
        </is>
      </c>
      <c r="C38" s="387" t="n">
        <v>1988.61</v>
      </c>
      <c r="D38" s="387" t="n">
        <v>8</v>
      </c>
      <c r="E38" s="387" t="inlineStr">
        <is>
          <t>查看</t>
        </is>
      </c>
    </row>
    <row r="39" hidden="1" s="386">
      <c r="A39" s="387" t="n">
        <v>118018</v>
      </c>
      <c r="B39" s="387" t="inlineStr">
        <is>
          <t>瑞科转债</t>
        </is>
      </c>
      <c r="C39" s="387" t="n">
        <v>1925.51</v>
      </c>
      <c r="D39" s="387" t="n">
        <v>3</v>
      </c>
      <c r="E39" s="387" t="inlineStr">
        <is>
          <t>查看</t>
        </is>
      </c>
    </row>
    <row r="40" hidden="1" s="386">
      <c r="A40" s="387" t="n">
        <v>123064</v>
      </c>
      <c r="B40" s="387" t="inlineStr">
        <is>
          <t>万孚转债</t>
        </is>
      </c>
      <c r="C40" s="387" t="n">
        <v>1905.6</v>
      </c>
      <c r="D40" s="387" t="n">
        <v>60</v>
      </c>
      <c r="E40" s="387" t="inlineStr">
        <is>
          <t>查看</t>
        </is>
      </c>
    </row>
    <row r="41" hidden="1" s="386">
      <c r="A41" s="387" t="n">
        <v>118031</v>
      </c>
      <c r="B41" s="387" t="inlineStr">
        <is>
          <t>天23转债</t>
        </is>
      </c>
      <c r="C41" s="387" t="n">
        <v>1884.06</v>
      </c>
      <c r="D41" s="387" t="n">
        <v>71</v>
      </c>
      <c r="E41" s="387" t="inlineStr">
        <is>
          <t>查看</t>
        </is>
      </c>
    </row>
    <row r="42">
      <c r="A42" s="387" t="n">
        <v>600499</v>
      </c>
      <c r="B42" s="387" t="inlineStr">
        <is>
          <t>科达制造</t>
        </is>
      </c>
      <c r="C42" s="387" t="n">
        <v>1797.54</v>
      </c>
      <c r="D42" s="387" t="n">
        <v>5</v>
      </c>
      <c r="E42" s="387" t="inlineStr">
        <is>
          <t>查看</t>
        </is>
      </c>
    </row>
    <row r="43">
      <c r="A43" s="387" t="n">
        <v>301266</v>
      </c>
      <c r="B43" s="387" t="inlineStr">
        <is>
          <t>宇邦新材</t>
        </is>
      </c>
      <c r="C43" s="387" t="n">
        <v>1748.41</v>
      </c>
      <c r="D43" s="387" t="n">
        <v>6</v>
      </c>
      <c r="E43" s="387" t="inlineStr">
        <is>
          <t>查看</t>
        </is>
      </c>
    </row>
    <row r="44" hidden="1" s="386">
      <c r="A44" s="387" t="n">
        <v>113659</v>
      </c>
      <c r="B44" s="387" t="inlineStr">
        <is>
          <t>莱克转债</t>
        </is>
      </c>
      <c r="C44" s="387" t="n">
        <v>1708.49</v>
      </c>
      <c r="D44" s="387" t="n">
        <v>13</v>
      </c>
      <c r="E44" s="387" t="inlineStr">
        <is>
          <t>查看</t>
        </is>
      </c>
    </row>
    <row r="45">
      <c r="A45" s="387" t="n">
        <v>688599</v>
      </c>
      <c r="B45" s="387" t="inlineStr">
        <is>
          <t>天合光能</t>
        </is>
      </c>
      <c r="C45" s="387" t="n">
        <v>1699.48</v>
      </c>
      <c r="D45" s="387" t="n">
        <v>3</v>
      </c>
      <c r="E45" s="387" t="inlineStr">
        <is>
          <t>查看</t>
        </is>
      </c>
    </row>
    <row r="46" hidden="1" s="386">
      <c r="A46" s="387" t="n">
        <v>113046</v>
      </c>
      <c r="B46" s="387" t="inlineStr">
        <is>
          <t>金田转债</t>
        </is>
      </c>
      <c r="C46" s="387" t="n">
        <v>1698.31</v>
      </c>
      <c r="D46" s="387" t="n">
        <v>37</v>
      </c>
      <c r="E46" s="387" t="inlineStr">
        <is>
          <t>查看</t>
        </is>
      </c>
    </row>
    <row r="47" hidden="1" s="386">
      <c r="A47" s="387" t="n">
        <v>123194</v>
      </c>
      <c r="B47" s="387" t="inlineStr">
        <is>
          <t>百洋转债</t>
        </is>
      </c>
      <c r="C47" s="387" t="n">
        <v>1674.46</v>
      </c>
      <c r="D47" s="387" t="n">
        <v>13</v>
      </c>
      <c r="E47" s="387" t="inlineStr">
        <is>
          <t>查看</t>
        </is>
      </c>
    </row>
    <row r="48">
      <c r="A48" s="387" t="n">
        <v>300613</v>
      </c>
      <c r="B48" s="387" t="inlineStr">
        <is>
          <t>富瀚微</t>
        </is>
      </c>
      <c r="C48" s="387" t="n">
        <v>1449.77</v>
      </c>
      <c r="D48" s="387" t="n">
        <v>37</v>
      </c>
      <c r="E48" s="387" t="inlineStr">
        <is>
          <t>查看</t>
        </is>
      </c>
    </row>
    <row r="49">
      <c r="A49" s="387" t="n">
        <v>300298</v>
      </c>
      <c r="B49" s="387" t="inlineStr">
        <is>
          <t>三诺生物</t>
        </is>
      </c>
      <c r="C49" s="387" t="n">
        <v>1427.94</v>
      </c>
      <c r="D49" s="387" t="n">
        <v>6</v>
      </c>
      <c r="E49" s="387" t="inlineStr">
        <is>
          <t>查看</t>
        </is>
      </c>
    </row>
    <row r="50">
      <c r="A50" s="387" t="n">
        <v>301336</v>
      </c>
      <c r="B50" s="387" t="inlineStr">
        <is>
          <t>趣睡科技</t>
        </is>
      </c>
      <c r="C50" s="387" t="n">
        <v>1424.01</v>
      </c>
      <c r="D50" s="387" t="n">
        <v>28</v>
      </c>
      <c r="E50" s="387" t="inlineStr">
        <is>
          <t>查看</t>
        </is>
      </c>
    </row>
    <row r="51" hidden="1" s="386">
      <c r="A51" s="387" t="n">
        <v>127089</v>
      </c>
      <c r="B51" s="387" t="inlineStr">
        <is>
          <t>晶澳转债</t>
        </is>
      </c>
      <c r="C51" s="387" t="n">
        <v>1410.87</v>
      </c>
      <c r="D51" s="387" t="n">
        <v>11</v>
      </c>
      <c r="E51" s="387" t="inlineStr">
        <is>
          <t>查看</t>
        </is>
      </c>
    </row>
    <row r="52" hidden="1" s="386">
      <c r="A52" s="387" t="n">
        <v>118011</v>
      </c>
      <c r="B52" s="387" t="inlineStr">
        <is>
          <t>银微转债</t>
        </is>
      </c>
      <c r="C52" s="387" t="n">
        <v>1402.74</v>
      </c>
      <c r="D52" s="387" t="n">
        <v>6</v>
      </c>
      <c r="E52" s="387" t="inlineStr">
        <is>
          <t>查看</t>
        </is>
      </c>
    </row>
    <row r="53">
      <c r="A53" s="387" t="n">
        <v>301010</v>
      </c>
      <c r="B53" s="387" t="inlineStr">
        <is>
          <t>晶雪节能</t>
        </is>
      </c>
      <c r="C53" s="387" t="n">
        <v>1369.29</v>
      </c>
      <c r="D53" s="387" t="n">
        <v>29</v>
      </c>
      <c r="E53" s="387" t="inlineStr">
        <is>
          <t>查看</t>
        </is>
      </c>
    </row>
    <row r="54">
      <c r="A54" s="387" t="n">
        <v>300707</v>
      </c>
      <c r="B54" s="387" t="inlineStr">
        <is>
          <t>威唐工业</t>
        </is>
      </c>
      <c r="C54" s="387" t="n">
        <v>1357.77</v>
      </c>
      <c r="D54" s="387" t="n">
        <v>19</v>
      </c>
      <c r="E54" s="387" t="inlineStr">
        <is>
          <t>查看</t>
        </is>
      </c>
    </row>
    <row r="55">
      <c r="A55" s="387" t="n">
        <v>2930</v>
      </c>
      <c r="B55" s="387" t="inlineStr">
        <is>
          <t>宏川智慧</t>
        </is>
      </c>
      <c r="C55" s="387" t="n">
        <v>1309.11</v>
      </c>
      <c r="D55" s="387" t="n">
        <v>11</v>
      </c>
      <c r="E55" s="387" t="inlineStr">
        <is>
          <t>查看</t>
        </is>
      </c>
    </row>
    <row r="56">
      <c r="A56" s="387" t="n">
        <v>300253</v>
      </c>
      <c r="B56" s="387" t="inlineStr">
        <is>
          <t>卫宁健康</t>
        </is>
      </c>
      <c r="C56" s="387" t="n">
        <v>1303.48</v>
      </c>
      <c r="D56" s="387" t="n">
        <v>55</v>
      </c>
      <c r="E56" s="387" t="inlineStr">
        <is>
          <t>查看</t>
        </is>
      </c>
    </row>
    <row r="57">
      <c r="A57" s="387" t="n">
        <v>2743</v>
      </c>
      <c r="B57" s="387" t="inlineStr">
        <is>
          <t>富煌钢构</t>
        </is>
      </c>
      <c r="C57" s="387" t="n">
        <v>1293.37</v>
      </c>
      <c r="D57" s="387" t="n">
        <v>22</v>
      </c>
      <c r="E57" s="387" t="inlineStr">
        <is>
          <t>查看</t>
        </is>
      </c>
    </row>
    <row r="58" hidden="1" s="386">
      <c r="A58" s="387" t="n">
        <v>127075</v>
      </c>
      <c r="B58" s="387" t="inlineStr">
        <is>
          <t>百川转2</t>
        </is>
      </c>
      <c r="C58" s="387" t="n">
        <v>1282.21</v>
      </c>
      <c r="D58" s="387" t="n">
        <v>2</v>
      </c>
      <c r="E58" s="387" t="inlineStr">
        <is>
          <t>查看</t>
        </is>
      </c>
    </row>
    <row r="59">
      <c r="A59" s="387" t="n">
        <v>300239</v>
      </c>
      <c r="B59" s="387" t="inlineStr">
        <is>
          <t>东宝生物</t>
        </is>
      </c>
      <c r="C59" s="387" t="n">
        <v>1223.13</v>
      </c>
      <c r="D59" s="387" t="n">
        <v>18</v>
      </c>
      <c r="E59" s="387" t="inlineStr">
        <is>
          <t>查看</t>
        </is>
      </c>
    </row>
    <row r="60" hidden="1" s="386">
      <c r="A60" s="387" t="n">
        <v>118000</v>
      </c>
      <c r="B60" s="387" t="inlineStr">
        <is>
          <t>嘉元转债</t>
        </is>
      </c>
      <c r="C60" s="387" t="n">
        <v>1186.1</v>
      </c>
      <c r="D60" s="387" t="n">
        <v>3</v>
      </c>
      <c r="E60" s="387" t="inlineStr">
        <is>
          <t>查看</t>
        </is>
      </c>
    </row>
    <row r="61">
      <c r="A61" s="387" t="n">
        <v>2034</v>
      </c>
      <c r="B61" s="387" t="inlineStr">
        <is>
          <t>旺能环境</t>
        </is>
      </c>
      <c r="C61" s="387" t="n">
        <v>1157.18</v>
      </c>
      <c r="D61" s="387" t="n">
        <v>12</v>
      </c>
      <c r="E61" s="387" t="inlineStr">
        <is>
          <t>查看</t>
        </is>
      </c>
    </row>
    <row r="62">
      <c r="A62" s="387" t="n">
        <v>300886</v>
      </c>
      <c r="B62" s="387" t="inlineStr">
        <is>
          <t>华业香料</t>
        </is>
      </c>
      <c r="C62" s="387" t="n">
        <v>1130.09</v>
      </c>
      <c r="D62" s="387" t="n">
        <v>17</v>
      </c>
      <c r="E62" s="387" t="inlineStr">
        <is>
          <t>查看</t>
        </is>
      </c>
    </row>
    <row r="63">
      <c r="A63" s="387" t="n">
        <v>301156</v>
      </c>
      <c r="B63" s="387" t="inlineStr">
        <is>
          <t>美农生物</t>
        </is>
      </c>
      <c r="C63" s="387" t="n">
        <v>1124.5</v>
      </c>
      <c r="D63" s="387" t="n">
        <v>13</v>
      </c>
      <c r="E63" s="387" t="inlineStr">
        <is>
          <t>查看</t>
        </is>
      </c>
    </row>
    <row r="64">
      <c r="A64" s="387" t="n">
        <v>300474</v>
      </c>
      <c r="B64" s="387" t="inlineStr">
        <is>
          <t>景嘉微</t>
        </is>
      </c>
      <c r="C64" s="387" t="n">
        <v>1075.93</v>
      </c>
      <c r="D64" s="387" t="n">
        <v>57</v>
      </c>
      <c r="E64" s="387" t="inlineStr">
        <is>
          <t>查看</t>
        </is>
      </c>
    </row>
    <row r="65">
      <c r="A65" s="387" t="n">
        <v>301601</v>
      </c>
      <c r="B65" s="387" t="inlineStr">
        <is>
          <t>惠通科技</t>
        </is>
      </c>
      <c r="C65" s="387" t="n">
        <v>1057.35</v>
      </c>
      <c r="D65" s="387" t="n">
        <v>51</v>
      </c>
      <c r="E65" s="387" t="inlineStr">
        <is>
          <t>查看</t>
        </is>
      </c>
    </row>
    <row r="66" hidden="1" s="386">
      <c r="A66" s="387" t="n">
        <v>123197</v>
      </c>
      <c r="B66" s="387" t="inlineStr">
        <is>
          <t>光力转债</t>
        </is>
      </c>
      <c r="C66" s="387" t="n">
        <v>1035.93</v>
      </c>
      <c r="D66" s="387" t="n">
        <v>1</v>
      </c>
      <c r="E66" s="387" t="inlineStr">
        <is>
          <t>查看</t>
        </is>
      </c>
    </row>
    <row r="67" hidden="1" s="386">
      <c r="A67" s="387" t="n">
        <v>127046</v>
      </c>
      <c r="B67" s="387" t="inlineStr">
        <is>
          <t>百润转债</t>
        </is>
      </c>
      <c r="C67" s="387" t="n">
        <v>1028.45</v>
      </c>
      <c r="D67" s="387" t="n">
        <v>16</v>
      </c>
      <c r="E67" s="387" t="inlineStr">
        <is>
          <t>查看</t>
        </is>
      </c>
    </row>
    <row r="68">
      <c r="A68" s="387" t="n">
        <v>512480</v>
      </c>
      <c r="B68" s="387" t="inlineStr">
        <is>
          <t>半导体</t>
        </is>
      </c>
      <c r="C68" s="387" t="n">
        <v>996.9</v>
      </c>
      <c r="D68" s="387" t="n">
        <v>19</v>
      </c>
      <c r="E68" s="387" t="inlineStr">
        <is>
          <t>查看</t>
        </is>
      </c>
    </row>
    <row r="69" hidden="1" s="386">
      <c r="A69" s="387" t="n">
        <v>123189</v>
      </c>
      <c r="B69" s="387" t="inlineStr">
        <is>
          <t>晓鸣转债</t>
        </is>
      </c>
      <c r="C69" s="387" t="n">
        <v>966.9299999999999</v>
      </c>
      <c r="D69" s="387" t="n">
        <v>14</v>
      </c>
      <c r="E69" s="387" t="inlineStr">
        <is>
          <t>查看</t>
        </is>
      </c>
    </row>
    <row r="70">
      <c r="A70" s="387" t="n">
        <v>301348</v>
      </c>
      <c r="B70" s="387" t="inlineStr">
        <is>
          <t>蓝箭电子</t>
        </is>
      </c>
      <c r="C70" s="387" t="n">
        <v>960.17</v>
      </c>
      <c r="D70" s="387" t="n">
        <v>16</v>
      </c>
      <c r="E70" s="387" t="inlineStr">
        <is>
          <t>查看</t>
        </is>
      </c>
    </row>
    <row r="71">
      <c r="A71" s="387" t="n">
        <v>688389</v>
      </c>
      <c r="B71" s="387" t="inlineStr">
        <is>
          <t>普门科技</t>
        </is>
      </c>
      <c r="C71" s="387" t="n">
        <v>949.65</v>
      </c>
      <c r="D71" s="387" t="n">
        <v>23</v>
      </c>
      <c r="E71" s="387" t="inlineStr">
        <is>
          <t>查看</t>
        </is>
      </c>
    </row>
    <row r="72">
      <c r="A72" s="387" t="n">
        <v>2775</v>
      </c>
      <c r="B72" s="387" t="inlineStr">
        <is>
          <t>文科股份</t>
        </is>
      </c>
      <c r="C72" s="387" t="n">
        <v>903.55</v>
      </c>
      <c r="D72" s="387" t="n">
        <v>39</v>
      </c>
      <c r="E72" s="387" t="inlineStr">
        <is>
          <t>查看</t>
        </is>
      </c>
    </row>
    <row r="73">
      <c r="A73" s="387" t="n">
        <v>920663</v>
      </c>
      <c r="B73" s="387" t="inlineStr">
        <is>
          <t>明阳科技</t>
        </is>
      </c>
      <c r="C73" s="387" t="n">
        <v>884.04</v>
      </c>
      <c r="D73" s="387" t="n">
        <v>15</v>
      </c>
      <c r="E73" s="387" t="inlineStr">
        <is>
          <t>查看</t>
        </is>
      </c>
    </row>
    <row r="74">
      <c r="A74" s="387" t="n">
        <v>2408</v>
      </c>
      <c r="B74" s="387" t="inlineStr">
        <is>
          <t>齐翔腾达</t>
        </is>
      </c>
      <c r="C74" s="387" t="n">
        <v>876.33</v>
      </c>
      <c r="D74" s="387" t="n">
        <v>4</v>
      </c>
      <c r="E74" s="387" t="inlineStr">
        <is>
          <t>查看</t>
        </is>
      </c>
    </row>
    <row r="75" hidden="1" s="386">
      <c r="A75" s="387" t="n">
        <v>111010</v>
      </c>
      <c r="B75" s="387" t="inlineStr">
        <is>
          <t>立昂转债</t>
        </is>
      </c>
      <c r="C75" s="387" t="n">
        <v>874.7</v>
      </c>
      <c r="D75" s="387" t="n">
        <v>7</v>
      </c>
      <c r="E75" s="387" t="inlineStr">
        <is>
          <t>查看</t>
        </is>
      </c>
    </row>
    <row r="76">
      <c r="A76" s="387" t="n">
        <v>761</v>
      </c>
      <c r="B76" s="387" t="inlineStr">
        <is>
          <t>本钢板材</t>
        </is>
      </c>
      <c r="C76" s="387" t="n">
        <v>847.54</v>
      </c>
      <c r="D76" s="387" t="n">
        <v>1</v>
      </c>
      <c r="E76" s="387" t="inlineStr">
        <is>
          <t>查看</t>
        </is>
      </c>
    </row>
    <row r="77">
      <c r="A77" s="387" t="n">
        <v>688126</v>
      </c>
      <c r="B77" s="387" t="inlineStr">
        <is>
          <t>沪硅产业</t>
        </is>
      </c>
      <c r="C77" s="387" t="n">
        <v>833.97</v>
      </c>
      <c r="D77" s="387" t="n">
        <v>40</v>
      </c>
      <c r="E77" s="387" t="inlineStr">
        <is>
          <t>查看</t>
        </is>
      </c>
    </row>
    <row r="78">
      <c r="A78" s="387" t="n">
        <v>300069</v>
      </c>
      <c r="B78" s="387" t="inlineStr">
        <is>
          <t>金利华电</t>
        </is>
      </c>
      <c r="C78" s="387" t="n">
        <v>820.8099999999999</v>
      </c>
      <c r="D78" s="387" t="n">
        <v>24</v>
      </c>
      <c r="E78" s="387" t="inlineStr">
        <is>
          <t>查看</t>
        </is>
      </c>
    </row>
    <row r="79">
      <c r="A79" s="387" t="n">
        <v>1395</v>
      </c>
      <c r="B79" s="387" t="inlineStr">
        <is>
          <t>亚联机械</t>
        </is>
      </c>
      <c r="C79" s="387" t="n">
        <v>816.36</v>
      </c>
      <c r="D79" s="387" t="n">
        <v>17</v>
      </c>
      <c r="E79" s="387" t="inlineStr">
        <is>
          <t>查看</t>
        </is>
      </c>
    </row>
    <row r="80">
      <c r="A80" s="387" t="n">
        <v>858</v>
      </c>
      <c r="B80" s="387" t="inlineStr">
        <is>
          <t>五 粮 液</t>
        </is>
      </c>
      <c r="C80" s="387" t="n">
        <v>804.0700000000001</v>
      </c>
      <c r="D80" s="387" t="n">
        <v>15</v>
      </c>
      <c r="E80" s="387" t="inlineStr">
        <is>
          <t>查看</t>
        </is>
      </c>
    </row>
    <row r="81">
      <c r="A81" s="387" t="n">
        <v>600903</v>
      </c>
      <c r="B81" s="387" t="inlineStr">
        <is>
          <t>贵州燃气</t>
        </is>
      </c>
      <c r="C81" s="387" t="n">
        <v>778.9299999999999</v>
      </c>
      <c r="D81" s="387" t="n">
        <v>35</v>
      </c>
      <c r="E81" s="387" t="inlineStr">
        <is>
          <t>查看</t>
        </is>
      </c>
    </row>
    <row r="82">
      <c r="A82" s="387" t="n">
        <v>2798</v>
      </c>
      <c r="B82" s="387" t="inlineStr">
        <is>
          <t>帝欧水华</t>
        </is>
      </c>
      <c r="C82" s="387" t="n">
        <v>746.8</v>
      </c>
      <c r="D82" s="387" t="n">
        <v>26</v>
      </c>
      <c r="E82" s="387" t="inlineStr">
        <is>
          <t>查看</t>
        </is>
      </c>
    </row>
    <row r="83">
      <c r="A83" s="387" t="n">
        <v>949</v>
      </c>
      <c r="B83" s="387" t="inlineStr">
        <is>
          <t>新乡化纤</t>
        </is>
      </c>
      <c r="C83" s="387" t="n">
        <v>745.92</v>
      </c>
      <c r="D83" s="387" t="n">
        <v>2</v>
      </c>
      <c r="E83" s="387" t="inlineStr">
        <is>
          <t>查看</t>
        </is>
      </c>
    </row>
    <row r="84">
      <c r="A84" s="387" t="n">
        <v>300787</v>
      </c>
      <c r="B84" s="387" t="inlineStr">
        <is>
          <t>海能实业</t>
        </is>
      </c>
      <c r="C84" s="387" t="n">
        <v>722.53</v>
      </c>
      <c r="D84" s="387" t="n">
        <v>9</v>
      </c>
      <c r="E84" s="387" t="inlineStr">
        <is>
          <t>查看</t>
        </is>
      </c>
    </row>
    <row r="85">
      <c r="A85" s="387" t="n">
        <v>2211</v>
      </c>
      <c r="B85" s="387" t="inlineStr">
        <is>
          <t>ST宏达</t>
        </is>
      </c>
      <c r="C85" s="387" t="n">
        <v>692.08</v>
      </c>
      <c r="D85" s="387" t="n">
        <v>9</v>
      </c>
      <c r="E85" s="387" t="inlineStr">
        <is>
          <t>查看</t>
        </is>
      </c>
    </row>
    <row r="86">
      <c r="A86" s="387" t="n">
        <v>2242</v>
      </c>
      <c r="B86" s="387" t="inlineStr">
        <is>
          <t>九阳股份</t>
        </is>
      </c>
      <c r="C86" s="387" t="n">
        <v>689.91</v>
      </c>
      <c r="D86" s="387" t="n">
        <v>2</v>
      </c>
      <c r="E86" s="387" t="inlineStr">
        <is>
          <t>查看</t>
        </is>
      </c>
    </row>
    <row r="87" hidden="1" s="386">
      <c r="A87" s="387" t="n">
        <v>127016</v>
      </c>
      <c r="B87" s="387" t="inlineStr">
        <is>
          <t>鲁泰转债</t>
        </is>
      </c>
      <c r="C87" s="387" t="n">
        <v>677.58</v>
      </c>
      <c r="D87" s="387" t="n">
        <v>11</v>
      </c>
      <c r="E87" s="387" t="inlineStr">
        <is>
          <t>查看</t>
        </is>
      </c>
    </row>
    <row r="88">
      <c r="A88" s="387" t="n">
        <v>603538</v>
      </c>
      <c r="B88" s="387" t="inlineStr">
        <is>
          <t>美诺华</t>
        </is>
      </c>
      <c r="C88" s="387" t="n">
        <v>670.5700000000001</v>
      </c>
      <c r="D88" s="387" t="n">
        <v>4</v>
      </c>
      <c r="E88" s="387" t="inlineStr">
        <is>
          <t>查看</t>
        </is>
      </c>
    </row>
    <row r="89" hidden="1" s="386">
      <c r="A89" s="387" t="n">
        <v>127066</v>
      </c>
      <c r="B89" s="387" t="inlineStr">
        <is>
          <t>科利转债</t>
        </is>
      </c>
      <c r="C89" s="387" t="n">
        <v>655.12</v>
      </c>
      <c r="D89" s="387" t="n">
        <v>4</v>
      </c>
      <c r="E89" s="387" t="inlineStr">
        <is>
          <t>查看</t>
        </is>
      </c>
    </row>
    <row r="90">
      <c r="A90" s="387" t="n">
        <v>688728</v>
      </c>
      <c r="B90" s="387" t="inlineStr">
        <is>
          <t>格科微</t>
        </is>
      </c>
      <c r="C90" s="387" t="n">
        <v>650.08</v>
      </c>
      <c r="D90" s="387" t="n">
        <v>66</v>
      </c>
      <c r="E90" s="387" t="inlineStr">
        <is>
          <t>查看</t>
        </is>
      </c>
    </row>
    <row r="91" hidden="1" s="386">
      <c r="A91" s="387" t="n">
        <v>113618</v>
      </c>
      <c r="B91" s="387" t="inlineStr">
        <is>
          <t>美诺转债</t>
        </is>
      </c>
      <c r="C91" s="387" t="n">
        <v>644.55</v>
      </c>
      <c r="D91" s="387" t="n">
        <v>1</v>
      </c>
      <c r="E91" s="387" t="inlineStr">
        <is>
          <t>查看</t>
        </is>
      </c>
    </row>
    <row r="92" hidden="1" s="386">
      <c r="A92" s="387" t="n">
        <v>113702</v>
      </c>
      <c r="B92" s="387" t="inlineStr">
        <is>
          <t>斯达转债</t>
        </is>
      </c>
      <c r="C92" s="387" t="n">
        <v>624.42</v>
      </c>
      <c r="D92" s="387" t="n">
        <v>22</v>
      </c>
      <c r="E92" s="387" t="inlineStr">
        <is>
          <t>查看</t>
        </is>
      </c>
    </row>
    <row r="93" hidden="1" s="386">
      <c r="A93" s="387" t="n">
        <v>123112</v>
      </c>
      <c r="B93" s="387" t="inlineStr">
        <is>
          <t>万讯转债</t>
        </is>
      </c>
      <c r="C93" s="387" t="n">
        <v>623.98</v>
      </c>
      <c r="D93" s="387" t="n">
        <v>38</v>
      </c>
      <c r="E93" s="387" t="inlineStr">
        <is>
          <t>查看</t>
        </is>
      </c>
    </row>
    <row r="94" hidden="1" s="386">
      <c r="A94" s="387" t="n">
        <v>118020</v>
      </c>
      <c r="B94" s="387" t="inlineStr">
        <is>
          <t>芳源转债</t>
        </is>
      </c>
      <c r="C94" s="387" t="n">
        <v>618.25</v>
      </c>
      <c r="D94" s="387" t="n">
        <v>26</v>
      </c>
      <c r="E94" s="387" t="inlineStr">
        <is>
          <t>查看</t>
        </is>
      </c>
    </row>
    <row r="95" hidden="1" s="386">
      <c r="A95" s="387" t="n">
        <v>127067</v>
      </c>
      <c r="B95" s="387" t="inlineStr">
        <is>
          <t>恒逸转2</t>
        </is>
      </c>
      <c r="C95" s="387" t="n">
        <v>615.37</v>
      </c>
      <c r="D95" s="387" t="n">
        <v>8</v>
      </c>
      <c r="E95" s="387" t="inlineStr">
        <is>
          <t>查看</t>
        </is>
      </c>
    </row>
    <row r="96">
      <c r="A96" s="387" t="n">
        <v>603225</v>
      </c>
      <c r="B96" s="387" t="inlineStr">
        <is>
          <t>新凤鸣</t>
        </is>
      </c>
      <c r="C96" s="387" t="n">
        <v>610.17</v>
      </c>
      <c r="D96" s="387" t="n">
        <v>7</v>
      </c>
      <c r="E96" s="387" t="inlineStr">
        <is>
          <t>查看</t>
        </is>
      </c>
    </row>
    <row r="97">
      <c r="A97" s="387" t="n">
        <v>301628</v>
      </c>
      <c r="B97" s="387" t="inlineStr">
        <is>
          <t>强达电路</t>
        </is>
      </c>
      <c r="C97" s="387" t="n">
        <v>597.0700000000001</v>
      </c>
      <c r="D97" s="387" t="n">
        <v>2</v>
      </c>
      <c r="E97" s="387" t="inlineStr">
        <is>
          <t>查看</t>
        </is>
      </c>
    </row>
    <row r="98">
      <c r="A98" s="387" t="n">
        <v>300649</v>
      </c>
      <c r="B98" s="387" t="inlineStr">
        <is>
          <t>杭州园林</t>
        </is>
      </c>
      <c r="C98" s="387" t="n">
        <v>585.63</v>
      </c>
      <c r="D98" s="387" t="n">
        <v>12</v>
      </c>
      <c r="E98" s="387" t="inlineStr">
        <is>
          <t>查看</t>
        </is>
      </c>
    </row>
    <row r="99">
      <c r="A99" s="387" t="n">
        <v>159985</v>
      </c>
      <c r="B99" s="387" t="inlineStr">
        <is>
          <t>豆粕ETF</t>
        </is>
      </c>
      <c r="C99" s="387" t="n">
        <v>584.95</v>
      </c>
      <c r="D99" s="387" t="n">
        <v>14</v>
      </c>
      <c r="E99" s="387" t="inlineStr">
        <is>
          <t>查看</t>
        </is>
      </c>
    </row>
    <row r="100" hidden="1" s="386">
      <c r="A100" s="387" t="n">
        <v>113053</v>
      </c>
      <c r="B100" s="387" t="inlineStr">
        <is>
          <t>隆22转债</t>
        </is>
      </c>
      <c r="C100" s="387" t="n">
        <v>572.78</v>
      </c>
      <c r="D100" s="387" t="n">
        <v>12</v>
      </c>
      <c r="E100" s="387" t="inlineStr">
        <is>
          <t>查看</t>
        </is>
      </c>
    </row>
    <row r="101">
      <c r="A101" s="387" t="n">
        <v>600559</v>
      </c>
      <c r="B101" s="387" t="inlineStr">
        <is>
          <t>老白干酒</t>
        </is>
      </c>
      <c r="C101" s="387" t="n">
        <v>565.62</v>
      </c>
      <c r="D101" s="387" t="n">
        <v>10</v>
      </c>
      <c r="E101" s="387" t="inlineStr">
        <is>
          <t>查看</t>
        </is>
      </c>
    </row>
    <row r="102">
      <c r="A102" s="387" t="n">
        <v>603309</v>
      </c>
      <c r="B102" s="387" t="inlineStr">
        <is>
          <t>维力医疗</t>
        </is>
      </c>
      <c r="C102" s="387" t="n">
        <v>547.13</v>
      </c>
      <c r="D102" s="387" t="n">
        <v>12</v>
      </c>
      <c r="E102" s="387" t="inlineStr">
        <is>
          <t>查看</t>
        </is>
      </c>
    </row>
    <row r="103">
      <c r="A103" s="387" t="n">
        <v>2828</v>
      </c>
      <c r="B103" s="387" t="inlineStr">
        <is>
          <t>贝肯能源</t>
        </is>
      </c>
      <c r="C103" s="387" t="n">
        <v>531.89</v>
      </c>
      <c r="D103" s="387" t="n">
        <v>2</v>
      </c>
      <c r="E103" s="387" t="inlineStr">
        <is>
          <t>查看</t>
        </is>
      </c>
    </row>
    <row r="104">
      <c r="A104" s="387" t="n">
        <v>2719</v>
      </c>
      <c r="B104" s="387" t="inlineStr">
        <is>
          <t>ST麦趣</t>
        </is>
      </c>
      <c r="C104" s="387" t="n">
        <v>529.3200000000001</v>
      </c>
      <c r="D104" s="387" t="n">
        <v>12</v>
      </c>
      <c r="E104" s="387" t="inlineStr">
        <is>
          <t>查看</t>
        </is>
      </c>
    </row>
    <row r="105">
      <c r="A105" s="387" t="n">
        <v>601988</v>
      </c>
      <c r="B105" s="387" t="inlineStr">
        <is>
          <t>中国银行</t>
        </is>
      </c>
      <c r="C105" s="387" t="n">
        <v>524.47</v>
      </c>
      <c r="D105" s="387" t="n">
        <v>36</v>
      </c>
      <c r="E105" s="387" t="inlineStr">
        <is>
          <t>查看</t>
        </is>
      </c>
    </row>
    <row r="106">
      <c r="A106" s="387" t="n">
        <v>601298</v>
      </c>
      <c r="B106" s="387" t="inlineStr">
        <is>
          <t>青岛港</t>
        </is>
      </c>
      <c r="C106" s="387" t="n">
        <v>506.63</v>
      </c>
      <c r="D106" s="387" t="n">
        <v>24</v>
      </c>
      <c r="E106" s="387" t="inlineStr">
        <is>
          <t>查看</t>
        </is>
      </c>
    </row>
    <row r="107">
      <c r="A107" s="387" t="n">
        <v>605178</v>
      </c>
      <c r="B107" s="387" t="inlineStr">
        <is>
          <t>时空科技</t>
        </is>
      </c>
      <c r="C107" s="387" t="n">
        <v>498.87</v>
      </c>
      <c r="D107" s="387" t="n">
        <v>3</v>
      </c>
      <c r="E107" s="387" t="inlineStr">
        <is>
          <t>查看</t>
        </is>
      </c>
    </row>
    <row r="108">
      <c r="A108" s="387" t="n">
        <v>600543</v>
      </c>
      <c r="B108" s="387" t="inlineStr">
        <is>
          <t>*ST莫高</t>
        </is>
      </c>
      <c r="C108" s="387" t="n">
        <v>482.32</v>
      </c>
      <c r="D108" s="387" t="n">
        <v>12</v>
      </c>
      <c r="E108" s="387" t="inlineStr">
        <is>
          <t>查看</t>
        </is>
      </c>
    </row>
    <row r="109">
      <c r="A109" s="387" t="n">
        <v>688153</v>
      </c>
      <c r="B109" s="387" t="inlineStr">
        <is>
          <t>唯捷创芯</t>
        </is>
      </c>
      <c r="C109" s="387" t="n">
        <v>474.27</v>
      </c>
      <c r="D109" s="387" t="n">
        <v>7</v>
      </c>
      <c r="E109" s="387" t="inlineStr">
        <is>
          <t>查看</t>
        </is>
      </c>
    </row>
    <row r="110" hidden="1" s="386">
      <c r="A110" s="387" t="n">
        <v>113656</v>
      </c>
      <c r="B110" s="387" t="inlineStr">
        <is>
          <t>嘉诚转债</t>
        </is>
      </c>
      <c r="C110" s="387" t="n">
        <v>472.01</v>
      </c>
      <c r="D110" s="387" t="n">
        <v>12</v>
      </c>
      <c r="E110" s="387" t="inlineStr">
        <is>
          <t>查看</t>
        </is>
      </c>
    </row>
    <row r="111" hidden="1" s="386">
      <c r="A111" s="387" t="n">
        <v>113584</v>
      </c>
      <c r="B111" s="387" t="inlineStr">
        <is>
          <t>家悦转债</t>
        </is>
      </c>
      <c r="C111" s="387" t="n">
        <v>470.7</v>
      </c>
      <c r="D111" s="387" t="n">
        <v>17</v>
      </c>
      <c r="E111" s="387" t="inlineStr">
        <is>
          <t>查看</t>
        </is>
      </c>
    </row>
    <row r="112">
      <c r="A112" s="387" t="n">
        <v>159869</v>
      </c>
      <c r="B112" s="387" t="inlineStr">
        <is>
          <t>游戏ETF</t>
        </is>
      </c>
      <c r="C112" s="387" t="n">
        <v>450.08</v>
      </c>
      <c r="D112" s="387" t="n">
        <v>2</v>
      </c>
      <c r="E112" s="387" t="inlineStr">
        <is>
          <t>查看</t>
        </is>
      </c>
    </row>
    <row r="113">
      <c r="A113" s="387" t="n">
        <v>161226</v>
      </c>
      <c r="B113" s="387" t="inlineStr">
        <is>
          <t>白银基金</t>
        </is>
      </c>
      <c r="C113" s="387" t="n">
        <v>448.6</v>
      </c>
      <c r="D113" s="387" t="n">
        <v>38</v>
      </c>
      <c r="E113" s="387" t="inlineStr">
        <is>
          <t>查看</t>
        </is>
      </c>
    </row>
    <row r="114">
      <c r="A114" s="387" t="n">
        <v>301502</v>
      </c>
      <c r="B114" s="387" t="inlineStr">
        <is>
          <t>华阳智能</t>
        </is>
      </c>
      <c r="C114" s="387" t="n">
        <v>446.84</v>
      </c>
      <c r="D114" s="387" t="n">
        <v>18</v>
      </c>
      <c r="E114" s="387" t="inlineStr">
        <is>
          <t>查看</t>
        </is>
      </c>
    </row>
    <row r="115">
      <c r="A115" s="387" t="n">
        <v>301269</v>
      </c>
      <c r="B115" s="387" t="inlineStr">
        <is>
          <t>华大九天</t>
        </is>
      </c>
      <c r="C115" s="387" t="n">
        <v>446.3</v>
      </c>
      <c r="D115" s="387" t="n">
        <v>61</v>
      </c>
      <c r="E115" s="387" t="inlineStr">
        <is>
          <t>查看</t>
        </is>
      </c>
    </row>
    <row r="116">
      <c r="A116" s="387" t="n">
        <v>301609</v>
      </c>
      <c r="B116" s="387" t="inlineStr">
        <is>
          <t>山大电力</t>
        </is>
      </c>
      <c r="C116" s="387" t="n">
        <v>438.97</v>
      </c>
      <c r="D116" s="387" t="n">
        <v>1</v>
      </c>
      <c r="E116" s="387" t="inlineStr">
        <is>
          <t>查看</t>
        </is>
      </c>
    </row>
    <row r="117">
      <c r="A117" s="387" t="n">
        <v>300585</v>
      </c>
      <c r="B117" s="387" t="inlineStr">
        <is>
          <t>奥联电子</t>
        </is>
      </c>
      <c r="C117" s="387" t="n">
        <v>413.37</v>
      </c>
      <c r="D117" s="387" t="n">
        <v>2</v>
      </c>
      <c r="E117" s="387" t="inlineStr">
        <is>
          <t>查看</t>
        </is>
      </c>
    </row>
    <row r="118" hidden="1" s="386">
      <c r="A118" s="387" t="n">
        <v>123129</v>
      </c>
      <c r="B118" s="387" t="inlineStr">
        <is>
          <t>锦鸡转债</t>
        </is>
      </c>
      <c r="C118" s="387" t="n">
        <v>406.39</v>
      </c>
      <c r="D118" s="387" t="n">
        <v>8</v>
      </c>
      <c r="E118" s="387" t="inlineStr">
        <is>
          <t>查看</t>
        </is>
      </c>
    </row>
    <row r="119">
      <c r="A119" s="387" t="n">
        <v>600171</v>
      </c>
      <c r="B119" s="387" t="inlineStr">
        <is>
          <t>上海贝岭</t>
        </is>
      </c>
      <c r="C119" s="387" t="n">
        <v>404.27</v>
      </c>
      <c r="D119" s="387" t="n">
        <v>18</v>
      </c>
      <c r="E119" s="387" t="inlineStr">
        <is>
          <t>查看</t>
        </is>
      </c>
    </row>
    <row r="120" hidden="1" s="386">
      <c r="A120" s="387" t="n">
        <v>113681</v>
      </c>
      <c r="B120" s="387" t="inlineStr">
        <is>
          <t>镇洋转债</t>
        </is>
      </c>
      <c r="C120" s="387" t="n">
        <v>401.06</v>
      </c>
      <c r="D120" s="387" t="n">
        <v>5</v>
      </c>
      <c r="E120" s="387" t="inlineStr">
        <is>
          <t>查看</t>
        </is>
      </c>
    </row>
    <row r="121" hidden="1" s="386">
      <c r="A121" s="387" t="n">
        <v>127045</v>
      </c>
      <c r="B121" s="387" t="inlineStr">
        <is>
          <t>牧原转债</t>
        </is>
      </c>
      <c r="C121" s="387" t="n">
        <v>400.4</v>
      </c>
      <c r="D121" s="387" t="n">
        <v>18</v>
      </c>
      <c r="E121" s="387" t="inlineStr">
        <is>
          <t>查看</t>
        </is>
      </c>
    </row>
    <row r="122" hidden="1" s="386">
      <c r="A122" s="387" t="n">
        <v>110087</v>
      </c>
      <c r="B122" s="387" t="inlineStr">
        <is>
          <t>天业转债</t>
        </is>
      </c>
      <c r="C122" s="387" t="n">
        <v>373.15</v>
      </c>
      <c r="D122" s="387" t="n">
        <v>37</v>
      </c>
      <c r="E122" s="387" t="inlineStr">
        <is>
          <t>查看</t>
        </is>
      </c>
    </row>
    <row r="123" hidden="1" s="386">
      <c r="A123" s="387" t="n">
        <v>123117</v>
      </c>
      <c r="B123" s="387" t="inlineStr">
        <is>
          <t>健帆转债</t>
        </is>
      </c>
      <c r="C123" s="387" t="n">
        <v>372.65</v>
      </c>
      <c r="D123" s="387" t="n">
        <v>28</v>
      </c>
      <c r="E123" s="387" t="inlineStr">
        <is>
          <t>查看</t>
        </is>
      </c>
    </row>
    <row r="124">
      <c r="A124" s="387" t="n">
        <v>688484</v>
      </c>
      <c r="B124" s="387" t="inlineStr">
        <is>
          <t>南芯科技</t>
        </is>
      </c>
      <c r="C124" s="387" t="n">
        <v>366.18</v>
      </c>
      <c r="D124" s="387" t="n">
        <v>2</v>
      </c>
      <c r="E124" s="387" t="inlineStr">
        <is>
          <t>查看</t>
        </is>
      </c>
    </row>
    <row r="125">
      <c r="A125" s="387" t="n">
        <v>601567</v>
      </c>
      <c r="B125" s="387" t="inlineStr">
        <is>
          <t>三星电气</t>
        </is>
      </c>
      <c r="C125" s="387" t="n">
        <v>364.5</v>
      </c>
      <c r="D125" s="387" t="n">
        <v>1</v>
      </c>
      <c r="E125" s="387" t="inlineStr">
        <is>
          <t>查看</t>
        </is>
      </c>
    </row>
    <row r="126" hidden="1" s="386">
      <c r="A126" s="387" t="n">
        <v>123155</v>
      </c>
      <c r="B126" s="387" t="inlineStr">
        <is>
          <t>中陆转债</t>
        </is>
      </c>
      <c r="C126" s="387" t="n">
        <v>362.36</v>
      </c>
      <c r="D126" s="387" t="n">
        <v>6</v>
      </c>
      <c r="E126" s="387" t="inlineStr">
        <is>
          <t>查看</t>
        </is>
      </c>
    </row>
    <row r="127" hidden="1" s="386">
      <c r="A127" s="387" t="n">
        <v>127026</v>
      </c>
      <c r="B127" s="387" t="inlineStr">
        <is>
          <t>超声转债</t>
        </is>
      </c>
      <c r="C127" s="387" t="n">
        <v>354.52</v>
      </c>
      <c r="D127" s="387" t="n">
        <v>2</v>
      </c>
      <c r="E127" s="387" t="inlineStr">
        <is>
          <t>查看</t>
        </is>
      </c>
    </row>
    <row r="128" hidden="1" s="386">
      <c r="A128" s="387" t="n">
        <v>123171</v>
      </c>
      <c r="B128" s="387" t="inlineStr">
        <is>
          <t>共同转债</t>
        </is>
      </c>
      <c r="C128" s="387" t="n">
        <v>350.86</v>
      </c>
      <c r="D128" s="387" t="n">
        <v>1</v>
      </c>
      <c r="E128" s="387" t="inlineStr">
        <is>
          <t>查看</t>
        </is>
      </c>
    </row>
    <row r="129">
      <c r="A129" s="387" t="n">
        <v>600481</v>
      </c>
      <c r="B129" s="387" t="inlineStr">
        <is>
          <t>双良节能</t>
        </is>
      </c>
      <c r="C129" s="387" t="n">
        <v>350.11</v>
      </c>
      <c r="D129" s="387" t="n">
        <v>24</v>
      </c>
      <c r="E129" s="387" t="inlineStr">
        <is>
          <t>查看</t>
        </is>
      </c>
    </row>
    <row r="130">
      <c r="A130" s="387" t="n">
        <v>610</v>
      </c>
      <c r="B130" s="387" t="inlineStr">
        <is>
          <t>*ST西旅</t>
        </is>
      </c>
      <c r="C130" s="387" t="n">
        <v>349.97</v>
      </c>
      <c r="D130" s="387" t="n">
        <v>12</v>
      </c>
      <c r="E130" s="387" t="inlineStr">
        <is>
          <t>查看</t>
        </is>
      </c>
    </row>
    <row r="131">
      <c r="A131" s="387" t="n">
        <v>600127</v>
      </c>
      <c r="B131" s="387" t="inlineStr">
        <is>
          <t>金健米业</t>
        </is>
      </c>
      <c r="C131" s="387" t="n">
        <v>344.3</v>
      </c>
      <c r="D131" s="387" t="n">
        <v>4</v>
      </c>
      <c r="E131" s="387" t="inlineStr">
        <is>
          <t>查看</t>
        </is>
      </c>
    </row>
    <row r="132">
      <c r="A132" s="387" t="n">
        <v>2614</v>
      </c>
      <c r="B132" s="387" t="inlineStr">
        <is>
          <t>奥佳华</t>
        </is>
      </c>
      <c r="C132" s="387" t="n">
        <v>337.76</v>
      </c>
      <c r="D132" s="387" t="n">
        <v>2</v>
      </c>
      <c r="E132" s="387" t="inlineStr">
        <is>
          <t>查看</t>
        </is>
      </c>
    </row>
    <row r="133">
      <c r="A133" s="387" t="n">
        <v>920819</v>
      </c>
      <c r="B133" s="387" t="inlineStr">
        <is>
          <t>颖泰生物</t>
        </is>
      </c>
      <c r="C133" s="387" t="n">
        <v>337.35</v>
      </c>
      <c r="D133" s="387" t="n">
        <v>5</v>
      </c>
      <c r="E133" s="387" t="inlineStr">
        <is>
          <t>查看</t>
        </is>
      </c>
    </row>
    <row r="134" hidden="1" s="386">
      <c r="A134" s="387" t="n">
        <v>123178</v>
      </c>
      <c r="B134" s="387" t="inlineStr">
        <is>
          <t>花园转债</t>
        </is>
      </c>
      <c r="C134" s="387" t="n">
        <v>331.86</v>
      </c>
      <c r="D134" s="387" t="n">
        <v>23</v>
      </c>
      <c r="E134" s="387" t="inlineStr">
        <is>
          <t>查看</t>
        </is>
      </c>
    </row>
    <row r="135" hidden="1" s="386">
      <c r="A135" s="387" t="n">
        <v>111004</v>
      </c>
      <c r="B135" s="387" t="inlineStr">
        <is>
          <t>明新转债</t>
        </is>
      </c>
      <c r="C135" s="387" t="n">
        <v>300.45</v>
      </c>
      <c r="D135" s="387" t="n">
        <v>4</v>
      </c>
      <c r="E135" s="387" t="inlineStr">
        <is>
          <t>查看</t>
        </is>
      </c>
    </row>
    <row r="136" hidden="1" s="386">
      <c r="A136" s="387" t="n">
        <v>118027</v>
      </c>
      <c r="B136" s="387" t="inlineStr">
        <is>
          <t>宏图转债</t>
        </is>
      </c>
      <c r="C136" s="387" t="n">
        <v>291.79</v>
      </c>
      <c r="D136" s="387" t="n">
        <v>0</v>
      </c>
      <c r="E136" s="387" t="inlineStr">
        <is>
          <t>查看</t>
        </is>
      </c>
    </row>
    <row r="137">
      <c r="A137" s="387" t="n">
        <v>420</v>
      </c>
      <c r="B137" s="387" t="inlineStr">
        <is>
          <t>吉林化纤</t>
        </is>
      </c>
      <c r="C137" s="387" t="n">
        <v>283.79</v>
      </c>
      <c r="D137" s="387" t="n">
        <v>3</v>
      </c>
      <c r="E137" s="387" t="inlineStr">
        <is>
          <t>查看</t>
        </is>
      </c>
    </row>
    <row r="138">
      <c r="A138" s="387" t="n">
        <v>2227</v>
      </c>
      <c r="B138" s="387" t="inlineStr">
        <is>
          <t>*ST特迅</t>
        </is>
      </c>
      <c r="C138" s="387" t="n">
        <v>281.28</v>
      </c>
      <c r="D138" s="387" t="n">
        <v>12</v>
      </c>
      <c r="E138" s="387" t="inlineStr">
        <is>
          <t>查看</t>
        </is>
      </c>
    </row>
    <row r="139">
      <c r="A139" s="387" t="n">
        <v>300902</v>
      </c>
      <c r="B139" s="387" t="inlineStr">
        <is>
          <t>国安达</t>
        </is>
      </c>
      <c r="C139" s="387" t="n">
        <v>281.22</v>
      </c>
      <c r="D139" s="387" t="n">
        <v>4</v>
      </c>
      <c r="E139" s="387" t="inlineStr">
        <is>
          <t>查看</t>
        </is>
      </c>
    </row>
    <row r="140">
      <c r="A140" s="387" t="n">
        <v>2755</v>
      </c>
      <c r="B140" s="387" t="inlineStr">
        <is>
          <t>奥赛康</t>
        </is>
      </c>
      <c r="C140" s="387" t="n">
        <v>280.22</v>
      </c>
      <c r="D140" s="387" t="n">
        <v>5</v>
      </c>
      <c r="E140" s="387" t="inlineStr">
        <is>
          <t>查看</t>
        </is>
      </c>
    </row>
    <row r="141">
      <c r="A141" s="387" t="n">
        <v>3003</v>
      </c>
      <c r="B141" s="387" t="inlineStr">
        <is>
          <t>天元股份</t>
        </is>
      </c>
      <c r="C141" s="387" t="n">
        <v>279.18</v>
      </c>
      <c r="D141" s="387" t="n">
        <v>33</v>
      </c>
      <c r="E141" s="387" t="inlineStr">
        <is>
          <t>查看</t>
        </is>
      </c>
    </row>
    <row r="142" hidden="1" s="386">
      <c r="A142" s="387" t="n">
        <v>123149</v>
      </c>
      <c r="B142" s="387" t="inlineStr">
        <is>
          <t>通裕转债</t>
        </is>
      </c>
      <c r="C142" s="387" t="n">
        <v>268.21</v>
      </c>
      <c r="D142" s="387" t="n">
        <v>2</v>
      </c>
      <c r="E142" s="387" t="inlineStr">
        <is>
          <t>查看</t>
        </is>
      </c>
    </row>
    <row r="143">
      <c r="A143" s="387" t="n">
        <v>300357</v>
      </c>
      <c r="B143" s="387" t="inlineStr">
        <is>
          <t>我武生物</t>
        </is>
      </c>
      <c r="C143" s="387" t="n">
        <v>267.67</v>
      </c>
      <c r="D143" s="387" t="n">
        <v>1</v>
      </c>
      <c r="E143" s="387" t="inlineStr">
        <is>
          <t>查看</t>
        </is>
      </c>
    </row>
    <row r="144">
      <c r="A144" s="387" t="n">
        <v>300112</v>
      </c>
      <c r="B144" s="387" t="inlineStr">
        <is>
          <t>万讯自控</t>
        </is>
      </c>
      <c r="C144" s="387" t="n">
        <v>262.14</v>
      </c>
      <c r="D144" s="387" t="n">
        <v>4</v>
      </c>
      <c r="E144" s="387" t="inlineStr">
        <is>
          <t>查看</t>
        </is>
      </c>
    </row>
    <row r="145">
      <c r="A145" s="387" t="n">
        <v>300992</v>
      </c>
      <c r="B145" s="387" t="inlineStr">
        <is>
          <t>泰福泵业</t>
        </is>
      </c>
      <c r="C145" s="387" t="n">
        <v>256.1</v>
      </c>
      <c r="D145" s="387" t="n">
        <v>8</v>
      </c>
      <c r="E145" s="387" t="inlineStr">
        <is>
          <t>查看</t>
        </is>
      </c>
    </row>
    <row r="146">
      <c r="A146" s="387" t="n">
        <v>600810</v>
      </c>
      <c r="B146" s="387" t="inlineStr">
        <is>
          <t>神马股份</t>
        </is>
      </c>
      <c r="C146" s="387" t="n">
        <v>255.59</v>
      </c>
      <c r="D146" s="387" t="n">
        <v>10</v>
      </c>
      <c r="E146" s="387" t="inlineStr">
        <is>
          <t>查看</t>
        </is>
      </c>
    </row>
    <row r="147">
      <c r="A147" s="387" t="n">
        <v>300059</v>
      </c>
      <c r="B147" s="387" t="inlineStr">
        <is>
          <t>东方财富</t>
        </is>
      </c>
      <c r="C147" s="387" t="n">
        <v>250.94</v>
      </c>
      <c r="D147" s="387" t="n">
        <v>2</v>
      </c>
      <c r="E147" s="387" t="inlineStr">
        <is>
          <t>查看</t>
        </is>
      </c>
    </row>
    <row r="148" hidden="1" s="386">
      <c r="A148" s="387" t="n">
        <v>123124</v>
      </c>
      <c r="B148" s="387" t="inlineStr">
        <is>
          <t>晶瑞转2</t>
        </is>
      </c>
      <c r="C148" s="387" t="n">
        <v>236.33</v>
      </c>
      <c r="D148" s="387" t="n">
        <v>4</v>
      </c>
      <c r="E148" s="387" t="inlineStr">
        <is>
          <t>查看</t>
        </is>
      </c>
    </row>
    <row r="149">
      <c r="A149" s="387" t="n">
        <v>301667</v>
      </c>
      <c r="B149" s="387" t="inlineStr">
        <is>
          <t>纳百川</t>
        </is>
      </c>
      <c r="C149" s="387" t="n">
        <v>230.34</v>
      </c>
      <c r="D149" s="387" t="n">
        <v>6</v>
      </c>
      <c r="E149" s="387" t="inlineStr">
        <is>
          <t>查看</t>
        </is>
      </c>
    </row>
    <row r="150" hidden="1" s="386">
      <c r="A150" s="387" t="n">
        <v>111009</v>
      </c>
      <c r="B150" s="387" t="inlineStr">
        <is>
          <t>盛泰转债</t>
        </is>
      </c>
      <c r="C150" s="387" t="n">
        <v>229.85</v>
      </c>
      <c r="D150" s="387" t="n">
        <v>4</v>
      </c>
      <c r="E150" s="387" t="inlineStr">
        <is>
          <t>查看</t>
        </is>
      </c>
    </row>
    <row r="151">
      <c r="A151" s="387" t="n">
        <v>688180</v>
      </c>
      <c r="B151" s="387" t="inlineStr">
        <is>
          <t>君实生物</t>
        </is>
      </c>
      <c r="C151" s="387" t="n">
        <v>225.3</v>
      </c>
      <c r="D151" s="387" t="n">
        <v>5</v>
      </c>
      <c r="E151" s="387" t="inlineStr">
        <is>
          <t>查看</t>
        </is>
      </c>
    </row>
    <row r="152" hidden="1" s="386">
      <c r="A152" s="387" t="n">
        <v>127069</v>
      </c>
      <c r="B152" s="387" t="inlineStr">
        <is>
          <t>小熊转债</t>
        </is>
      </c>
      <c r="C152" s="387" t="n">
        <v>224.7</v>
      </c>
      <c r="D152" s="387" t="n">
        <v>29</v>
      </c>
      <c r="E152" s="387" t="inlineStr">
        <is>
          <t>查看</t>
        </is>
      </c>
    </row>
    <row r="153">
      <c r="A153" s="387" t="n">
        <v>603689</v>
      </c>
      <c r="B153" s="387" t="inlineStr">
        <is>
          <t>皖天然气</t>
        </is>
      </c>
      <c r="C153" s="387" t="n">
        <v>203.64</v>
      </c>
      <c r="D153" s="387" t="n">
        <v>16</v>
      </c>
      <c r="E153" s="387" t="inlineStr">
        <is>
          <t>查看</t>
        </is>
      </c>
    </row>
    <row r="154">
      <c r="A154" s="387" t="n">
        <v>603833</v>
      </c>
      <c r="B154" s="387" t="inlineStr">
        <is>
          <t>欧派家居</t>
        </is>
      </c>
      <c r="C154" s="387" t="n">
        <v>203.31</v>
      </c>
      <c r="D154" s="387" t="n">
        <v>1</v>
      </c>
      <c r="E154" s="387" t="inlineStr">
        <is>
          <t>查看</t>
        </is>
      </c>
    </row>
    <row r="155" hidden="1" s="386">
      <c r="A155" s="387" t="n">
        <v>113652</v>
      </c>
      <c r="B155" s="387" t="inlineStr">
        <is>
          <t>伟22转债</t>
        </is>
      </c>
      <c r="C155" s="387" t="n">
        <v>190.55</v>
      </c>
      <c r="D155" s="387" t="n">
        <v>1</v>
      </c>
      <c r="E155" s="387" t="inlineStr">
        <is>
          <t>查看</t>
        </is>
      </c>
    </row>
    <row r="156">
      <c r="A156" s="387" t="n">
        <v>603072</v>
      </c>
      <c r="B156" s="387" t="inlineStr">
        <is>
          <t>天和磁材</t>
        </is>
      </c>
      <c r="C156" s="387" t="n">
        <v>187.56</v>
      </c>
      <c r="D156" s="387" t="n">
        <v>1</v>
      </c>
      <c r="E156" s="387" t="inlineStr">
        <is>
          <t>查看</t>
        </is>
      </c>
    </row>
    <row r="157">
      <c r="A157" s="387" t="n">
        <v>600684</v>
      </c>
      <c r="B157" s="387" t="inlineStr">
        <is>
          <t>珠江股份</t>
        </is>
      </c>
      <c r="C157" s="387" t="n">
        <v>184.62</v>
      </c>
      <c r="D157" s="387" t="n">
        <v>9</v>
      </c>
      <c r="E157" s="387" t="inlineStr">
        <is>
          <t>查看</t>
        </is>
      </c>
    </row>
    <row r="158">
      <c r="A158" s="387" t="n">
        <v>301656</v>
      </c>
      <c r="B158" s="387" t="inlineStr">
        <is>
          <t>联合动力</t>
        </is>
      </c>
      <c r="C158" s="387" t="n">
        <v>181.35</v>
      </c>
      <c r="D158" s="387" t="n">
        <v>4</v>
      </c>
      <c r="E158" s="387" t="inlineStr">
        <is>
          <t>查看</t>
        </is>
      </c>
    </row>
    <row r="159" hidden="1" s="386">
      <c r="A159" s="387" t="n">
        <v>113616</v>
      </c>
      <c r="B159" s="387" t="inlineStr">
        <is>
          <t>韦尔转债</t>
        </is>
      </c>
      <c r="C159" s="387" t="n">
        <v>170.75</v>
      </c>
      <c r="D159" s="387" t="n">
        <v>3</v>
      </c>
      <c r="E159" s="387" t="inlineStr">
        <is>
          <t>查看</t>
        </is>
      </c>
    </row>
    <row r="160" hidden="1" s="386">
      <c r="A160" s="387" t="n">
        <v>113665</v>
      </c>
      <c r="B160" s="387" t="inlineStr">
        <is>
          <t>汇通转债</t>
        </is>
      </c>
      <c r="C160" s="387" t="n">
        <v>167.07</v>
      </c>
      <c r="D160" s="387" t="n">
        <v>2</v>
      </c>
      <c r="E160" s="387" t="inlineStr">
        <is>
          <t>查看</t>
        </is>
      </c>
    </row>
    <row r="161" hidden="1" s="386">
      <c r="A161" s="387" t="n">
        <v>111015</v>
      </c>
      <c r="B161" s="387" t="inlineStr">
        <is>
          <t>东亚转债</t>
        </is>
      </c>
      <c r="C161" s="387" t="n">
        <v>164.85</v>
      </c>
      <c r="D161" s="387" t="n">
        <v>22</v>
      </c>
      <c r="E161" s="387" t="inlineStr">
        <is>
          <t>查看</t>
        </is>
      </c>
    </row>
    <row r="162">
      <c r="A162" s="387" t="n">
        <v>423</v>
      </c>
      <c r="B162" s="387" t="inlineStr">
        <is>
          <t>东阿阿胶</t>
        </is>
      </c>
      <c r="C162" s="387" t="n">
        <v>164.16</v>
      </c>
      <c r="D162" s="387" t="n">
        <v>6</v>
      </c>
      <c r="E162" s="387" t="inlineStr">
        <is>
          <t>查看</t>
        </is>
      </c>
    </row>
    <row r="163">
      <c r="A163" s="387" t="n">
        <v>603699</v>
      </c>
      <c r="B163" s="387" t="inlineStr">
        <is>
          <t>纽威股份</t>
        </is>
      </c>
      <c r="C163" s="387" t="n">
        <v>161.34</v>
      </c>
      <c r="D163" s="387" t="n">
        <v>14</v>
      </c>
      <c r="E163" s="387" t="inlineStr">
        <is>
          <t>查看</t>
        </is>
      </c>
    </row>
    <row r="164">
      <c r="A164" s="387" t="n">
        <v>2732</v>
      </c>
      <c r="B164" s="387" t="inlineStr">
        <is>
          <t>燕塘乳业</t>
        </is>
      </c>
      <c r="C164" s="387" t="n">
        <v>159.49</v>
      </c>
      <c r="D164" s="387" t="n">
        <v>13</v>
      </c>
      <c r="E164" s="387" t="inlineStr">
        <is>
          <t>查看</t>
        </is>
      </c>
    </row>
    <row r="165">
      <c r="A165" s="387" t="n">
        <v>600023</v>
      </c>
      <c r="B165" s="387" t="inlineStr">
        <is>
          <t>浙能电力</t>
        </is>
      </c>
      <c r="C165" s="387" t="n">
        <v>153.96</v>
      </c>
      <c r="D165" s="387" t="n">
        <v>11</v>
      </c>
      <c r="E165" s="387" t="inlineStr">
        <is>
          <t>查看</t>
        </is>
      </c>
    </row>
    <row r="166">
      <c r="A166" s="387" t="n">
        <v>301090</v>
      </c>
      <c r="B166" s="387" t="inlineStr">
        <is>
          <t>华润材料</t>
        </is>
      </c>
      <c r="C166" s="387" t="n">
        <v>151.09</v>
      </c>
      <c r="D166" s="387" t="n">
        <v>4</v>
      </c>
      <c r="E166" s="387" t="inlineStr">
        <is>
          <t>查看</t>
        </is>
      </c>
    </row>
    <row r="167">
      <c r="A167" s="387" t="n">
        <v>1325</v>
      </c>
      <c r="B167" s="387" t="inlineStr">
        <is>
          <t>元创股份</t>
        </is>
      </c>
      <c r="C167" s="387" t="n">
        <v>147.26</v>
      </c>
      <c r="D167" s="387" t="n">
        <v>7</v>
      </c>
      <c r="E167" s="387" t="inlineStr">
        <is>
          <t>查看</t>
        </is>
      </c>
    </row>
    <row r="168">
      <c r="A168" s="387" t="n">
        <v>603501</v>
      </c>
      <c r="B168" s="387" t="inlineStr">
        <is>
          <t>豪威集团</t>
        </is>
      </c>
      <c r="C168" s="387" t="n">
        <v>146.99</v>
      </c>
      <c r="D168" s="387" t="n">
        <v>46</v>
      </c>
      <c r="E168" s="387" t="inlineStr">
        <is>
          <t>查看</t>
        </is>
      </c>
    </row>
    <row r="169">
      <c r="A169" s="387" t="n">
        <v>301581</v>
      </c>
      <c r="B169" s="387" t="inlineStr">
        <is>
          <t>黄山谷捷</t>
        </is>
      </c>
      <c r="C169" s="387" t="n">
        <v>144.82</v>
      </c>
      <c r="D169" s="387" t="n">
        <v>2</v>
      </c>
      <c r="E169" s="387" t="inlineStr">
        <is>
          <t>查看</t>
        </is>
      </c>
    </row>
    <row r="170">
      <c r="A170" s="387" t="n">
        <v>300691</v>
      </c>
      <c r="B170" s="387" t="inlineStr">
        <is>
          <t>联合光电</t>
        </is>
      </c>
      <c r="C170" s="387" t="n">
        <v>137.98</v>
      </c>
      <c r="D170" s="387" t="n">
        <v>2</v>
      </c>
      <c r="E170" s="387" t="inlineStr">
        <is>
          <t>查看</t>
        </is>
      </c>
    </row>
    <row r="171">
      <c r="A171" s="387" t="n">
        <v>920171</v>
      </c>
      <c r="B171" s="387" t="inlineStr">
        <is>
          <t>志晟信息</t>
        </is>
      </c>
      <c r="C171" s="387" t="n">
        <v>137.08</v>
      </c>
      <c r="D171" s="387" t="n">
        <v>1</v>
      </c>
      <c r="E171" s="387" t="inlineStr">
        <is>
          <t>查看</t>
        </is>
      </c>
    </row>
    <row r="172">
      <c r="A172" s="387" t="n">
        <v>752</v>
      </c>
      <c r="B172" s="387" t="inlineStr">
        <is>
          <t>*ST西发</t>
        </is>
      </c>
      <c r="C172" s="387" t="n">
        <v>137.07</v>
      </c>
      <c r="D172" s="387" t="n">
        <v>5</v>
      </c>
      <c r="E172" s="387" t="inlineStr">
        <is>
          <t>查看</t>
        </is>
      </c>
    </row>
    <row r="173" hidden="1" s="386">
      <c r="A173" s="387" t="n">
        <v>127098</v>
      </c>
      <c r="B173" s="387" t="inlineStr">
        <is>
          <t>欧晶转债</t>
        </is>
      </c>
      <c r="C173" s="387" t="n">
        <v>131.51</v>
      </c>
      <c r="D173" s="387" t="n">
        <v>20</v>
      </c>
      <c r="E173" s="387" t="inlineStr">
        <is>
          <t>查看</t>
        </is>
      </c>
    </row>
    <row r="174">
      <c r="A174" s="387" t="n">
        <v>778</v>
      </c>
      <c r="B174" s="387" t="inlineStr">
        <is>
          <t>新兴铸管</t>
        </is>
      </c>
      <c r="C174" s="387" t="n">
        <v>128.3</v>
      </c>
      <c r="D174" s="387" t="n">
        <v>3</v>
      </c>
      <c r="E174" s="387" t="inlineStr">
        <is>
          <t>查看</t>
        </is>
      </c>
    </row>
    <row r="175">
      <c r="A175" s="387" t="n">
        <v>300489</v>
      </c>
      <c r="B175" s="387" t="inlineStr">
        <is>
          <t>光智科技</t>
        </is>
      </c>
      <c r="C175" s="387" t="n">
        <v>120.23</v>
      </c>
      <c r="D175" s="387" t="n">
        <v>8</v>
      </c>
      <c r="E175" s="387" t="inlineStr">
        <is>
          <t>查看</t>
        </is>
      </c>
    </row>
    <row r="176" hidden="1" s="386">
      <c r="A176" s="387" t="n">
        <v>123085</v>
      </c>
      <c r="B176" s="387" t="inlineStr">
        <is>
          <t>万顺转2</t>
        </is>
      </c>
      <c r="C176" s="387" t="n">
        <v>119.44</v>
      </c>
      <c r="D176" s="387" t="n">
        <v>0</v>
      </c>
      <c r="E176" s="387" t="inlineStr">
        <is>
          <t>查看</t>
        </is>
      </c>
    </row>
    <row r="177">
      <c r="A177" s="387" t="n">
        <v>159766</v>
      </c>
      <c r="B177" s="387" t="inlineStr">
        <is>
          <t>旅游ETF</t>
        </is>
      </c>
      <c r="C177" s="387" t="n">
        <v>116.88</v>
      </c>
      <c r="D177" s="387" t="n">
        <v>1</v>
      </c>
      <c r="E177" s="387" t="inlineStr">
        <is>
          <t>查看</t>
        </is>
      </c>
    </row>
    <row r="178" hidden="1" s="386">
      <c r="A178" s="387" t="n">
        <v>123142</v>
      </c>
      <c r="B178" s="387" t="inlineStr">
        <is>
          <t>申昊转债</t>
        </is>
      </c>
      <c r="C178" s="387" t="n">
        <v>116.27</v>
      </c>
      <c r="D178" s="387" t="n">
        <v>1</v>
      </c>
      <c r="E178" s="387" t="inlineStr">
        <is>
          <t>查看</t>
        </is>
      </c>
    </row>
    <row r="179">
      <c r="A179" s="387" t="n">
        <v>600771</v>
      </c>
      <c r="B179" s="387" t="inlineStr">
        <is>
          <t>广誉远</t>
        </is>
      </c>
      <c r="C179" s="387" t="n">
        <v>112.33</v>
      </c>
      <c r="D179" s="387" t="n">
        <v>5</v>
      </c>
      <c r="E179" s="387" t="inlineStr">
        <is>
          <t>查看</t>
        </is>
      </c>
    </row>
    <row r="180">
      <c r="A180" s="387" t="n">
        <v>3015</v>
      </c>
      <c r="B180" s="387" t="inlineStr">
        <is>
          <t>日久光电</t>
        </is>
      </c>
      <c r="C180" s="387" t="n">
        <v>111.21</v>
      </c>
      <c r="D180" s="387" t="n">
        <v>2</v>
      </c>
      <c r="E180" s="387" t="inlineStr">
        <is>
          <t>查看</t>
        </is>
      </c>
    </row>
    <row r="181">
      <c r="A181" s="387" t="n">
        <v>2526</v>
      </c>
      <c r="B181" s="387" t="inlineStr">
        <is>
          <t>山东矿机</t>
        </is>
      </c>
      <c r="C181" s="387" t="n">
        <v>111.13</v>
      </c>
      <c r="D181" s="387" t="n">
        <v>1</v>
      </c>
      <c r="E181" s="387" t="inlineStr">
        <is>
          <t>查看</t>
        </is>
      </c>
    </row>
    <row r="182">
      <c r="A182" s="387" t="n">
        <v>300645</v>
      </c>
      <c r="B182" s="387" t="inlineStr">
        <is>
          <t>正元智慧</t>
        </is>
      </c>
      <c r="C182" s="387" t="n">
        <v>111</v>
      </c>
      <c r="D182" s="387" t="n">
        <v>6</v>
      </c>
      <c r="E182" s="387" t="inlineStr">
        <is>
          <t>查看</t>
        </is>
      </c>
    </row>
    <row r="183">
      <c r="A183" s="387" t="n">
        <v>517</v>
      </c>
      <c r="B183" s="387" t="inlineStr">
        <is>
          <t>荣安地产</t>
        </is>
      </c>
      <c r="C183" s="387" t="n">
        <v>101.2</v>
      </c>
      <c r="D183" s="387" t="n">
        <v>13</v>
      </c>
      <c r="E183" s="387" t="inlineStr">
        <is>
          <t>查看</t>
        </is>
      </c>
    </row>
    <row r="184" hidden="1" s="386">
      <c r="A184" s="387" t="n">
        <v>113048</v>
      </c>
      <c r="B184" s="387" t="inlineStr">
        <is>
          <t>晶科转债</t>
        </is>
      </c>
      <c r="C184" s="387" t="n">
        <v>98.75</v>
      </c>
      <c r="D184" s="387" t="n">
        <v>4</v>
      </c>
      <c r="E184" s="387" t="inlineStr">
        <is>
          <t>查看</t>
        </is>
      </c>
    </row>
    <row r="185">
      <c r="A185" s="387" t="n">
        <v>603406</v>
      </c>
      <c r="B185" s="387" t="inlineStr">
        <is>
          <t>天富龙</t>
        </is>
      </c>
      <c r="C185" s="387" t="n">
        <v>97.95999999999999</v>
      </c>
      <c r="D185" s="387" t="n">
        <v>11</v>
      </c>
      <c r="E185" s="387" t="inlineStr">
        <is>
          <t>查看</t>
        </is>
      </c>
    </row>
    <row r="186">
      <c r="A186" s="387" t="n">
        <v>2862</v>
      </c>
      <c r="B186" s="387" t="inlineStr">
        <is>
          <t>实丰文化</t>
        </is>
      </c>
      <c r="C186" s="387" t="n">
        <v>96.64</v>
      </c>
      <c r="D186" s="387" t="n">
        <v>4</v>
      </c>
      <c r="E186" s="387" t="inlineStr">
        <is>
          <t>查看</t>
        </is>
      </c>
    </row>
    <row r="187" hidden="1" s="386">
      <c r="A187" s="387" t="n">
        <v>123104</v>
      </c>
      <c r="B187" s="387" t="inlineStr">
        <is>
          <t>卫宁转债</t>
        </is>
      </c>
      <c r="C187" s="387" t="n">
        <v>94.38</v>
      </c>
      <c r="D187" s="387" t="n">
        <v>1</v>
      </c>
      <c r="E187" s="387" t="inlineStr">
        <is>
          <t>查看</t>
        </is>
      </c>
    </row>
    <row r="188">
      <c r="A188" s="387" t="n">
        <v>301449</v>
      </c>
      <c r="B188" s="387" t="inlineStr">
        <is>
          <t>天溯计量</t>
        </is>
      </c>
      <c r="C188" s="387" t="n">
        <v>92.14</v>
      </c>
      <c r="D188" s="387" t="n">
        <v>12</v>
      </c>
      <c r="E188" s="387" t="inlineStr">
        <is>
          <t>查看</t>
        </is>
      </c>
    </row>
    <row r="189">
      <c r="A189" s="387" t="n">
        <v>512100</v>
      </c>
      <c r="B189" s="387" t="inlineStr">
        <is>
          <t>1000ETF</t>
        </is>
      </c>
      <c r="C189" s="387" t="n">
        <v>83.86</v>
      </c>
      <c r="D189" s="387" t="n">
        <v>57</v>
      </c>
      <c r="E189" s="387" t="inlineStr">
        <is>
          <t>查看</t>
        </is>
      </c>
    </row>
    <row r="190">
      <c r="A190" s="387" t="n">
        <v>168204</v>
      </c>
      <c r="B190" s="387" t="inlineStr">
        <is>
          <t>国联煤炭</t>
        </is>
      </c>
      <c r="C190" s="387" t="n">
        <v>82.38</v>
      </c>
      <c r="D190" s="387" t="n">
        <v>22</v>
      </c>
      <c r="E190" s="387" t="inlineStr">
        <is>
          <t>查看</t>
        </is>
      </c>
    </row>
    <row r="191">
      <c r="A191" s="387" t="n">
        <v>600521</v>
      </c>
      <c r="B191" s="387" t="inlineStr">
        <is>
          <t>华海药业</t>
        </is>
      </c>
      <c r="C191" s="387" t="n">
        <v>76.98</v>
      </c>
      <c r="D191" s="387" t="n">
        <v>1</v>
      </c>
      <c r="E191" s="387" t="inlineStr">
        <is>
          <t>查看</t>
        </is>
      </c>
    </row>
    <row r="192" hidden="1" s="386">
      <c r="A192" s="387" t="n">
        <v>118036</v>
      </c>
      <c r="B192" s="387" t="inlineStr">
        <is>
          <t>力合转债</t>
        </is>
      </c>
      <c r="C192" s="387" t="n">
        <v>73.53</v>
      </c>
      <c r="D192" s="387" t="n">
        <v>7</v>
      </c>
      <c r="E192" s="387" t="inlineStr">
        <is>
          <t>查看</t>
        </is>
      </c>
    </row>
    <row r="193">
      <c r="A193" s="387" t="n">
        <v>2493</v>
      </c>
      <c r="B193" s="387" t="inlineStr">
        <is>
          <t>荣盛石化</t>
        </is>
      </c>
      <c r="C193" s="387" t="n">
        <v>72.69</v>
      </c>
      <c r="D193" s="387" t="n">
        <v>5</v>
      </c>
      <c r="E193" s="387" t="inlineStr">
        <is>
          <t>查看</t>
        </is>
      </c>
    </row>
    <row r="194" hidden="1" s="386">
      <c r="A194" s="387" t="n">
        <v>123150</v>
      </c>
      <c r="B194" s="387" t="inlineStr">
        <is>
          <t>九强转债</t>
        </is>
      </c>
      <c r="C194" s="387" t="n">
        <v>72.34999999999999</v>
      </c>
      <c r="D194" s="387" t="n">
        <v>3</v>
      </c>
      <c r="E194" s="387" t="inlineStr">
        <is>
          <t>查看</t>
        </is>
      </c>
    </row>
    <row r="195" hidden="1" s="386">
      <c r="A195" s="387" t="n">
        <v>123215</v>
      </c>
      <c r="B195" s="387" t="inlineStr">
        <is>
          <t>铭利转债</t>
        </is>
      </c>
      <c r="C195" s="387" t="n">
        <v>70.77</v>
      </c>
      <c r="D195" s="387" t="n">
        <v>1</v>
      </c>
      <c r="E195" s="387" t="inlineStr">
        <is>
          <t>查看</t>
        </is>
      </c>
    </row>
    <row r="196">
      <c r="A196" s="387" t="n">
        <v>301000</v>
      </c>
      <c r="B196" s="387" t="inlineStr">
        <is>
          <t>肇民科技</t>
        </is>
      </c>
      <c r="C196" s="387" t="n">
        <v>63.33</v>
      </c>
      <c r="D196" s="387" t="n">
        <v>1</v>
      </c>
      <c r="E196" s="387" t="inlineStr">
        <is>
          <t>查看</t>
        </is>
      </c>
    </row>
    <row r="197" hidden="1" s="386">
      <c r="A197" s="387" t="n">
        <v>123216</v>
      </c>
      <c r="B197" s="387" t="inlineStr">
        <is>
          <t>科顺转债</t>
        </is>
      </c>
      <c r="C197" s="387" t="n">
        <v>62.96</v>
      </c>
      <c r="D197" s="387" t="n">
        <v>2</v>
      </c>
      <c r="E197" s="387" t="inlineStr">
        <is>
          <t>查看</t>
        </is>
      </c>
    </row>
    <row r="198">
      <c r="A198" s="387" t="n">
        <v>600927</v>
      </c>
      <c r="B198" s="387" t="inlineStr">
        <is>
          <t>永安期货</t>
        </is>
      </c>
      <c r="C198" s="387" t="n">
        <v>62.34</v>
      </c>
      <c r="D198" s="387" t="n">
        <v>4</v>
      </c>
      <c r="E198" s="387" t="inlineStr">
        <is>
          <t>查看</t>
        </is>
      </c>
    </row>
    <row r="199">
      <c r="A199" s="387" t="n">
        <v>688639</v>
      </c>
      <c r="B199" s="387" t="inlineStr">
        <is>
          <t>华恒生物</t>
        </is>
      </c>
      <c r="C199" s="387" t="n">
        <v>57.96</v>
      </c>
      <c r="D199" s="387" t="n">
        <v>38</v>
      </c>
      <c r="E199" s="387" t="inlineStr">
        <is>
          <t>查看</t>
        </is>
      </c>
    </row>
    <row r="200">
      <c r="A200" s="387" t="n">
        <v>515790</v>
      </c>
      <c r="B200" s="387" t="inlineStr">
        <is>
          <t>光伏ETF</t>
        </is>
      </c>
      <c r="C200" s="387" t="n">
        <v>55.34</v>
      </c>
      <c r="D200" s="387" t="n">
        <v>3</v>
      </c>
      <c r="E200" s="387" t="inlineStr">
        <is>
          <t>查看</t>
        </is>
      </c>
    </row>
    <row r="201">
      <c r="A201" s="387" t="n">
        <v>725</v>
      </c>
      <c r="B201" s="387" t="inlineStr">
        <is>
          <t>京东方Ａ</t>
        </is>
      </c>
      <c r="C201" s="387" t="n">
        <v>51.61</v>
      </c>
      <c r="D201" s="387" t="n">
        <v>15</v>
      </c>
      <c r="E201" s="387" t="inlineStr">
        <is>
          <t>查看</t>
        </is>
      </c>
    </row>
    <row r="202">
      <c r="A202" s="387" t="n">
        <v>605138</v>
      </c>
      <c r="B202" s="387" t="inlineStr">
        <is>
          <t>盛泰集团</t>
        </is>
      </c>
      <c r="C202" s="387" t="n">
        <v>45.46</v>
      </c>
      <c r="D202" s="387" t="n">
        <v>1</v>
      </c>
      <c r="E202" s="387" t="inlineStr">
        <is>
          <t>查看</t>
        </is>
      </c>
    </row>
    <row r="203">
      <c r="A203" s="387" t="n">
        <v>300908</v>
      </c>
      <c r="B203" s="387" t="inlineStr">
        <is>
          <t>仲景食品</t>
        </is>
      </c>
      <c r="C203" s="387" t="n">
        <v>43.75</v>
      </c>
      <c r="D203" s="387" t="n">
        <v>63</v>
      </c>
      <c r="E203" s="387" t="inlineStr">
        <is>
          <t>查看</t>
        </is>
      </c>
    </row>
    <row r="204" hidden="1" s="386">
      <c r="A204" s="387" t="n">
        <v>127044</v>
      </c>
      <c r="B204" s="387" t="inlineStr">
        <is>
          <t>蒙娜转债</t>
        </is>
      </c>
      <c r="C204" s="387" t="n">
        <v>41.66</v>
      </c>
      <c r="D204" s="387" t="n">
        <v>1</v>
      </c>
      <c r="E204" s="387" t="inlineStr">
        <is>
          <t>查看</t>
        </is>
      </c>
    </row>
    <row r="205">
      <c r="A205" s="387" t="n">
        <v>603109</v>
      </c>
      <c r="B205" s="387" t="inlineStr">
        <is>
          <t>神驰机电</t>
        </is>
      </c>
      <c r="C205" s="387" t="n">
        <v>36.2</v>
      </c>
      <c r="D205" s="387" t="n">
        <v>2</v>
      </c>
      <c r="E205" s="387" t="inlineStr">
        <is>
          <t>查看</t>
        </is>
      </c>
    </row>
    <row r="206">
      <c r="A206" s="387" t="n">
        <v>1390</v>
      </c>
      <c r="B206" s="387" t="inlineStr">
        <is>
          <t>古麒绒材</t>
        </is>
      </c>
      <c r="C206" s="387" t="n">
        <v>36.17</v>
      </c>
      <c r="D206" s="387" t="n">
        <v>5</v>
      </c>
      <c r="E206" s="387" t="inlineStr">
        <is>
          <t>查看</t>
        </is>
      </c>
    </row>
    <row r="207">
      <c r="A207" s="387" t="n">
        <v>601098</v>
      </c>
      <c r="B207" s="387" t="inlineStr">
        <is>
          <t>中南传媒</t>
        </is>
      </c>
      <c r="C207" s="387" t="n">
        <v>28.63</v>
      </c>
      <c r="D207" s="387" t="n">
        <v>3</v>
      </c>
      <c r="E207" s="387" t="inlineStr">
        <is>
          <t>查看</t>
        </is>
      </c>
    </row>
    <row r="208">
      <c r="A208" s="387" t="n">
        <v>1356</v>
      </c>
      <c r="B208" s="387" t="inlineStr">
        <is>
          <t>富岭股份</t>
        </is>
      </c>
      <c r="C208" s="387" t="n">
        <v>26.5</v>
      </c>
      <c r="D208" s="387" t="n">
        <v>1</v>
      </c>
      <c r="E208" s="387" t="inlineStr">
        <is>
          <t>查看</t>
        </is>
      </c>
    </row>
    <row r="209">
      <c r="A209" s="387" t="n">
        <v>601166</v>
      </c>
      <c r="B209" s="387" t="inlineStr">
        <is>
          <t>兴业银行</t>
        </is>
      </c>
      <c r="C209" s="387" t="n">
        <v>24.46</v>
      </c>
      <c r="D209" s="387" t="n">
        <v>6</v>
      </c>
      <c r="E209" s="387" t="inlineStr">
        <is>
          <t>查看</t>
        </is>
      </c>
    </row>
    <row r="210">
      <c r="A210" s="387" t="n">
        <v>600735</v>
      </c>
      <c r="B210" s="387" t="inlineStr">
        <is>
          <t>ST新华锦</t>
        </is>
      </c>
      <c r="C210" s="387" t="n">
        <v>16.34</v>
      </c>
      <c r="D210" s="387" t="n">
        <v>6</v>
      </c>
      <c r="E210" s="387" t="inlineStr">
        <is>
          <t>查看</t>
        </is>
      </c>
    </row>
    <row r="211">
      <c r="A211" s="387" t="n">
        <v>2542</v>
      </c>
      <c r="B211" s="387" t="inlineStr">
        <is>
          <t>*ST中岩</t>
        </is>
      </c>
      <c r="C211" s="387" t="n">
        <v>16.07</v>
      </c>
      <c r="D211" s="387" t="n">
        <v>7</v>
      </c>
      <c r="E211" s="387" t="inlineStr">
        <is>
          <t>查看</t>
        </is>
      </c>
    </row>
    <row r="212">
      <c r="A212" s="387" t="n">
        <v>300087</v>
      </c>
      <c r="B212" s="387" t="inlineStr">
        <is>
          <t>荃银高科</t>
        </is>
      </c>
      <c r="C212" s="387" t="n">
        <v>13.57</v>
      </c>
      <c r="D212" s="387" t="n">
        <v>4</v>
      </c>
      <c r="E212" s="387" t="inlineStr">
        <is>
          <t>查看</t>
        </is>
      </c>
    </row>
    <row r="213">
      <c r="A213" s="387" t="n">
        <v>603208</v>
      </c>
      <c r="B213" s="387" t="inlineStr">
        <is>
          <t>江山欧派</t>
        </is>
      </c>
      <c r="C213" s="387" t="n">
        <v>6.83</v>
      </c>
      <c r="D213" s="387" t="n">
        <v>3</v>
      </c>
      <c r="E213" s="387" t="inlineStr">
        <is>
          <t>查看</t>
        </is>
      </c>
    </row>
    <row r="214">
      <c r="A214" s="387" t="n">
        <v>16</v>
      </c>
      <c r="B214" s="387" t="inlineStr">
        <is>
          <t>*ST康佳A</t>
        </is>
      </c>
      <c r="C214" s="387" t="n">
        <v>6.25</v>
      </c>
      <c r="D214" s="387" t="n">
        <v>7</v>
      </c>
      <c r="E214" s="387" t="inlineStr">
        <is>
          <t>查看</t>
        </is>
      </c>
    </row>
    <row r="215">
      <c r="A215" s="387" t="n">
        <v>603878</v>
      </c>
      <c r="B215" s="387" t="inlineStr">
        <is>
          <t>武进不锈</t>
        </is>
      </c>
      <c r="C215" s="387" t="n">
        <v>3.7</v>
      </c>
      <c r="D215" s="387" t="n">
        <v>1</v>
      </c>
      <c r="E215" s="387" t="inlineStr">
        <is>
          <t>查看</t>
        </is>
      </c>
    </row>
    <row r="216">
      <c r="A216" s="387" t="n">
        <v>2461</v>
      </c>
      <c r="B216" s="387" t="inlineStr">
        <is>
          <t>珠江啤酒</t>
        </is>
      </c>
      <c r="C216" s="387" t="n">
        <v>0.7</v>
      </c>
      <c r="D216" s="387" t="n">
        <v>3</v>
      </c>
      <c r="E216" s="387" t="inlineStr">
        <is>
          <t>查看</t>
        </is>
      </c>
    </row>
    <row r="217">
      <c r="A217" s="387" t="n">
        <v>753</v>
      </c>
      <c r="B217" s="387" t="inlineStr">
        <is>
          <t>中国国航</t>
        </is>
      </c>
      <c r="C217" s="387" t="n">
        <v>0</v>
      </c>
      <c r="D217" s="387" t="n">
        <v>0</v>
      </c>
      <c r="E217" s="387" t="inlineStr">
        <is>
          <t>查看</t>
        </is>
      </c>
    </row>
    <row r="218" hidden="1" s="386">
      <c r="A218" s="387" t="n">
        <v>127033</v>
      </c>
      <c r="B218" s="387" t="inlineStr">
        <is>
          <t>中装转2</t>
        </is>
      </c>
      <c r="C218" s="387" t="n">
        <v>0</v>
      </c>
      <c r="D218" s="387" t="n">
        <v>40</v>
      </c>
      <c r="E218" s="387" t="inlineStr">
        <is>
          <t>查看</t>
        </is>
      </c>
    </row>
    <row r="219">
      <c r="A219" s="387" t="n">
        <v>301</v>
      </c>
      <c r="B219" s="387" t="inlineStr">
        <is>
          <t>东方盛虹</t>
        </is>
      </c>
      <c r="C219" s="387" t="n">
        <v>-2.47</v>
      </c>
      <c r="D219" s="387" t="n">
        <v>3</v>
      </c>
      <c r="E219" s="387" t="inlineStr">
        <is>
          <t>查看</t>
        </is>
      </c>
    </row>
    <row r="220">
      <c r="A220" s="387" t="n">
        <v>300837</v>
      </c>
      <c r="B220" s="387" t="inlineStr">
        <is>
          <t>浙矿股份</t>
        </is>
      </c>
      <c r="C220" s="387" t="n">
        <v>-6.81</v>
      </c>
      <c r="D220" s="387" t="n">
        <v>5</v>
      </c>
      <c r="E220" s="387" t="inlineStr">
        <is>
          <t>查看</t>
        </is>
      </c>
    </row>
    <row r="221">
      <c r="A221" s="387" t="n">
        <v>2476</v>
      </c>
      <c r="B221" s="387" t="inlineStr">
        <is>
          <t>宝莫股份</t>
        </is>
      </c>
      <c r="C221" s="387" t="n">
        <v>-9.029999999999999</v>
      </c>
      <c r="D221" s="387" t="n">
        <v>11</v>
      </c>
      <c r="E221" s="387" t="inlineStr">
        <is>
          <t>查看</t>
        </is>
      </c>
    </row>
    <row r="222">
      <c r="A222" s="387" t="n">
        <v>560080</v>
      </c>
      <c r="B222" s="387" t="inlineStr">
        <is>
          <t>中药ETF</t>
        </is>
      </c>
      <c r="C222" s="387" t="n">
        <v>-9.609999999999999</v>
      </c>
      <c r="D222" s="387" t="n">
        <v>1</v>
      </c>
      <c r="E222" s="387" t="inlineStr">
        <is>
          <t>查看</t>
        </is>
      </c>
    </row>
    <row r="223">
      <c r="A223" s="387" t="n">
        <v>2820</v>
      </c>
      <c r="B223" s="387" t="inlineStr">
        <is>
          <t>桂发祥</t>
        </is>
      </c>
      <c r="C223" s="387" t="n">
        <v>-13.68</v>
      </c>
      <c r="D223" s="387" t="n">
        <v>33</v>
      </c>
      <c r="E223" s="387" t="inlineStr">
        <is>
          <t>查看</t>
        </is>
      </c>
    </row>
    <row r="224">
      <c r="A224" s="387" t="n">
        <v>862</v>
      </c>
      <c r="B224" s="387" t="inlineStr">
        <is>
          <t>银星能源</t>
        </is>
      </c>
      <c r="C224" s="387" t="n">
        <v>-17.1</v>
      </c>
      <c r="D224" s="387" t="n">
        <v>1</v>
      </c>
      <c r="E224" s="387" t="inlineStr">
        <is>
          <t>查看</t>
        </is>
      </c>
    </row>
    <row r="225">
      <c r="A225" s="387" t="n">
        <v>603258</v>
      </c>
      <c r="B225" s="387" t="inlineStr">
        <is>
          <t>电魂网络</t>
        </is>
      </c>
      <c r="C225" s="387" t="n">
        <v>-17.91</v>
      </c>
      <c r="D225" s="387" t="n">
        <v>1</v>
      </c>
      <c r="E225" s="387" t="inlineStr">
        <is>
          <t>查看</t>
        </is>
      </c>
    </row>
    <row r="226">
      <c r="A226" s="387" t="n">
        <v>832063</v>
      </c>
      <c r="B226" s="387" t="inlineStr">
        <is>
          <t>鸿辉光通</t>
        </is>
      </c>
      <c r="C226" s="387" t="n">
        <v>-19.87</v>
      </c>
      <c r="D226" s="387" t="n">
        <v>12</v>
      </c>
      <c r="E226" s="387" t="inlineStr">
        <is>
          <t>查看</t>
        </is>
      </c>
    </row>
    <row r="227">
      <c r="A227" s="387" t="n">
        <v>2120</v>
      </c>
      <c r="B227" s="387" t="inlineStr">
        <is>
          <t>韵达股份</t>
        </is>
      </c>
      <c r="C227" s="387" t="n">
        <v>-20.1</v>
      </c>
      <c r="D227" s="387" t="n">
        <v>7</v>
      </c>
      <c r="E227" s="387" t="inlineStr">
        <is>
          <t>查看</t>
        </is>
      </c>
    </row>
    <row r="228">
      <c r="A228" s="387" t="n">
        <v>600265</v>
      </c>
      <c r="B228" s="387" t="inlineStr">
        <is>
          <t>*ST景谷</t>
        </is>
      </c>
      <c r="C228" s="387" t="n">
        <v>-21.66</v>
      </c>
      <c r="D228" s="387" t="n">
        <v>6</v>
      </c>
      <c r="E228" s="387" t="inlineStr">
        <is>
          <t>查看</t>
        </is>
      </c>
    </row>
    <row r="229">
      <c r="A229" s="387" t="n">
        <v>603866</v>
      </c>
      <c r="B229" s="387" t="inlineStr">
        <is>
          <t>桃李面包</t>
        </is>
      </c>
      <c r="C229" s="387" t="n">
        <v>-23.98</v>
      </c>
      <c r="D229" s="387" t="n">
        <v>11</v>
      </c>
      <c r="E229" s="387" t="inlineStr">
        <is>
          <t>查看</t>
        </is>
      </c>
    </row>
    <row r="230">
      <c r="A230" s="387" t="n">
        <v>300942</v>
      </c>
      <c r="B230" s="387" t="inlineStr">
        <is>
          <t>易瑞生物</t>
        </is>
      </c>
      <c r="C230" s="387" t="n">
        <v>-25.44</v>
      </c>
      <c r="D230" s="387" t="n">
        <v>41</v>
      </c>
      <c r="E230" s="387" t="inlineStr">
        <is>
          <t>查看</t>
        </is>
      </c>
    </row>
    <row r="231">
      <c r="A231" s="387" t="n">
        <v>159770</v>
      </c>
      <c r="B231" s="387" t="inlineStr">
        <is>
          <t>机器人AI</t>
        </is>
      </c>
      <c r="C231" s="387" t="n">
        <v>-27.34</v>
      </c>
      <c r="D231" s="387" t="n">
        <v>5</v>
      </c>
      <c r="E231" s="387" t="inlineStr">
        <is>
          <t>查看</t>
        </is>
      </c>
    </row>
    <row r="232" hidden="1" s="386">
      <c r="A232" s="387" t="n">
        <v>113640</v>
      </c>
      <c r="B232" s="387" t="inlineStr">
        <is>
          <t>苏利转债</t>
        </is>
      </c>
      <c r="C232" s="387" t="n">
        <v>-35.84</v>
      </c>
      <c r="D232" s="387" t="n">
        <v>6</v>
      </c>
      <c r="E232" s="387" t="inlineStr">
        <is>
          <t>查看</t>
        </is>
      </c>
    </row>
    <row r="233">
      <c r="A233" s="387" t="n">
        <v>600581</v>
      </c>
      <c r="B233" s="387" t="inlineStr">
        <is>
          <t>*ST八钢</t>
        </is>
      </c>
      <c r="C233" s="387" t="n">
        <v>-42.92</v>
      </c>
      <c r="D233" s="387" t="n">
        <v>12</v>
      </c>
      <c r="E233" s="387" t="inlineStr">
        <is>
          <t>查看</t>
        </is>
      </c>
    </row>
    <row r="234">
      <c r="A234" s="387" t="n">
        <v>2226</v>
      </c>
      <c r="B234" s="387" t="inlineStr">
        <is>
          <t>江南化工</t>
        </is>
      </c>
      <c r="C234" s="387" t="n">
        <v>-47.88</v>
      </c>
      <c r="D234" s="387" t="n">
        <v>3</v>
      </c>
      <c r="E234" s="387" t="inlineStr">
        <is>
          <t>查看</t>
        </is>
      </c>
    </row>
    <row r="235">
      <c r="A235" s="387" t="n">
        <v>2327</v>
      </c>
      <c r="B235" s="387" t="inlineStr">
        <is>
          <t>富安娜</t>
        </is>
      </c>
      <c r="C235" s="387" t="n">
        <v>-50.47</v>
      </c>
      <c r="D235" s="387" t="n">
        <v>10</v>
      </c>
      <c r="E235" s="387" t="inlineStr">
        <is>
          <t>查看</t>
        </is>
      </c>
    </row>
    <row r="236">
      <c r="A236" s="387" t="n">
        <v>603076</v>
      </c>
      <c r="B236" s="387" t="inlineStr">
        <is>
          <t>乐惠国际</t>
        </is>
      </c>
      <c r="C236" s="387" t="n">
        <v>-60.23</v>
      </c>
      <c r="D236" s="387" t="n">
        <v>1</v>
      </c>
      <c r="E236" s="387" t="inlineStr">
        <is>
          <t>查看</t>
        </is>
      </c>
    </row>
    <row r="237">
      <c r="A237" s="387" t="n">
        <v>1382</v>
      </c>
      <c r="B237" s="387" t="inlineStr">
        <is>
          <t>新亚电缆</t>
        </is>
      </c>
      <c r="C237" s="387" t="n">
        <v>-68.56</v>
      </c>
      <c r="D237" s="387" t="n">
        <v>44</v>
      </c>
      <c r="E237" s="387" t="inlineStr">
        <is>
          <t>查看</t>
        </is>
      </c>
    </row>
    <row r="238">
      <c r="A238" s="387" t="n">
        <v>301176</v>
      </c>
      <c r="B238" s="387" t="inlineStr">
        <is>
          <t>逸豪新材</t>
        </is>
      </c>
      <c r="C238" s="387" t="n">
        <v>-68.67</v>
      </c>
      <c r="D238" s="387" t="n">
        <v>3</v>
      </c>
      <c r="E238" s="387" t="inlineStr">
        <is>
          <t>查看</t>
        </is>
      </c>
    </row>
    <row r="239">
      <c r="A239" s="387" t="n">
        <v>2997</v>
      </c>
      <c r="B239" s="387" t="inlineStr">
        <is>
          <t>瑞鹄模具</t>
        </is>
      </c>
      <c r="C239" s="387" t="n">
        <v>-70.58</v>
      </c>
      <c r="D239" s="387" t="n">
        <v>11</v>
      </c>
      <c r="E239" s="387" t="inlineStr">
        <is>
          <t>查看</t>
        </is>
      </c>
    </row>
    <row r="240" hidden="1" s="386">
      <c r="A240" s="387" t="n">
        <v>127062</v>
      </c>
      <c r="B240" s="387" t="inlineStr">
        <is>
          <t>垒知转债</t>
        </is>
      </c>
      <c r="C240" s="387" t="n">
        <v>-70.70999999999999</v>
      </c>
      <c r="D240" s="387" t="n">
        <v>23</v>
      </c>
      <c r="E240" s="387" t="inlineStr">
        <is>
          <t>查看</t>
        </is>
      </c>
    </row>
    <row r="241" hidden="1" s="386">
      <c r="A241" s="387" t="n">
        <v>118037</v>
      </c>
      <c r="B241" s="387" t="inlineStr">
        <is>
          <t>上声转债</t>
        </is>
      </c>
      <c r="C241" s="387" t="n">
        <v>-71.88</v>
      </c>
      <c r="D241" s="387" t="n">
        <v>12</v>
      </c>
      <c r="E241" s="387" t="inlineStr">
        <is>
          <t>查看</t>
        </is>
      </c>
    </row>
    <row r="242">
      <c r="A242" s="387" t="n">
        <v>300360</v>
      </c>
      <c r="B242" s="387" t="inlineStr">
        <is>
          <t>炬华科技</t>
        </is>
      </c>
      <c r="C242" s="387" t="n">
        <v>-77.93000000000001</v>
      </c>
      <c r="D242" s="387" t="n">
        <v>6</v>
      </c>
      <c r="E242" s="387" t="inlineStr">
        <is>
          <t>查看</t>
        </is>
      </c>
    </row>
    <row r="243" hidden="1" s="386">
      <c r="A243" s="387" t="n">
        <v>123091</v>
      </c>
      <c r="B243" s="387" t="inlineStr">
        <is>
          <t>长海转债</t>
        </is>
      </c>
      <c r="C243" s="387" t="n">
        <v>-84.63</v>
      </c>
      <c r="D243" s="387" t="n">
        <v>1</v>
      </c>
      <c r="E243" s="387" t="inlineStr">
        <is>
          <t>查看</t>
        </is>
      </c>
    </row>
    <row r="244">
      <c r="A244" s="387" t="n">
        <v>2282</v>
      </c>
      <c r="B244" s="387" t="inlineStr">
        <is>
          <t>博深股份</t>
        </is>
      </c>
      <c r="C244" s="387" t="n">
        <v>-86.04000000000001</v>
      </c>
      <c r="D244" s="387" t="n">
        <v>6</v>
      </c>
      <c r="E244" s="387" t="inlineStr">
        <is>
          <t>查看</t>
        </is>
      </c>
    </row>
    <row r="245" hidden="1" s="386">
      <c r="A245" s="387" t="n">
        <v>113563</v>
      </c>
      <c r="B245" s="387" t="inlineStr">
        <is>
          <t>柳药转债</t>
        </is>
      </c>
      <c r="C245" s="387" t="n">
        <v>-88.53</v>
      </c>
      <c r="D245" s="387" t="n">
        <v>4</v>
      </c>
      <c r="E245" s="387" t="inlineStr">
        <is>
          <t>查看</t>
        </is>
      </c>
    </row>
    <row r="246">
      <c r="A246" s="387" t="n">
        <v>2398</v>
      </c>
      <c r="B246" s="387" t="inlineStr">
        <is>
          <t>垒知集团</t>
        </is>
      </c>
      <c r="C246" s="387" t="n">
        <v>-88.98</v>
      </c>
      <c r="D246" s="387" t="n">
        <v>6</v>
      </c>
      <c r="E246" s="387" t="inlineStr">
        <is>
          <t>查看</t>
        </is>
      </c>
    </row>
    <row r="247">
      <c r="A247" s="387" t="n">
        <v>603223</v>
      </c>
      <c r="B247" s="387" t="inlineStr">
        <is>
          <t>恒通股份</t>
        </is>
      </c>
      <c r="C247" s="387" t="n">
        <v>-95.06</v>
      </c>
      <c r="D247" s="387" t="n">
        <v>1</v>
      </c>
      <c r="E247" s="387" t="inlineStr">
        <is>
          <t>查看</t>
        </is>
      </c>
    </row>
    <row r="248">
      <c r="A248" s="387" t="n">
        <v>603248</v>
      </c>
      <c r="B248" s="387" t="inlineStr">
        <is>
          <t>锡华科技</t>
        </is>
      </c>
      <c r="C248" s="387" t="n">
        <v>-108.68</v>
      </c>
      <c r="D248" s="387" t="n">
        <v>9</v>
      </c>
      <c r="E248" s="387" t="inlineStr">
        <is>
          <t>查看</t>
        </is>
      </c>
    </row>
    <row r="249">
      <c r="A249" s="387" t="n">
        <v>2507</v>
      </c>
      <c r="B249" s="387" t="inlineStr">
        <is>
          <t>涪陵榨菜</t>
        </is>
      </c>
      <c r="C249" s="387" t="n">
        <v>-109.09</v>
      </c>
      <c r="D249" s="387" t="n">
        <v>2</v>
      </c>
      <c r="E249" s="387" t="inlineStr">
        <is>
          <t>查看</t>
        </is>
      </c>
    </row>
    <row r="250">
      <c r="A250" s="387" t="n">
        <v>873649</v>
      </c>
      <c r="B250" s="387" t="inlineStr">
        <is>
          <t>信泰航空</t>
        </is>
      </c>
      <c r="C250" s="387" t="n">
        <v>-114.52</v>
      </c>
      <c r="D250" s="387" t="n">
        <v>5</v>
      </c>
      <c r="E250" s="387" t="inlineStr">
        <is>
          <t>查看</t>
        </is>
      </c>
    </row>
    <row r="251">
      <c r="A251" s="387" t="n">
        <v>603370</v>
      </c>
      <c r="B251" s="387" t="inlineStr">
        <is>
          <t>华新精科</t>
        </is>
      </c>
      <c r="C251" s="387" t="n">
        <v>-114.83</v>
      </c>
      <c r="D251" s="387" t="n">
        <v>79</v>
      </c>
      <c r="E251" s="387" t="inlineStr">
        <is>
          <t>查看</t>
        </is>
      </c>
    </row>
    <row r="252">
      <c r="A252" s="387" t="n">
        <v>1205</v>
      </c>
      <c r="B252" s="387" t="inlineStr">
        <is>
          <t>盛航股份</t>
        </is>
      </c>
      <c r="C252" s="387" t="n">
        <v>-131.72</v>
      </c>
      <c r="D252" s="387" t="n">
        <v>19</v>
      </c>
      <c r="E252" s="387" t="inlineStr">
        <is>
          <t>查看</t>
        </is>
      </c>
    </row>
    <row r="253">
      <c r="A253" s="387" t="n">
        <v>603912</v>
      </c>
      <c r="B253" s="387" t="inlineStr">
        <is>
          <t>佳力图</t>
        </is>
      </c>
      <c r="C253" s="387" t="n">
        <v>-144.14</v>
      </c>
      <c r="D253" s="387" t="n">
        <v>8</v>
      </c>
      <c r="E253" s="387" t="inlineStr">
        <is>
          <t>查看</t>
        </is>
      </c>
    </row>
    <row r="254">
      <c r="A254" s="387" t="n">
        <v>301508</v>
      </c>
      <c r="B254" s="387" t="inlineStr">
        <is>
          <t>中机认检</t>
        </is>
      </c>
      <c r="C254" s="387" t="n">
        <v>-145.05</v>
      </c>
      <c r="D254" s="387" t="n">
        <v>6</v>
      </c>
      <c r="E254" s="387" t="inlineStr">
        <is>
          <t>查看</t>
        </is>
      </c>
    </row>
    <row r="255">
      <c r="A255" s="387" t="n">
        <v>159996</v>
      </c>
      <c r="B255" s="387" t="inlineStr">
        <is>
          <t>家电ETF</t>
        </is>
      </c>
      <c r="C255" s="387" t="n">
        <v>-154.32</v>
      </c>
      <c r="D255" s="387" t="n">
        <v>4</v>
      </c>
      <c r="E255" s="387" t="inlineStr">
        <is>
          <t>查看</t>
        </is>
      </c>
    </row>
    <row r="256">
      <c r="A256" s="387" t="n">
        <v>159566</v>
      </c>
      <c r="B256" s="387" t="inlineStr">
        <is>
          <t>储能电池</t>
        </is>
      </c>
      <c r="C256" s="387" t="n">
        <v>-164.86</v>
      </c>
      <c r="D256" s="387" t="n">
        <v>4</v>
      </c>
      <c r="E256" s="387" t="inlineStr">
        <is>
          <t>查看</t>
        </is>
      </c>
    </row>
    <row r="257">
      <c r="A257" s="387" t="n">
        <v>705</v>
      </c>
      <c r="B257" s="387" t="inlineStr">
        <is>
          <t>浙江震元</t>
        </is>
      </c>
      <c r="C257" s="387" t="n">
        <v>-209.78</v>
      </c>
      <c r="D257" s="387" t="n">
        <v>7</v>
      </c>
      <c r="E257" s="387" t="inlineStr">
        <is>
          <t>查看</t>
        </is>
      </c>
    </row>
    <row r="258">
      <c r="A258" s="387" t="n">
        <v>601718</v>
      </c>
      <c r="B258" s="387" t="inlineStr">
        <is>
          <t>ST际华</t>
        </is>
      </c>
      <c r="C258" s="387" t="n">
        <v>-213.99</v>
      </c>
      <c r="D258" s="387" t="n">
        <v>3</v>
      </c>
      <c r="E258" s="387" t="inlineStr">
        <is>
          <t>查看</t>
        </is>
      </c>
    </row>
    <row r="259">
      <c r="A259" s="387" t="n">
        <v>2633</v>
      </c>
      <c r="B259" s="387" t="inlineStr">
        <is>
          <t>申科股份</t>
        </is>
      </c>
      <c r="C259" s="387" t="n">
        <v>-216.66</v>
      </c>
      <c r="D259" s="387" t="n">
        <v>7</v>
      </c>
      <c r="E259" s="387" t="inlineStr">
        <is>
          <t>查看</t>
        </is>
      </c>
    </row>
    <row r="260">
      <c r="A260" s="387" t="n">
        <v>603213</v>
      </c>
      <c r="B260" s="387" t="inlineStr">
        <is>
          <t>镇洋发展</t>
        </is>
      </c>
      <c r="C260" s="387" t="n">
        <v>-224.31</v>
      </c>
      <c r="D260" s="387" t="n">
        <v>26</v>
      </c>
      <c r="E260" s="387" t="inlineStr">
        <is>
          <t>查看</t>
        </is>
      </c>
    </row>
    <row r="261">
      <c r="A261" s="387" t="n">
        <v>600535</v>
      </c>
      <c r="B261" s="387" t="inlineStr">
        <is>
          <t>天士力</t>
        </is>
      </c>
      <c r="C261" s="387" t="n">
        <v>-226.45</v>
      </c>
      <c r="D261" s="387" t="n">
        <v>7</v>
      </c>
      <c r="E261" s="387" t="inlineStr">
        <is>
          <t>查看</t>
        </is>
      </c>
    </row>
    <row r="262">
      <c r="A262" s="387" t="n">
        <v>300869</v>
      </c>
      <c r="B262" s="387" t="inlineStr">
        <is>
          <t>康泰医学</t>
        </is>
      </c>
      <c r="C262" s="387" t="n">
        <v>-231.2</v>
      </c>
      <c r="D262" s="387" t="n">
        <v>23</v>
      </c>
      <c r="E262" s="387" t="inlineStr">
        <is>
          <t>查看</t>
        </is>
      </c>
    </row>
    <row r="263">
      <c r="A263" s="387" t="n">
        <v>300172</v>
      </c>
      <c r="B263" s="387" t="inlineStr">
        <is>
          <t>中电环保</t>
        </is>
      </c>
      <c r="C263" s="387" t="n">
        <v>-232.03</v>
      </c>
      <c r="D263" s="387" t="n">
        <v>6</v>
      </c>
      <c r="E263" s="387" t="inlineStr">
        <is>
          <t>查看</t>
        </is>
      </c>
    </row>
    <row r="264">
      <c r="A264" s="387" t="n">
        <v>920418</v>
      </c>
      <c r="B264" s="387" t="inlineStr">
        <is>
          <t>XD苏轴股</t>
        </is>
      </c>
      <c r="C264" s="387" t="n">
        <v>-235.79</v>
      </c>
      <c r="D264" s="387" t="n">
        <v>30</v>
      </c>
      <c r="E264" s="387" t="inlineStr">
        <is>
          <t>查看</t>
        </is>
      </c>
    </row>
    <row r="265">
      <c r="A265" s="387" t="n">
        <v>603202</v>
      </c>
      <c r="B265" s="387" t="inlineStr">
        <is>
          <t>天有为</t>
        </is>
      </c>
      <c r="C265" s="387" t="n">
        <v>-239.2</v>
      </c>
      <c r="D265" s="387" t="n">
        <v>7</v>
      </c>
      <c r="E265" s="387" t="inlineStr">
        <is>
          <t>查看</t>
        </is>
      </c>
    </row>
    <row r="266">
      <c r="A266" s="387" t="n">
        <v>812</v>
      </c>
      <c r="B266" s="387" t="inlineStr">
        <is>
          <t>陕西金叶</t>
        </is>
      </c>
      <c r="C266" s="387" t="n">
        <v>-240.53</v>
      </c>
      <c r="D266" s="387" t="n">
        <v>5</v>
      </c>
      <c r="E266" s="387" t="inlineStr">
        <is>
          <t>查看</t>
        </is>
      </c>
    </row>
    <row r="267" hidden="1" s="386">
      <c r="A267" s="387" t="n">
        <v>113624</v>
      </c>
      <c r="B267" s="387" t="inlineStr">
        <is>
          <t>正川转债</t>
        </is>
      </c>
      <c r="C267" s="387" t="n">
        <v>-244.66</v>
      </c>
      <c r="D267" s="387" t="n">
        <v>12</v>
      </c>
      <c r="E267" s="387" t="inlineStr">
        <is>
          <t>查看</t>
        </is>
      </c>
    </row>
    <row r="268">
      <c r="A268" s="387" t="n">
        <v>301565</v>
      </c>
      <c r="B268" s="387" t="inlineStr">
        <is>
          <t>中仑新材</t>
        </is>
      </c>
      <c r="C268" s="387" t="n">
        <v>-254.25</v>
      </c>
      <c r="D268" s="387" t="n">
        <v>7</v>
      </c>
      <c r="E268" s="387" t="inlineStr">
        <is>
          <t>查看</t>
        </is>
      </c>
    </row>
    <row r="269">
      <c r="A269" s="387" t="n">
        <v>2982</v>
      </c>
      <c r="B269" s="387" t="inlineStr">
        <is>
          <t>湘佳股份</t>
        </is>
      </c>
      <c r="C269" s="387" t="n">
        <v>-260.81</v>
      </c>
      <c r="D269" s="387" t="n">
        <v>11</v>
      </c>
      <c r="E269" s="387" t="inlineStr">
        <is>
          <t>查看</t>
        </is>
      </c>
    </row>
    <row r="270">
      <c r="A270" s="387" t="n">
        <v>688003</v>
      </c>
      <c r="B270" s="387" t="inlineStr">
        <is>
          <t>天准科技</t>
        </is>
      </c>
      <c r="C270" s="387" t="n">
        <v>-262.38</v>
      </c>
      <c r="D270" s="387" t="n">
        <v>3</v>
      </c>
      <c r="E270" s="387" t="inlineStr">
        <is>
          <t>查看</t>
        </is>
      </c>
    </row>
    <row r="271" hidden="1" s="386">
      <c r="A271" s="387" t="n">
        <v>118024</v>
      </c>
      <c r="B271" s="387" t="inlineStr">
        <is>
          <t>冠宇转债</t>
        </is>
      </c>
      <c r="C271" s="387" t="n">
        <v>-279.69</v>
      </c>
      <c r="D271" s="387" t="n">
        <v>1</v>
      </c>
      <c r="E271" s="387" t="inlineStr">
        <is>
          <t>查看</t>
        </is>
      </c>
    </row>
    <row r="272">
      <c r="A272" s="387" t="n">
        <v>603530</v>
      </c>
      <c r="B272" s="387" t="inlineStr">
        <is>
          <t>神马电力</t>
        </is>
      </c>
      <c r="C272" s="387" t="n">
        <v>-281.22</v>
      </c>
      <c r="D272" s="387" t="n">
        <v>5</v>
      </c>
      <c r="E272" s="387" t="inlineStr">
        <is>
          <t>查看</t>
        </is>
      </c>
    </row>
    <row r="273">
      <c r="A273" s="387" t="n">
        <v>1369</v>
      </c>
      <c r="B273" s="387" t="inlineStr">
        <is>
          <t>双欣材料</t>
        </is>
      </c>
      <c r="C273" s="387" t="n">
        <v>-295.25</v>
      </c>
      <c r="D273" s="387" t="n">
        <v>6</v>
      </c>
      <c r="E273" s="387" t="inlineStr">
        <is>
          <t>查看</t>
        </is>
      </c>
    </row>
    <row r="274">
      <c r="A274" s="387" t="n">
        <v>603257</v>
      </c>
      <c r="B274" s="387" t="inlineStr">
        <is>
          <t>中国瑞林</t>
        </is>
      </c>
      <c r="C274" s="387" t="n">
        <v>-305.94</v>
      </c>
      <c r="D274" s="387" t="n">
        <v>13</v>
      </c>
      <c r="E274" s="387" t="inlineStr">
        <is>
          <t>查看</t>
        </is>
      </c>
    </row>
    <row r="275">
      <c r="A275" s="387" t="n">
        <v>300866</v>
      </c>
      <c r="B275" s="387" t="inlineStr">
        <is>
          <t>安克创新</t>
        </is>
      </c>
      <c r="C275" s="387" t="n">
        <v>-321.83</v>
      </c>
      <c r="D275" s="387" t="n">
        <v>4</v>
      </c>
      <c r="E275" s="387" t="inlineStr">
        <is>
          <t>查看</t>
        </is>
      </c>
    </row>
    <row r="276">
      <c r="A276" s="387" t="n">
        <v>688680</v>
      </c>
      <c r="B276" s="387" t="inlineStr">
        <is>
          <t>海优新材</t>
        </is>
      </c>
      <c r="C276" s="387" t="n">
        <v>-333.56</v>
      </c>
      <c r="D276" s="387" t="n">
        <v>6</v>
      </c>
      <c r="E276" s="387" t="inlineStr">
        <is>
          <t>查看</t>
        </is>
      </c>
    </row>
    <row r="277">
      <c r="A277" s="387" t="n">
        <v>300338</v>
      </c>
      <c r="B277" s="387" t="inlineStr">
        <is>
          <t>*ST开元</t>
        </is>
      </c>
      <c r="C277" s="387" t="n">
        <v>-335.13</v>
      </c>
      <c r="D277" s="387" t="n">
        <v>12</v>
      </c>
      <c r="E277" s="387" t="inlineStr">
        <is>
          <t>查看</t>
        </is>
      </c>
    </row>
    <row r="278">
      <c r="A278" s="387" t="n">
        <v>1388</v>
      </c>
      <c r="B278" s="387" t="inlineStr">
        <is>
          <t>信通电子</t>
        </is>
      </c>
      <c r="C278" s="387" t="n">
        <v>-335.37</v>
      </c>
      <c r="D278" s="387" t="n">
        <v>42</v>
      </c>
      <c r="E278" s="387" t="inlineStr">
        <is>
          <t>查看</t>
        </is>
      </c>
    </row>
    <row r="279">
      <c r="A279" s="387" t="n">
        <v>600119</v>
      </c>
      <c r="B279" s="387" t="inlineStr">
        <is>
          <t>*ST长投</t>
        </is>
      </c>
      <c r="C279" s="387" t="n">
        <v>-342.11</v>
      </c>
      <c r="D279" s="387" t="n">
        <v>9</v>
      </c>
      <c r="E279" s="387" t="inlineStr">
        <is>
          <t>查看</t>
        </is>
      </c>
    </row>
    <row r="280" hidden="1" s="386">
      <c r="A280" s="387" t="n">
        <v>113638</v>
      </c>
      <c r="B280" s="387" t="inlineStr">
        <is>
          <t>台21转债</t>
        </is>
      </c>
      <c r="C280" s="387" t="n">
        <v>-351.71</v>
      </c>
      <c r="D280" s="387" t="n">
        <v>6</v>
      </c>
      <c r="E280" s="387" t="inlineStr">
        <is>
          <t>查看</t>
        </is>
      </c>
    </row>
    <row r="281">
      <c r="A281" s="387" t="n">
        <v>601059</v>
      </c>
      <c r="B281" s="387" t="inlineStr">
        <is>
          <t>信达证券</t>
        </is>
      </c>
      <c r="C281" s="387" t="n">
        <v>-356.12</v>
      </c>
      <c r="D281" s="387" t="n">
        <v>39</v>
      </c>
      <c r="E281" s="387" t="inlineStr">
        <is>
          <t>查看</t>
        </is>
      </c>
    </row>
    <row r="282">
      <c r="A282" s="387" t="n">
        <v>300332</v>
      </c>
      <c r="B282" s="387" t="inlineStr">
        <is>
          <t>天壕能源</t>
        </is>
      </c>
      <c r="C282" s="387" t="n">
        <v>-358.66</v>
      </c>
      <c r="D282" s="387" t="n">
        <v>40</v>
      </c>
      <c r="E282" s="387" t="inlineStr">
        <is>
          <t>查看</t>
        </is>
      </c>
    </row>
    <row r="283">
      <c r="A283" s="387" t="n">
        <v>688750</v>
      </c>
      <c r="B283" s="387" t="inlineStr">
        <is>
          <t>金天钛业</t>
        </is>
      </c>
      <c r="C283" s="387" t="n">
        <v>-376.05</v>
      </c>
      <c r="D283" s="387" t="n">
        <v>23</v>
      </c>
      <c r="E283" s="387" t="inlineStr">
        <is>
          <t>查看</t>
        </is>
      </c>
    </row>
    <row r="284">
      <c r="A284" s="387" t="n">
        <v>300604</v>
      </c>
      <c r="B284" s="387" t="inlineStr">
        <is>
          <t>长川科技</t>
        </is>
      </c>
      <c r="C284" s="387" t="n">
        <v>-379.66</v>
      </c>
      <c r="D284" s="387" t="n">
        <v>1</v>
      </c>
      <c r="E284" s="387" t="inlineStr">
        <is>
          <t>查看</t>
        </is>
      </c>
    </row>
    <row r="285">
      <c r="A285" s="387" t="n">
        <v>600993</v>
      </c>
      <c r="B285" s="387" t="inlineStr">
        <is>
          <t>马应龙</t>
        </is>
      </c>
      <c r="C285" s="387" t="n">
        <v>-383.8</v>
      </c>
      <c r="D285" s="387" t="n">
        <v>7</v>
      </c>
      <c r="E285" s="387" t="inlineStr">
        <is>
          <t>查看</t>
        </is>
      </c>
    </row>
    <row r="286">
      <c r="A286" s="387" t="n">
        <v>2656</v>
      </c>
      <c r="B286" s="387" t="inlineStr">
        <is>
          <t>*ST摩登</t>
        </is>
      </c>
      <c r="C286" s="387" t="n">
        <v>-388.76</v>
      </c>
      <c r="D286" s="387" t="n">
        <v>7</v>
      </c>
      <c r="E286" s="387" t="inlineStr">
        <is>
          <t>查看</t>
        </is>
      </c>
    </row>
    <row r="287">
      <c r="A287" s="387" t="n">
        <v>301556</v>
      </c>
      <c r="B287" s="387" t="inlineStr">
        <is>
          <t>托普云农</t>
        </is>
      </c>
      <c r="C287" s="387" t="n">
        <v>-395.77</v>
      </c>
      <c r="D287" s="387" t="n">
        <v>6</v>
      </c>
      <c r="E287" s="387" t="inlineStr">
        <is>
          <t>查看</t>
        </is>
      </c>
    </row>
    <row r="288">
      <c r="A288" s="387" t="n">
        <v>301592</v>
      </c>
      <c r="B288" s="387" t="inlineStr">
        <is>
          <t>六九一二</t>
        </is>
      </c>
      <c r="C288" s="387" t="n">
        <v>-415.99</v>
      </c>
      <c r="D288" s="387" t="n">
        <v>3</v>
      </c>
      <c r="E288" s="387" t="inlineStr">
        <is>
          <t>查看</t>
        </is>
      </c>
    </row>
    <row r="289">
      <c r="A289" s="387" t="n">
        <v>301015</v>
      </c>
      <c r="B289" s="387" t="inlineStr">
        <is>
          <t>百洋医药</t>
        </is>
      </c>
      <c r="C289" s="387" t="n">
        <v>-424.22</v>
      </c>
      <c r="D289" s="387" t="n">
        <v>18</v>
      </c>
      <c r="E289" s="387" t="inlineStr">
        <is>
          <t>查看</t>
        </is>
      </c>
    </row>
    <row r="290">
      <c r="A290" s="387" t="n">
        <v>301036</v>
      </c>
      <c r="B290" s="387" t="inlineStr">
        <is>
          <t>双乐股份</t>
        </is>
      </c>
      <c r="C290" s="387" t="n">
        <v>-430.02</v>
      </c>
      <c r="D290" s="387" t="n">
        <v>4</v>
      </c>
      <c r="E290" s="387" t="inlineStr">
        <is>
          <t>查看</t>
        </is>
      </c>
    </row>
    <row r="291">
      <c r="A291" s="387" t="n">
        <v>159326</v>
      </c>
      <c r="B291" s="387" t="inlineStr">
        <is>
          <t>电网设备</t>
        </is>
      </c>
      <c r="C291" s="387" t="n">
        <v>-430.8</v>
      </c>
      <c r="D291" s="387" t="n">
        <v>1</v>
      </c>
      <c r="E291" s="387" t="inlineStr">
        <is>
          <t>查看</t>
        </is>
      </c>
    </row>
    <row r="292" hidden="1" s="386">
      <c r="A292" s="387" t="n">
        <v>113660</v>
      </c>
      <c r="B292" s="387" t="inlineStr">
        <is>
          <t>寿22转债</t>
        </is>
      </c>
      <c r="C292" s="387" t="n">
        <v>-436.38</v>
      </c>
      <c r="D292" s="387" t="n">
        <v>2</v>
      </c>
      <c r="E292" s="387" t="inlineStr">
        <is>
          <t>查看</t>
        </is>
      </c>
    </row>
    <row r="293">
      <c r="A293" s="387" t="n">
        <v>159992</v>
      </c>
      <c r="B293" s="387" t="inlineStr">
        <is>
          <t>创新药</t>
        </is>
      </c>
      <c r="C293" s="387" t="n">
        <v>-454.39</v>
      </c>
      <c r="D293" s="387" t="n">
        <v>38</v>
      </c>
      <c r="E293" s="387" t="inlineStr">
        <is>
          <t>查看</t>
        </is>
      </c>
    </row>
    <row r="294">
      <c r="A294" s="387" t="n">
        <v>603376</v>
      </c>
      <c r="B294" s="387" t="inlineStr">
        <is>
          <t>大明电子</t>
        </is>
      </c>
      <c r="C294" s="387" t="n">
        <v>-454.72</v>
      </c>
      <c r="D294" s="387" t="n">
        <v>8</v>
      </c>
      <c r="E294" s="387" t="inlineStr">
        <is>
          <t>查看</t>
        </is>
      </c>
    </row>
    <row r="295">
      <c r="A295" s="387" t="n">
        <v>603395</v>
      </c>
      <c r="B295" s="387" t="inlineStr">
        <is>
          <t>红四方</t>
        </is>
      </c>
      <c r="C295" s="387" t="n">
        <v>-473.89</v>
      </c>
      <c r="D295" s="387" t="n">
        <v>7</v>
      </c>
      <c r="E295" s="387" t="inlineStr">
        <is>
          <t>查看</t>
        </is>
      </c>
    </row>
    <row r="296">
      <c r="A296" s="387" t="n">
        <v>300563</v>
      </c>
      <c r="B296" s="387" t="inlineStr">
        <is>
          <t>神宇股份</t>
        </is>
      </c>
      <c r="C296" s="387" t="n">
        <v>-474.87</v>
      </c>
      <c r="D296" s="387" t="n">
        <v>4</v>
      </c>
      <c r="E296" s="387" t="inlineStr">
        <is>
          <t>查看</t>
        </is>
      </c>
    </row>
    <row r="297">
      <c r="A297" s="387" t="n">
        <v>603382</v>
      </c>
      <c r="B297" s="387" t="inlineStr">
        <is>
          <t>海阳科技</t>
        </is>
      </c>
      <c r="C297" s="387" t="n">
        <v>-481.29</v>
      </c>
      <c r="D297" s="387" t="n">
        <v>26</v>
      </c>
      <c r="E297" s="387" t="inlineStr">
        <is>
          <t>查看</t>
        </is>
      </c>
    </row>
    <row r="298" hidden="1" s="386">
      <c r="A298" s="387" t="n">
        <v>123196</v>
      </c>
      <c r="B298" s="387" t="inlineStr">
        <is>
          <t>正元转02</t>
        </is>
      </c>
      <c r="C298" s="387" t="n">
        <v>-483.89</v>
      </c>
      <c r="D298" s="387" t="n">
        <v>3</v>
      </c>
      <c r="E298" s="387" t="inlineStr">
        <is>
          <t>查看</t>
        </is>
      </c>
    </row>
    <row r="299">
      <c r="A299" s="387" t="n">
        <v>301479</v>
      </c>
      <c r="B299" s="387" t="inlineStr">
        <is>
          <t>弘景光电</t>
        </is>
      </c>
      <c r="C299" s="387" t="n">
        <v>-485.07</v>
      </c>
      <c r="D299" s="387" t="n">
        <v>4</v>
      </c>
      <c r="E299" s="387" t="inlineStr">
        <is>
          <t>查看</t>
        </is>
      </c>
    </row>
    <row r="300">
      <c r="A300" s="387" t="n">
        <v>603855</v>
      </c>
      <c r="B300" s="387" t="inlineStr">
        <is>
          <t>华荣股份</t>
        </is>
      </c>
      <c r="C300" s="387" t="n">
        <v>-488.04</v>
      </c>
      <c r="D300" s="387" t="n">
        <v>8</v>
      </c>
      <c r="E300" s="387" t="inlineStr">
        <is>
          <t>查看</t>
        </is>
      </c>
    </row>
    <row r="301" hidden="1" s="386">
      <c r="A301" s="387" t="n">
        <v>113653</v>
      </c>
      <c r="B301" s="387" t="inlineStr">
        <is>
          <t>永22转债</t>
        </is>
      </c>
      <c r="C301" s="387" t="n">
        <v>-501.98</v>
      </c>
      <c r="D301" s="387" t="n">
        <v>1</v>
      </c>
      <c r="E301" s="387" t="inlineStr">
        <is>
          <t>查看</t>
        </is>
      </c>
    </row>
    <row r="302">
      <c r="A302" s="387" t="n">
        <v>300640</v>
      </c>
      <c r="B302" s="387" t="inlineStr">
        <is>
          <t>德艺文创</t>
        </is>
      </c>
      <c r="C302" s="387" t="n">
        <v>-521.87</v>
      </c>
      <c r="D302" s="387" t="n">
        <v>27</v>
      </c>
      <c r="E302" s="387" t="inlineStr">
        <is>
          <t>查看</t>
        </is>
      </c>
    </row>
    <row r="303">
      <c r="A303" s="387" t="n">
        <v>600161</v>
      </c>
      <c r="B303" s="387" t="inlineStr">
        <is>
          <t>天坛生物</t>
        </is>
      </c>
      <c r="C303" s="387" t="n">
        <v>-536.71</v>
      </c>
      <c r="D303" s="387" t="n">
        <v>31</v>
      </c>
      <c r="E303" s="387" t="inlineStr">
        <is>
          <t>查看</t>
        </is>
      </c>
    </row>
    <row r="304">
      <c r="A304" s="387" t="n">
        <v>688772</v>
      </c>
      <c r="B304" s="387" t="inlineStr">
        <is>
          <t>珠海冠宇</t>
        </is>
      </c>
      <c r="C304" s="387" t="n">
        <v>-544.22</v>
      </c>
      <c r="D304" s="387" t="n">
        <v>3</v>
      </c>
      <c r="E304" s="387" t="inlineStr">
        <is>
          <t>查看</t>
        </is>
      </c>
    </row>
    <row r="305">
      <c r="A305" s="387" t="n">
        <v>688567</v>
      </c>
      <c r="B305" s="387" t="inlineStr">
        <is>
          <t>孚能科技</t>
        </is>
      </c>
      <c r="C305" s="387" t="n">
        <v>-544.96</v>
      </c>
      <c r="D305" s="387" t="n">
        <v>1</v>
      </c>
      <c r="E305" s="387" t="inlineStr">
        <is>
          <t>查看</t>
        </is>
      </c>
    </row>
    <row r="306">
      <c r="A306" s="387" t="n">
        <v>2807</v>
      </c>
      <c r="B306" s="387" t="inlineStr">
        <is>
          <t>江阴银行</t>
        </is>
      </c>
      <c r="C306" s="387" t="n">
        <v>-552.3</v>
      </c>
      <c r="D306" s="387" t="n">
        <v>36</v>
      </c>
      <c r="E306" s="387" t="inlineStr">
        <is>
          <t>查看</t>
        </is>
      </c>
    </row>
    <row r="307">
      <c r="A307" s="387" t="n">
        <v>600028</v>
      </c>
      <c r="B307" s="387" t="inlineStr">
        <is>
          <t>中国石化</t>
        </is>
      </c>
      <c r="C307" s="387" t="n">
        <v>-554.7</v>
      </c>
      <c r="D307" s="387" t="n">
        <v>3</v>
      </c>
      <c r="E307" s="387" t="inlineStr">
        <is>
          <t>查看</t>
        </is>
      </c>
    </row>
    <row r="308">
      <c r="A308" s="387" t="n">
        <v>600775</v>
      </c>
      <c r="B308" s="387" t="inlineStr">
        <is>
          <t>南京熊猫</t>
        </is>
      </c>
      <c r="C308" s="387" t="n">
        <v>-559.5599999999999</v>
      </c>
      <c r="D308" s="387" t="n">
        <v>2</v>
      </c>
      <c r="E308" s="387" t="inlineStr">
        <is>
          <t>查看</t>
        </is>
      </c>
    </row>
    <row r="309">
      <c r="A309" s="387" t="n">
        <v>603529</v>
      </c>
      <c r="B309" s="387" t="inlineStr">
        <is>
          <t>爱玛科技</t>
        </is>
      </c>
      <c r="C309" s="387" t="n">
        <v>-568.91</v>
      </c>
      <c r="D309" s="387" t="n">
        <v>7</v>
      </c>
      <c r="E309" s="387" t="inlineStr">
        <is>
          <t>查看</t>
        </is>
      </c>
    </row>
    <row r="310" hidden="1" s="386">
      <c r="A310" s="387" t="n">
        <v>128142</v>
      </c>
      <c r="B310" s="387" t="inlineStr">
        <is>
          <t>新乳转债</t>
        </is>
      </c>
      <c r="C310" s="387" t="n">
        <v>-572.23</v>
      </c>
      <c r="D310" s="387" t="n">
        <v>21</v>
      </c>
      <c r="E310" s="387" t="inlineStr">
        <is>
          <t>查看</t>
        </is>
      </c>
    </row>
    <row r="311">
      <c r="A311" s="387" t="n">
        <v>301215</v>
      </c>
      <c r="B311" s="387" t="inlineStr">
        <is>
          <t>中汽股份</t>
        </is>
      </c>
      <c r="C311" s="387" t="n">
        <v>-580.54</v>
      </c>
      <c r="D311" s="387" t="n">
        <v>8</v>
      </c>
      <c r="E311" s="387" t="inlineStr">
        <is>
          <t>查看</t>
        </is>
      </c>
    </row>
    <row r="312">
      <c r="A312" s="387" t="n">
        <v>601778</v>
      </c>
      <c r="B312" s="387" t="inlineStr">
        <is>
          <t>晶科科技</t>
        </is>
      </c>
      <c r="C312" s="387" t="n">
        <v>-586.49</v>
      </c>
      <c r="D312" s="387" t="n">
        <v>1</v>
      </c>
      <c r="E312" s="387" t="inlineStr">
        <is>
          <t>查看</t>
        </is>
      </c>
    </row>
    <row r="313" hidden="1" s="386">
      <c r="A313" s="387" t="n">
        <v>123065</v>
      </c>
      <c r="B313" s="387" t="inlineStr">
        <is>
          <t>宝莱转债</t>
        </is>
      </c>
      <c r="C313" s="387" t="n">
        <v>-592.51</v>
      </c>
      <c r="D313" s="387" t="n">
        <v>14</v>
      </c>
      <c r="E313" s="387" t="inlineStr">
        <is>
          <t>查看</t>
        </is>
      </c>
    </row>
    <row r="314" hidden="1" s="386">
      <c r="A314" s="387" t="n">
        <v>123214</v>
      </c>
      <c r="B314" s="387" t="inlineStr">
        <is>
          <t>东宝转债</t>
        </is>
      </c>
      <c r="C314" s="387" t="n">
        <v>-615.01</v>
      </c>
      <c r="D314" s="387" t="n">
        <v>0</v>
      </c>
      <c r="E314" s="387" t="inlineStr">
        <is>
          <t>查看</t>
        </is>
      </c>
    </row>
    <row r="315">
      <c r="A315" s="387" t="n">
        <v>300697</v>
      </c>
      <c r="B315" s="387" t="inlineStr">
        <is>
          <t>电工合金</t>
        </is>
      </c>
      <c r="C315" s="387" t="n">
        <v>-621.9400000000001</v>
      </c>
      <c r="D315" s="387" t="n">
        <v>2</v>
      </c>
      <c r="E315" s="387" t="inlineStr">
        <is>
          <t>查看</t>
        </is>
      </c>
    </row>
    <row r="316">
      <c r="A316" s="387" t="n">
        <v>688166</v>
      </c>
      <c r="B316" s="387" t="inlineStr">
        <is>
          <t>博瑞医药</t>
        </is>
      </c>
      <c r="C316" s="387" t="n">
        <v>-622.64</v>
      </c>
      <c r="D316" s="387" t="n">
        <v>47</v>
      </c>
      <c r="E316" s="387" t="inlineStr">
        <is>
          <t>查看</t>
        </is>
      </c>
    </row>
    <row r="317">
      <c r="A317" s="387" t="n">
        <v>301575</v>
      </c>
      <c r="B317" s="387" t="inlineStr">
        <is>
          <t>艾芬达</t>
        </is>
      </c>
      <c r="C317" s="387" t="n">
        <v>-626.96</v>
      </c>
      <c r="D317" s="387" t="n">
        <v>6</v>
      </c>
      <c r="E317" s="387" t="inlineStr">
        <is>
          <t>查看</t>
        </is>
      </c>
    </row>
    <row r="318">
      <c r="A318" s="387" t="n">
        <v>688755</v>
      </c>
      <c r="B318" s="387" t="inlineStr">
        <is>
          <t>汉邦科技</t>
        </is>
      </c>
      <c r="C318" s="387" t="n">
        <v>-649.09</v>
      </c>
      <c r="D318" s="387" t="n">
        <v>63</v>
      </c>
      <c r="E318" s="387" t="inlineStr">
        <is>
          <t>查看</t>
        </is>
      </c>
    </row>
    <row r="319">
      <c r="A319" s="387" t="n">
        <v>603998</v>
      </c>
      <c r="B319" s="387" t="inlineStr">
        <is>
          <t>方盛制药</t>
        </is>
      </c>
      <c r="C319" s="387" t="n">
        <v>-649.1900000000001</v>
      </c>
      <c r="D319" s="387" t="n">
        <v>28</v>
      </c>
      <c r="E319" s="387" t="inlineStr">
        <is>
          <t>查看</t>
        </is>
      </c>
    </row>
    <row r="320">
      <c r="A320" s="387" t="n">
        <v>159928</v>
      </c>
      <c r="B320" s="387" t="inlineStr">
        <is>
          <t>消费ETF</t>
        </is>
      </c>
      <c r="C320" s="387" t="n">
        <v>-681.96</v>
      </c>
      <c r="D320" s="387" t="n">
        <v>5</v>
      </c>
      <c r="E320" s="387" t="inlineStr">
        <is>
          <t>查看</t>
        </is>
      </c>
    </row>
    <row r="321">
      <c r="A321" s="387" t="n">
        <v>300290</v>
      </c>
      <c r="B321" s="387" t="inlineStr">
        <is>
          <t>荣科科技</t>
        </is>
      </c>
      <c r="C321" s="387" t="n">
        <v>-709.55</v>
      </c>
      <c r="D321" s="387" t="n">
        <v>1</v>
      </c>
      <c r="E321" s="387" t="inlineStr">
        <is>
          <t>查看</t>
        </is>
      </c>
    </row>
    <row r="322">
      <c r="A322" s="387" t="n">
        <v>560280</v>
      </c>
      <c r="B322" s="387" t="inlineStr">
        <is>
          <t>工程机械</t>
        </is>
      </c>
      <c r="C322" s="387" t="n">
        <v>-731.72</v>
      </c>
      <c r="D322" s="387" t="n">
        <v>6</v>
      </c>
      <c r="E322" s="387" t="inlineStr">
        <is>
          <t>查看</t>
        </is>
      </c>
    </row>
    <row r="323">
      <c r="A323" s="387" t="n">
        <v>605108</v>
      </c>
      <c r="B323" s="387" t="inlineStr">
        <is>
          <t>同庆楼</t>
        </is>
      </c>
      <c r="C323" s="387" t="n">
        <v>-762.9299999999999</v>
      </c>
      <c r="D323" s="387" t="n">
        <v>14</v>
      </c>
      <c r="E323" s="387" t="inlineStr">
        <is>
          <t>查看</t>
        </is>
      </c>
    </row>
    <row r="324">
      <c r="A324" s="387" t="n">
        <v>300973</v>
      </c>
      <c r="B324" s="387" t="inlineStr">
        <is>
          <t>立高食品</t>
        </is>
      </c>
      <c r="C324" s="387" t="n">
        <v>-783.09</v>
      </c>
      <c r="D324" s="387" t="n">
        <v>22</v>
      </c>
      <c r="E324" s="387" t="inlineStr">
        <is>
          <t>查看</t>
        </is>
      </c>
    </row>
    <row r="325">
      <c r="A325" s="387" t="n">
        <v>688689</v>
      </c>
      <c r="B325" s="387" t="inlineStr">
        <is>
          <t>银河微电</t>
        </is>
      </c>
      <c r="C325" s="387" t="n">
        <v>-790.26</v>
      </c>
      <c r="D325" s="387" t="n">
        <v>6</v>
      </c>
      <c r="E325" s="387" t="inlineStr">
        <is>
          <t>查看</t>
        </is>
      </c>
    </row>
    <row r="326">
      <c r="A326" s="387" t="n">
        <v>300014</v>
      </c>
      <c r="B326" s="387" t="inlineStr">
        <is>
          <t>亿纬锂能</t>
        </is>
      </c>
      <c r="C326" s="387" t="n">
        <v>-805.86</v>
      </c>
      <c r="D326" s="387" t="n">
        <v>1</v>
      </c>
      <c r="E326" s="387" t="inlineStr">
        <is>
          <t>查看</t>
        </is>
      </c>
    </row>
    <row r="327">
      <c r="A327" s="387" t="n">
        <v>600058</v>
      </c>
      <c r="B327" s="387" t="inlineStr">
        <is>
          <t>五矿发展</t>
        </is>
      </c>
      <c r="C327" s="387" t="n">
        <v>-807.89</v>
      </c>
      <c r="D327" s="387" t="n">
        <v>5</v>
      </c>
      <c r="E327" s="387" t="inlineStr">
        <is>
          <t>查看</t>
        </is>
      </c>
    </row>
    <row r="328">
      <c r="A328" s="387" t="n">
        <v>703</v>
      </c>
      <c r="B328" s="387" t="inlineStr">
        <is>
          <t>恒逸石化</t>
        </is>
      </c>
      <c r="C328" s="387" t="n">
        <v>-813.6900000000001</v>
      </c>
      <c r="D328" s="387" t="n">
        <v>13</v>
      </c>
      <c r="E328" s="387" t="inlineStr">
        <is>
          <t>查看</t>
        </is>
      </c>
    </row>
    <row r="329">
      <c r="A329" s="387" t="n">
        <v>1386</v>
      </c>
      <c r="B329" s="387" t="inlineStr">
        <is>
          <t>马可波罗</t>
        </is>
      </c>
      <c r="C329" s="387" t="n">
        <v>-816.3200000000001</v>
      </c>
      <c r="D329" s="387" t="n">
        <v>12</v>
      </c>
      <c r="E329" s="387" t="inlineStr">
        <is>
          <t>查看</t>
        </is>
      </c>
    </row>
    <row r="330">
      <c r="A330" s="387" t="n">
        <v>600997</v>
      </c>
      <c r="B330" s="387" t="inlineStr">
        <is>
          <t>开滦股份</t>
        </is>
      </c>
      <c r="C330" s="387" t="n">
        <v>-853.71</v>
      </c>
      <c r="D330" s="387" t="n">
        <v>1</v>
      </c>
      <c r="E330" s="387" t="inlineStr">
        <is>
          <t>查看</t>
        </is>
      </c>
    </row>
    <row r="331">
      <c r="A331" s="387" t="n">
        <v>603367</v>
      </c>
      <c r="B331" s="387" t="inlineStr">
        <is>
          <t>辰欣药业</t>
        </is>
      </c>
      <c r="C331" s="387" t="n">
        <v>-913.28</v>
      </c>
      <c r="D331" s="387" t="n">
        <v>57</v>
      </c>
      <c r="E331" s="387" t="inlineStr">
        <is>
          <t>查看</t>
        </is>
      </c>
    </row>
    <row r="332">
      <c r="A332" s="387" t="n">
        <v>300247</v>
      </c>
      <c r="B332" s="387" t="inlineStr">
        <is>
          <t>融捷健康</t>
        </is>
      </c>
      <c r="C332" s="387" t="n">
        <v>-1000.4</v>
      </c>
      <c r="D332" s="387" t="n">
        <v>15</v>
      </c>
      <c r="E332" s="387" t="inlineStr">
        <is>
          <t>查看</t>
        </is>
      </c>
    </row>
    <row r="333">
      <c r="A333" s="387" t="n">
        <v>603639</v>
      </c>
      <c r="B333" s="387" t="inlineStr">
        <is>
          <t>海利尔</t>
        </is>
      </c>
      <c r="C333" s="387" t="n">
        <v>-1035.09</v>
      </c>
      <c r="D333" s="387" t="n">
        <v>21</v>
      </c>
      <c r="E333" s="387" t="inlineStr">
        <is>
          <t>查看</t>
        </is>
      </c>
    </row>
    <row r="334">
      <c r="A334" s="387" t="n">
        <v>2694</v>
      </c>
      <c r="B334" s="387" t="inlineStr">
        <is>
          <t>*ST顾地</t>
        </is>
      </c>
      <c r="C334" s="387" t="n">
        <v>-1047.94</v>
      </c>
      <c r="D334" s="387" t="n">
        <v>9</v>
      </c>
      <c r="E334" s="387" t="inlineStr">
        <is>
          <t>查看</t>
        </is>
      </c>
    </row>
    <row r="335">
      <c r="A335" s="387" t="n">
        <v>301173</v>
      </c>
      <c r="B335" s="387" t="inlineStr">
        <is>
          <t>毓恬冠佳</t>
        </is>
      </c>
      <c r="C335" s="387" t="n">
        <v>-1165.81</v>
      </c>
      <c r="D335" s="387" t="n">
        <v>17</v>
      </c>
      <c r="E335" s="387" t="inlineStr">
        <is>
          <t>查看</t>
        </is>
      </c>
    </row>
    <row r="336" hidden="1" s="386">
      <c r="A336" s="387" t="n">
        <v>113623</v>
      </c>
      <c r="B336" s="387" t="inlineStr">
        <is>
          <t>凤21转债</t>
        </is>
      </c>
      <c r="C336" s="387" t="n">
        <v>-1183.39</v>
      </c>
      <c r="D336" s="387" t="n">
        <v>19</v>
      </c>
      <c r="E336" s="387" t="inlineStr">
        <is>
          <t>查看</t>
        </is>
      </c>
    </row>
    <row r="337">
      <c r="A337" s="387" t="n">
        <v>300813</v>
      </c>
      <c r="B337" s="387" t="inlineStr">
        <is>
          <t>泰林生物</t>
        </is>
      </c>
      <c r="C337" s="387" t="n">
        <v>-1184.47</v>
      </c>
      <c r="D337" s="387" t="n">
        <v>22</v>
      </c>
      <c r="E337" s="387" t="inlineStr">
        <is>
          <t>查看</t>
        </is>
      </c>
    </row>
    <row r="338">
      <c r="A338" s="387" t="n">
        <v>600435</v>
      </c>
      <c r="B338" s="387" t="inlineStr">
        <is>
          <t>北方导航</t>
        </is>
      </c>
      <c r="C338" s="387" t="n">
        <v>-1194.35</v>
      </c>
      <c r="D338" s="387" t="n">
        <v>9</v>
      </c>
      <c r="E338" s="387" t="inlineStr">
        <is>
          <t>查看</t>
        </is>
      </c>
    </row>
    <row r="339">
      <c r="A339" s="387" t="n">
        <v>920047</v>
      </c>
      <c r="B339" s="387" t="inlineStr">
        <is>
          <t>诺思兰德</t>
        </is>
      </c>
      <c r="C339" s="387" t="n">
        <v>-1212.77</v>
      </c>
      <c r="D339" s="387" t="n">
        <v>15</v>
      </c>
      <c r="E339" s="387" t="inlineStr">
        <is>
          <t>查看</t>
        </is>
      </c>
    </row>
    <row r="340">
      <c r="A340" s="387" t="n">
        <v>512010</v>
      </c>
      <c r="B340" s="387" t="inlineStr">
        <is>
          <t>医药ETF</t>
        </is>
      </c>
      <c r="C340" s="387" t="n">
        <v>-1277.61</v>
      </c>
      <c r="D340" s="387" t="n">
        <v>53</v>
      </c>
      <c r="E340" s="387" t="inlineStr">
        <is>
          <t>查看</t>
        </is>
      </c>
    </row>
    <row r="341">
      <c r="A341" s="387" t="n">
        <v>2634</v>
      </c>
      <c r="B341" s="387" t="inlineStr">
        <is>
          <t>*ST棒杰</t>
        </is>
      </c>
      <c r="C341" s="387" t="n">
        <v>-1304.38</v>
      </c>
      <c r="D341" s="387" t="n">
        <v>9</v>
      </c>
      <c r="E341" s="387" t="inlineStr">
        <is>
          <t>查看</t>
        </is>
      </c>
    </row>
    <row r="342">
      <c r="A342" s="387" t="n">
        <v>2667</v>
      </c>
      <c r="B342" s="387" t="inlineStr">
        <is>
          <t>*ST威领</t>
        </is>
      </c>
      <c r="C342" s="387" t="n">
        <v>-1304.85</v>
      </c>
      <c r="D342" s="387" t="n">
        <v>8</v>
      </c>
      <c r="E342" s="387" t="inlineStr">
        <is>
          <t>查看</t>
        </is>
      </c>
    </row>
    <row r="343" hidden="1" s="386">
      <c r="A343" s="387" t="n">
        <v>123122</v>
      </c>
      <c r="B343" s="387" t="inlineStr">
        <is>
          <t>富瀚转债</t>
        </is>
      </c>
      <c r="C343" s="387" t="n">
        <v>-1342.36</v>
      </c>
      <c r="D343" s="387" t="n">
        <v>20</v>
      </c>
      <c r="E343" s="387" t="inlineStr">
        <is>
          <t>查看</t>
        </is>
      </c>
    </row>
    <row r="344" hidden="1" s="386">
      <c r="A344" s="387" t="n">
        <v>123107</v>
      </c>
      <c r="B344" s="387" t="inlineStr">
        <is>
          <t>温氏转债</t>
        </is>
      </c>
      <c r="C344" s="387" t="n">
        <v>-1427.58</v>
      </c>
      <c r="D344" s="387" t="n">
        <v>30</v>
      </c>
      <c r="E344" s="387" t="inlineStr">
        <is>
          <t>查看</t>
        </is>
      </c>
    </row>
    <row r="345">
      <c r="A345" s="387" t="n">
        <v>300406</v>
      </c>
      <c r="B345" s="387" t="inlineStr">
        <is>
          <t>九强生物</t>
        </is>
      </c>
      <c r="C345" s="387" t="n">
        <v>-1439.53</v>
      </c>
      <c r="D345" s="387" t="n">
        <v>88</v>
      </c>
      <c r="E345" s="387" t="inlineStr">
        <is>
          <t>查看</t>
        </is>
      </c>
    </row>
    <row r="346">
      <c r="A346" s="387" t="n">
        <v>300500</v>
      </c>
      <c r="B346" s="387" t="inlineStr">
        <is>
          <t>启迪设计</t>
        </is>
      </c>
      <c r="C346" s="387" t="n">
        <v>-1453.86</v>
      </c>
      <c r="D346" s="387" t="n">
        <v>4</v>
      </c>
      <c r="E346" s="387" t="inlineStr">
        <is>
          <t>查看</t>
        </is>
      </c>
    </row>
    <row r="347">
      <c r="A347" s="387" t="n">
        <v>688366</v>
      </c>
      <c r="B347" s="387" t="inlineStr">
        <is>
          <t>昊海生科</t>
        </is>
      </c>
      <c r="C347" s="387" t="n">
        <v>-1455.49</v>
      </c>
      <c r="D347" s="387" t="n">
        <v>58</v>
      </c>
      <c r="E347" s="387" t="inlineStr">
        <is>
          <t>查看</t>
        </is>
      </c>
    </row>
    <row r="348">
      <c r="A348" s="387" t="n">
        <v>600789</v>
      </c>
      <c r="B348" s="387" t="inlineStr">
        <is>
          <t>鲁抗医药</t>
        </is>
      </c>
      <c r="C348" s="387" t="n">
        <v>-1465.69</v>
      </c>
      <c r="D348" s="387" t="n">
        <v>82</v>
      </c>
      <c r="E348" s="387" t="inlineStr">
        <is>
          <t>查看</t>
        </is>
      </c>
    </row>
    <row r="349">
      <c r="A349" s="387" t="n">
        <v>512660</v>
      </c>
      <c r="B349" s="387" t="inlineStr">
        <is>
          <t>军工ETF</t>
        </is>
      </c>
      <c r="C349" s="387" t="n">
        <v>-1488.96</v>
      </c>
      <c r="D349" s="387" t="n">
        <v>8</v>
      </c>
      <c r="E349" s="387" t="inlineStr">
        <is>
          <t>查看</t>
        </is>
      </c>
    </row>
    <row r="350">
      <c r="A350" s="387" t="n">
        <v>600589</v>
      </c>
      <c r="B350" s="387" t="inlineStr">
        <is>
          <t>大位科技</t>
        </is>
      </c>
      <c r="C350" s="387" t="n">
        <v>-1529.51</v>
      </c>
      <c r="D350" s="387" t="n">
        <v>1</v>
      </c>
      <c r="E350" s="387" t="inlineStr">
        <is>
          <t>查看</t>
        </is>
      </c>
    </row>
    <row r="351">
      <c r="A351" s="387" t="n">
        <v>603055</v>
      </c>
      <c r="B351" s="387" t="inlineStr">
        <is>
          <t>台华新材</t>
        </is>
      </c>
      <c r="C351" s="387" t="n">
        <v>-1575.44</v>
      </c>
      <c r="D351" s="387" t="n">
        <v>37</v>
      </c>
      <c r="E351" s="387" t="inlineStr">
        <is>
          <t>查看</t>
        </is>
      </c>
    </row>
    <row r="352">
      <c r="A352" s="387" t="n">
        <v>688271</v>
      </c>
      <c r="B352" s="387" t="inlineStr">
        <is>
          <t>联影医疗</t>
        </is>
      </c>
      <c r="C352" s="387" t="n">
        <v>-1637.1</v>
      </c>
      <c r="D352" s="387" t="n">
        <v>67</v>
      </c>
      <c r="E352" s="387" t="inlineStr">
        <is>
          <t>查看</t>
        </is>
      </c>
    </row>
    <row r="353">
      <c r="A353" s="387" t="n">
        <v>568</v>
      </c>
      <c r="B353" s="387" t="inlineStr">
        <is>
          <t>泸州老窖</t>
        </is>
      </c>
      <c r="C353" s="387" t="n">
        <v>-1676.94</v>
      </c>
      <c r="D353" s="387" t="n">
        <v>48</v>
      </c>
      <c r="E353" s="387" t="inlineStr">
        <is>
          <t>查看</t>
        </is>
      </c>
    </row>
    <row r="354">
      <c r="A354" s="387" t="n">
        <v>603628</v>
      </c>
      <c r="B354" s="387" t="inlineStr">
        <is>
          <t>清源股份</t>
        </is>
      </c>
      <c r="C354" s="387" t="n">
        <v>-1680.49</v>
      </c>
      <c r="D354" s="387" t="n">
        <v>40</v>
      </c>
      <c r="E354" s="387" t="inlineStr">
        <is>
          <t>查看</t>
        </is>
      </c>
    </row>
    <row r="355">
      <c r="A355" s="387" t="n">
        <v>56</v>
      </c>
      <c r="B355" s="387" t="inlineStr">
        <is>
          <t>*ST皇庭</t>
        </is>
      </c>
      <c r="C355" s="387" t="n">
        <v>-1738.76</v>
      </c>
      <c r="D355" s="387" t="n">
        <v>9</v>
      </c>
      <c r="E355" s="387" t="inlineStr">
        <is>
          <t>查看</t>
        </is>
      </c>
    </row>
    <row r="356">
      <c r="A356" s="387" t="n">
        <v>603313</v>
      </c>
      <c r="B356" s="387" t="inlineStr">
        <is>
          <t>梦百合</t>
        </is>
      </c>
      <c r="C356" s="387" t="n">
        <v>-1742.19</v>
      </c>
      <c r="D356" s="387" t="n">
        <v>20</v>
      </c>
      <c r="E356" s="387" t="inlineStr">
        <is>
          <t>查看</t>
        </is>
      </c>
    </row>
    <row r="357">
      <c r="A357" s="387" t="n">
        <v>2129</v>
      </c>
      <c r="B357" s="387" t="inlineStr">
        <is>
          <t>TCL中环</t>
        </is>
      </c>
      <c r="C357" s="387" t="n">
        <v>-1753.72</v>
      </c>
      <c r="D357" s="387" t="n">
        <v>6</v>
      </c>
      <c r="E357" s="387" t="inlineStr">
        <is>
          <t>查看</t>
        </is>
      </c>
    </row>
    <row r="358">
      <c r="A358" s="387" t="n">
        <v>301211</v>
      </c>
      <c r="B358" s="387" t="inlineStr">
        <is>
          <t>亨迪药业</t>
        </is>
      </c>
      <c r="C358" s="387" t="n">
        <v>-1769.27</v>
      </c>
      <c r="D358" s="387" t="n">
        <v>25</v>
      </c>
      <c r="E358" s="387" t="inlineStr">
        <is>
          <t>查看</t>
        </is>
      </c>
    </row>
    <row r="359">
      <c r="A359" s="387" t="n">
        <v>600309</v>
      </c>
      <c r="B359" s="387" t="inlineStr">
        <is>
          <t>万华化学</t>
        </is>
      </c>
      <c r="C359" s="387" t="n">
        <v>-1769.71</v>
      </c>
      <c r="D359" s="387" t="n">
        <v>28</v>
      </c>
      <c r="E359" s="387" t="inlineStr">
        <is>
          <t>查看</t>
        </is>
      </c>
    </row>
    <row r="360" hidden="1" s="386">
      <c r="A360" s="387" t="n">
        <v>110076</v>
      </c>
      <c r="B360" s="387" t="inlineStr">
        <is>
          <t>华海转债</t>
        </is>
      </c>
      <c r="C360" s="387" t="n">
        <v>-1797.12</v>
      </c>
      <c r="D360" s="387" t="n">
        <v>5</v>
      </c>
      <c r="E360" s="387" t="inlineStr">
        <is>
          <t>查看</t>
        </is>
      </c>
    </row>
    <row r="361">
      <c r="A361" s="387" t="n">
        <v>562700</v>
      </c>
      <c r="B361" s="387" t="inlineStr">
        <is>
          <t>汽车零件</t>
        </is>
      </c>
      <c r="C361" s="387" t="n">
        <v>-1801.15</v>
      </c>
      <c r="D361" s="387" t="n">
        <v>18</v>
      </c>
      <c r="E361" s="387" t="inlineStr">
        <is>
          <t>查看</t>
        </is>
      </c>
    </row>
    <row r="362">
      <c r="A362" s="387" t="n">
        <v>601111</v>
      </c>
      <c r="B362" s="387" t="inlineStr">
        <is>
          <t>中国国航</t>
        </is>
      </c>
      <c r="C362" s="387" t="n">
        <v>-1814.97</v>
      </c>
      <c r="D362" s="387" t="n">
        <v>8</v>
      </c>
      <c r="E362" s="387" t="inlineStr">
        <is>
          <t>查看</t>
        </is>
      </c>
    </row>
    <row r="363">
      <c r="A363" s="387" t="n">
        <v>2568</v>
      </c>
      <c r="B363" s="387" t="inlineStr">
        <is>
          <t>百润股份</t>
        </is>
      </c>
      <c r="C363" s="387" t="n">
        <v>-1862.57</v>
      </c>
      <c r="D363" s="387" t="n">
        <v>52</v>
      </c>
      <c r="E363" s="387" t="inlineStr">
        <is>
          <t>查看</t>
        </is>
      </c>
    </row>
    <row r="364">
      <c r="A364" s="387" t="n">
        <v>600938</v>
      </c>
      <c r="B364" s="387" t="inlineStr">
        <is>
          <t>中国海油</t>
        </is>
      </c>
      <c r="C364" s="387" t="n">
        <v>-1895.52</v>
      </c>
      <c r="D364" s="387" t="n">
        <v>44</v>
      </c>
      <c r="E364" s="387" t="inlineStr">
        <is>
          <t>查看</t>
        </is>
      </c>
    </row>
    <row r="365" hidden="1" s="386">
      <c r="A365" s="387" t="n">
        <v>110093</v>
      </c>
      <c r="B365" s="387" t="inlineStr">
        <is>
          <t>神马转债</t>
        </is>
      </c>
      <c r="C365" s="387" t="n">
        <v>-1896.42</v>
      </c>
      <c r="D365" s="387" t="n">
        <v>28</v>
      </c>
      <c r="E365" s="387" t="inlineStr">
        <is>
          <t>查看</t>
        </is>
      </c>
    </row>
    <row r="366">
      <c r="A366" s="387" t="n">
        <v>159852</v>
      </c>
      <c r="B366" s="387" t="inlineStr">
        <is>
          <t>软件ETF</t>
        </is>
      </c>
      <c r="C366" s="387" t="n">
        <v>-1970.47</v>
      </c>
      <c r="D366" s="387" t="n">
        <v>50</v>
      </c>
      <c r="E366" s="387" t="inlineStr">
        <is>
          <t>查看</t>
        </is>
      </c>
    </row>
    <row r="367">
      <c r="A367" s="387" t="n">
        <v>600346</v>
      </c>
      <c r="B367" s="387" t="inlineStr">
        <is>
          <t>恒力石化</t>
        </is>
      </c>
      <c r="C367" s="387" t="n">
        <v>-1982.03</v>
      </c>
      <c r="D367" s="387" t="n">
        <v>38</v>
      </c>
      <c r="E367" s="387" t="inlineStr">
        <is>
          <t>查看</t>
        </is>
      </c>
    </row>
    <row r="368">
      <c r="A368" s="387" t="n">
        <v>603108</v>
      </c>
      <c r="B368" s="387" t="inlineStr">
        <is>
          <t>润达医疗</t>
        </is>
      </c>
      <c r="C368" s="387" t="n">
        <v>-2010.09</v>
      </c>
      <c r="D368" s="387" t="n">
        <v>97</v>
      </c>
      <c r="E368" s="387" t="inlineStr">
        <is>
          <t>查看</t>
        </is>
      </c>
    </row>
    <row r="369">
      <c r="A369" s="387" t="n">
        <v>688687</v>
      </c>
      <c r="B369" s="387" t="inlineStr">
        <is>
          <t>凯因科技</t>
        </is>
      </c>
      <c r="C369" s="387" t="n">
        <v>-2080.23</v>
      </c>
      <c r="D369" s="387" t="n">
        <v>73</v>
      </c>
      <c r="E369" s="387" t="inlineStr">
        <is>
          <t>查看</t>
        </is>
      </c>
    </row>
    <row r="370">
      <c r="A370" s="387" t="n">
        <v>300429</v>
      </c>
      <c r="B370" s="387" t="inlineStr">
        <is>
          <t>强力新材</t>
        </is>
      </c>
      <c r="C370" s="387" t="n">
        <v>-2366.08</v>
      </c>
      <c r="D370" s="387" t="n">
        <v>18</v>
      </c>
      <c r="E370" s="387" t="inlineStr">
        <is>
          <t>查看</t>
        </is>
      </c>
    </row>
    <row r="371">
      <c r="A371" s="387" t="n">
        <v>2726</v>
      </c>
      <c r="B371" s="387" t="inlineStr">
        <is>
          <t>ST龙大</t>
        </is>
      </c>
      <c r="C371" s="387" t="n">
        <v>-2456.54</v>
      </c>
      <c r="D371" s="387" t="n">
        <v>36</v>
      </c>
      <c r="E371" s="387" t="inlineStr">
        <is>
          <t>查看</t>
        </is>
      </c>
    </row>
    <row r="372">
      <c r="A372" s="387" t="n">
        <v>2984</v>
      </c>
      <c r="B372" s="387" t="inlineStr">
        <is>
          <t>森麒麟</t>
        </is>
      </c>
      <c r="C372" s="387" t="n">
        <v>-2471.53</v>
      </c>
      <c r="D372" s="387" t="n">
        <v>14</v>
      </c>
      <c r="E372" s="387" t="inlineStr">
        <is>
          <t>查看</t>
        </is>
      </c>
    </row>
    <row r="373">
      <c r="A373" s="387" t="n">
        <v>603160</v>
      </c>
      <c r="B373" s="387" t="inlineStr">
        <is>
          <t>汇顶科技</t>
        </is>
      </c>
      <c r="C373" s="387" t="n">
        <v>-2474.84</v>
      </c>
      <c r="D373" s="387" t="n">
        <v>82</v>
      </c>
      <c r="E373" s="387" t="inlineStr">
        <is>
          <t>查看</t>
        </is>
      </c>
    </row>
    <row r="374">
      <c r="A374" s="387" t="n">
        <v>600019</v>
      </c>
      <c r="B374" s="387" t="inlineStr">
        <is>
          <t>宝钢股份</t>
        </is>
      </c>
      <c r="C374" s="387" t="n">
        <v>-2641.46</v>
      </c>
      <c r="D374" s="387" t="n">
        <v>8</v>
      </c>
      <c r="E374" s="387" t="inlineStr">
        <is>
          <t>查看</t>
        </is>
      </c>
    </row>
    <row r="375" hidden="1" s="386">
      <c r="A375" s="387" t="n">
        <v>110092</v>
      </c>
      <c r="B375" s="387" t="inlineStr">
        <is>
          <t>三房转债</t>
        </is>
      </c>
      <c r="C375" s="387" t="n">
        <v>-2664.06</v>
      </c>
      <c r="D375" s="387" t="n">
        <v>70</v>
      </c>
      <c r="E375" s="387" t="inlineStr">
        <is>
          <t>查看</t>
        </is>
      </c>
    </row>
    <row r="376">
      <c r="A376" s="387" t="n">
        <v>603896</v>
      </c>
      <c r="B376" s="387" t="inlineStr">
        <is>
          <t>寿仙谷</t>
        </is>
      </c>
      <c r="C376" s="387" t="n">
        <v>-2667.48</v>
      </c>
      <c r="D376" s="387" t="n">
        <v>57</v>
      </c>
      <c r="E376" s="387" t="inlineStr">
        <is>
          <t>查看</t>
        </is>
      </c>
    </row>
    <row r="377">
      <c r="A377" s="387" t="n">
        <v>688396</v>
      </c>
      <c r="B377" s="387" t="inlineStr">
        <is>
          <t>华润微</t>
        </is>
      </c>
      <c r="C377" s="387" t="n">
        <v>-2914.44</v>
      </c>
      <c r="D377" s="387" t="n">
        <v>17</v>
      </c>
      <c r="E377" s="387" t="inlineStr">
        <is>
          <t>查看</t>
        </is>
      </c>
    </row>
    <row r="378">
      <c r="A378" s="387" t="n">
        <v>596</v>
      </c>
      <c r="B378" s="387" t="inlineStr">
        <is>
          <t>古井贡酒</t>
        </is>
      </c>
      <c r="C378" s="387" t="n">
        <v>-2917.53</v>
      </c>
      <c r="D378" s="387" t="n">
        <v>45</v>
      </c>
      <c r="E378" s="387" t="inlineStr">
        <is>
          <t>查看</t>
        </is>
      </c>
    </row>
    <row r="379">
      <c r="A379" s="387" t="n">
        <v>600588</v>
      </c>
      <c r="B379" s="387" t="inlineStr">
        <is>
          <t>用友网络</t>
        </is>
      </c>
      <c r="C379" s="387" t="n">
        <v>-2923.49</v>
      </c>
      <c r="D379" s="387" t="n">
        <v>7</v>
      </c>
      <c r="E379" s="387" t="inlineStr">
        <is>
          <t>查看</t>
        </is>
      </c>
    </row>
    <row r="380">
      <c r="A380" s="387" t="n">
        <v>2299</v>
      </c>
      <c r="B380" s="387" t="inlineStr">
        <is>
          <t>圣农发展</t>
        </is>
      </c>
      <c r="C380" s="387" t="n">
        <v>-3006.16</v>
      </c>
      <c r="D380" s="387" t="n">
        <v>14</v>
      </c>
      <c r="E380" s="387" t="inlineStr">
        <is>
          <t>查看</t>
        </is>
      </c>
    </row>
    <row r="381">
      <c r="A381" s="387" t="n">
        <v>688408</v>
      </c>
      <c r="B381" s="387" t="inlineStr">
        <is>
          <t>中信博</t>
        </is>
      </c>
      <c r="C381" s="387" t="n">
        <v>-3250.35</v>
      </c>
      <c r="D381" s="387" t="n">
        <v>28</v>
      </c>
      <c r="E381" s="387" t="inlineStr">
        <is>
          <t>查看</t>
        </is>
      </c>
    </row>
    <row r="382">
      <c r="A382" s="387" t="n">
        <v>300498</v>
      </c>
      <c r="B382" s="387" t="inlineStr">
        <is>
          <t>温氏股份</t>
        </is>
      </c>
      <c r="C382" s="387" t="n">
        <v>-3554.84</v>
      </c>
      <c r="D382" s="387" t="n">
        <v>74</v>
      </c>
      <c r="E382" s="387" t="inlineStr">
        <is>
          <t>查看</t>
        </is>
      </c>
    </row>
    <row r="383">
      <c r="A383" s="387" t="n">
        <v>301017</v>
      </c>
      <c r="B383" s="387" t="inlineStr">
        <is>
          <t>漱玉平民</t>
        </is>
      </c>
      <c r="C383" s="387" t="n">
        <v>-3626.57</v>
      </c>
      <c r="D383" s="387" t="n">
        <v>25</v>
      </c>
      <c r="E383" s="387" t="inlineStr">
        <is>
          <t>查看</t>
        </is>
      </c>
    </row>
    <row r="384">
      <c r="A384" s="387" t="n">
        <v>603708</v>
      </c>
      <c r="B384" s="387" t="inlineStr">
        <is>
          <t>家家悦</t>
        </is>
      </c>
      <c r="C384" s="387" t="n">
        <v>-3647.63</v>
      </c>
      <c r="D384" s="387" t="n">
        <v>41</v>
      </c>
      <c r="E384" s="387" t="inlineStr">
        <is>
          <t>查看</t>
        </is>
      </c>
    </row>
    <row r="385">
      <c r="A385" s="387" t="n">
        <v>300967</v>
      </c>
      <c r="B385" s="387" t="inlineStr">
        <is>
          <t>晓鸣股份</t>
        </is>
      </c>
      <c r="C385" s="387" t="n">
        <v>-3653.25</v>
      </c>
      <c r="D385" s="387" t="n">
        <v>18</v>
      </c>
      <c r="E385" s="387" t="inlineStr">
        <is>
          <t>查看</t>
        </is>
      </c>
    </row>
    <row r="386">
      <c r="A386" s="387" t="n">
        <v>300459</v>
      </c>
      <c r="B386" s="387" t="inlineStr">
        <is>
          <t>汤姆猫</t>
        </is>
      </c>
      <c r="C386" s="387" t="n">
        <v>-3673.13</v>
      </c>
      <c r="D386" s="387" t="n">
        <v>25</v>
      </c>
      <c r="E386" s="387" t="inlineStr">
        <is>
          <t>查看</t>
        </is>
      </c>
    </row>
    <row r="387">
      <c r="A387" s="387" t="n">
        <v>603589</v>
      </c>
      <c r="B387" s="387" t="inlineStr">
        <is>
          <t>口子窖</t>
        </is>
      </c>
      <c r="C387" s="387" t="n">
        <v>-3722.15</v>
      </c>
      <c r="D387" s="387" t="n">
        <v>36</v>
      </c>
      <c r="E387" s="387" t="inlineStr">
        <is>
          <t>查看</t>
        </is>
      </c>
    </row>
    <row r="388" hidden="1" s="386">
      <c r="A388" s="387" t="n">
        <v>128127</v>
      </c>
      <c r="B388" s="387" t="inlineStr">
        <is>
          <t>文科转债</t>
        </is>
      </c>
      <c r="C388" s="387" t="n">
        <v>-3811.08</v>
      </c>
      <c r="D388" s="387" t="n">
        <v>49</v>
      </c>
      <c r="E388" s="387" t="inlineStr">
        <is>
          <t>查看</t>
        </is>
      </c>
    </row>
    <row r="389">
      <c r="A389" s="387" t="n">
        <v>512170</v>
      </c>
      <c r="B389" s="387" t="inlineStr">
        <is>
          <t>医疗ETF</t>
        </is>
      </c>
      <c r="C389" s="387" t="n">
        <v>-3944.89</v>
      </c>
      <c r="D389" s="387" t="n">
        <v>57</v>
      </c>
      <c r="E389" s="387" t="inlineStr">
        <is>
          <t>查看</t>
        </is>
      </c>
    </row>
    <row r="390">
      <c r="A390" s="387" t="n">
        <v>920725</v>
      </c>
      <c r="B390" s="387" t="inlineStr">
        <is>
          <t>惠丰钻石</t>
        </is>
      </c>
      <c r="C390" s="387" t="n">
        <v>-4000.25</v>
      </c>
      <c r="D390" s="387" t="n">
        <v>34</v>
      </c>
      <c r="E390" s="387" t="inlineStr">
        <is>
          <t>查看</t>
        </is>
      </c>
    </row>
    <row r="391" hidden="1" s="386">
      <c r="A391" s="387" t="n">
        <v>128119</v>
      </c>
      <c r="B391" s="387" t="inlineStr">
        <is>
          <t>龙大转债</t>
        </is>
      </c>
      <c r="C391" s="387" t="n">
        <v>-4041.05</v>
      </c>
      <c r="D391" s="387" t="n">
        <v>28</v>
      </c>
      <c r="E391" s="387" t="inlineStr">
        <is>
          <t>查看</t>
        </is>
      </c>
    </row>
    <row r="392">
      <c r="A392" s="387" t="n">
        <v>300401</v>
      </c>
      <c r="B392" s="387" t="inlineStr">
        <is>
          <t>花园生物</t>
        </is>
      </c>
      <c r="C392" s="387" t="n">
        <v>-4453.78</v>
      </c>
      <c r="D392" s="387" t="n">
        <v>77</v>
      </c>
      <c r="E392" s="387" t="inlineStr">
        <is>
          <t>查看</t>
        </is>
      </c>
    </row>
    <row r="393">
      <c r="A393" s="387" t="n">
        <v>159859</v>
      </c>
      <c r="B393" s="387" t="inlineStr">
        <is>
          <t>生物药30</t>
        </is>
      </c>
      <c r="C393" s="387" t="n">
        <v>-4455.76</v>
      </c>
      <c r="D393" s="387" t="n">
        <v>56</v>
      </c>
      <c r="E393" s="387" t="inlineStr">
        <is>
          <t>查看</t>
        </is>
      </c>
    </row>
    <row r="394">
      <c r="A394" s="387" t="n">
        <v>601995</v>
      </c>
      <c r="B394" s="387" t="inlineStr">
        <is>
          <t>中金公司</t>
        </is>
      </c>
      <c r="C394" s="387" t="n">
        <v>-4936.17</v>
      </c>
      <c r="D394" s="387" t="n">
        <v>92</v>
      </c>
      <c r="E394" s="387" t="inlineStr">
        <is>
          <t>查看</t>
        </is>
      </c>
    </row>
    <row r="395" hidden="1" s="386">
      <c r="A395" s="387" t="n">
        <v>110081</v>
      </c>
      <c r="B395" s="387" t="inlineStr">
        <is>
          <t>闻泰转债</t>
        </is>
      </c>
      <c r="C395" s="387" t="n">
        <v>-5080.06</v>
      </c>
      <c r="D395" s="387" t="n">
        <v>46</v>
      </c>
      <c r="E395" s="387" t="inlineStr">
        <is>
          <t>查看</t>
        </is>
      </c>
    </row>
    <row r="396">
      <c r="A396" s="387" t="n">
        <v>600029</v>
      </c>
      <c r="B396" s="387" t="inlineStr">
        <is>
          <t>南方航空</t>
        </is>
      </c>
      <c r="C396" s="387" t="n">
        <v>-5827.93</v>
      </c>
      <c r="D396" s="387" t="n">
        <v>88</v>
      </c>
      <c r="E396" s="387" t="inlineStr">
        <is>
          <t>查看</t>
        </is>
      </c>
    </row>
    <row r="397">
      <c r="A397" s="387" t="n">
        <v>603638</v>
      </c>
      <c r="B397" s="387" t="inlineStr">
        <is>
          <t>艾迪精密</t>
        </is>
      </c>
      <c r="C397" s="387" t="n">
        <v>-6328.33</v>
      </c>
      <c r="D397" s="387" t="n">
        <v>27</v>
      </c>
      <c r="E397" s="387" t="inlineStr">
        <is>
          <t>查看</t>
        </is>
      </c>
    </row>
    <row r="398">
      <c r="A398" s="387" t="n">
        <v>2064</v>
      </c>
      <c r="B398" s="387" t="inlineStr">
        <is>
          <t>华峰化学</t>
        </is>
      </c>
      <c r="C398" s="387" t="n">
        <v>-6665.4</v>
      </c>
      <c r="D398" s="387" t="n">
        <v>14</v>
      </c>
      <c r="E398" s="387" t="inlineStr">
        <is>
          <t>查看</t>
        </is>
      </c>
    </row>
    <row r="399">
      <c r="A399" s="387" t="n">
        <v>300791</v>
      </c>
      <c r="B399" s="387" t="inlineStr">
        <is>
          <t>仙乐健康</t>
        </is>
      </c>
      <c r="C399" s="387" t="n">
        <v>-6800.58</v>
      </c>
      <c r="D399" s="387" t="n">
        <v>101</v>
      </c>
      <c r="E399" s="387" t="inlineStr">
        <is>
          <t>查看</t>
        </is>
      </c>
    </row>
    <row r="400">
      <c r="A400" s="387" t="n">
        <v>600809</v>
      </c>
      <c r="B400" s="387" t="inlineStr">
        <is>
          <t>山西汾酒</t>
        </is>
      </c>
      <c r="C400" s="387" t="n">
        <v>-6868.61</v>
      </c>
      <c r="D400" s="387" t="n">
        <v>59</v>
      </c>
      <c r="E400" s="387" t="inlineStr">
        <is>
          <t>查看</t>
        </is>
      </c>
    </row>
    <row r="401" hidden="1" s="386">
      <c r="A401" s="387" t="n">
        <v>110075</v>
      </c>
      <c r="B401" s="387" t="inlineStr">
        <is>
          <t>南航转债</t>
        </is>
      </c>
      <c r="C401" s="387" t="n">
        <v>-6878.86</v>
      </c>
      <c r="D401" s="387" t="n">
        <v>40</v>
      </c>
      <c r="E401" s="387" t="inlineStr">
        <is>
          <t>查看</t>
        </is>
      </c>
    </row>
    <row r="402">
      <c r="A402" s="387" t="n">
        <v>300482</v>
      </c>
      <c r="B402" s="387" t="inlineStr">
        <is>
          <t>万孚生物</t>
        </is>
      </c>
      <c r="C402" s="387" t="n">
        <v>-7115.6</v>
      </c>
      <c r="D402" s="387" t="n">
        <v>115</v>
      </c>
      <c r="E402" s="387" t="inlineStr">
        <is>
          <t>查看</t>
        </is>
      </c>
    </row>
    <row r="403">
      <c r="A403" s="387" t="n">
        <v>2078</v>
      </c>
      <c r="B403" s="387" t="inlineStr">
        <is>
          <t>太阳纸业</t>
        </is>
      </c>
      <c r="C403" s="387" t="n">
        <v>-8013.33</v>
      </c>
      <c r="D403" s="387" t="n">
        <v>139</v>
      </c>
      <c r="E403" s="387" t="inlineStr">
        <is>
          <t>查看</t>
        </is>
      </c>
    </row>
    <row r="404">
      <c r="A404" s="387" t="n">
        <v>601717</v>
      </c>
      <c r="B404" s="387" t="inlineStr">
        <is>
          <t>中创智领</t>
        </is>
      </c>
      <c r="C404" s="387" t="n">
        <v>-11655.63</v>
      </c>
      <c r="D404" s="387" t="n">
        <v>21</v>
      </c>
      <c r="E404" s="387" t="inlineStr">
        <is>
          <t>查看</t>
        </is>
      </c>
    </row>
    <row r="405">
      <c r="A405" s="387" t="n">
        <v>2714</v>
      </c>
      <c r="B405" s="387" t="inlineStr">
        <is>
          <t>牧原股份</t>
        </is>
      </c>
      <c r="C405" s="387" t="n">
        <v>-13506.23</v>
      </c>
      <c r="D405" s="387" t="n">
        <v>81</v>
      </c>
      <c r="E405" s="387" t="inlineStr">
        <is>
          <t>查看</t>
        </is>
      </c>
    </row>
    <row r="406">
      <c r="A406" s="387" t="n">
        <v>300294</v>
      </c>
      <c r="B406" s="387" t="inlineStr">
        <is>
          <t>博雅生物</t>
        </is>
      </c>
      <c r="C406" s="387" t="n">
        <v>-16444.52</v>
      </c>
      <c r="D406" s="387" t="n">
        <v>110</v>
      </c>
      <c r="E406" s="387" t="inlineStr">
        <is>
          <t>查看</t>
        </is>
      </c>
    </row>
    <row r="407">
      <c r="A407" s="387" t="inlineStr">
        <is>
          <t>数据加载完成</t>
        </is>
      </c>
    </row>
  </sheetData>
  <autoFilter ref="A1:E407">
    <filterColumn colId="1" hiddenButton="0" showButton="1">
      <customFilters>
        <customFilter val="*转*" operator="notEqual"/>
      </customFilters>
    </filterColumn>
  </autoFilter>
  <pageMargins left="0.7" right="0.7" top="0.75" bottom="0.75" header="0.3" footer="0.3"/>
</worksheet>
</file>

<file path=xl/worksheets/sheet33.xml><?xml version="1.0" encoding="utf-8"?>
<worksheet xmlns="http://schemas.openxmlformats.org/spreadsheetml/2006/main">
  <sheetPr filterMode="1">
    <outlinePr summaryBelow="1" summaryRight="1"/>
    <pageSetUpPr/>
  </sheetPr>
  <dimension ref="A1:D172"/>
  <sheetViews>
    <sheetView topLeftCell="A148" workbookViewId="0">
      <selection activeCell="L211" sqref="L211"/>
    </sheetView>
  </sheetViews>
  <sheetFormatPr baseColWidth="8" defaultRowHeight="14"/>
  <cols>
    <col width="11.08203125" bestFit="1" customWidth="1" style="386" min="1" max="1"/>
    <col width="20.58203125" bestFit="1" customWidth="1" style="386" min="2" max="2"/>
    <col width="11.08203125" bestFit="1" customWidth="1" style="386" min="3" max="3"/>
  </cols>
  <sheetData>
    <row r="1">
      <c r="A1" s="387" t="inlineStr">
        <is>
          <t>股票代码</t>
        </is>
      </c>
      <c r="B1" s="387" t="inlineStr">
        <is>
          <t>股票名称</t>
        </is>
      </c>
      <c r="C1" s="387" t="inlineStr">
        <is>
          <t>累计收益</t>
        </is>
      </c>
      <c r="D1" s="387" t="inlineStr">
        <is>
          <t>持有天数（自然日）</t>
        </is>
      </c>
    </row>
    <row r="2">
      <c r="A2" s="387" t="n">
        <v>301234</v>
      </c>
      <c r="B2" s="387" t="inlineStr">
        <is>
          <t>五洲医疗</t>
        </is>
      </c>
      <c r="C2" s="387" t="n">
        <v>10822.91</v>
      </c>
      <c r="D2" s="387" t="n">
        <v>24</v>
      </c>
    </row>
    <row r="3" hidden="1" s="386">
      <c r="A3" s="387" t="n">
        <v>110081</v>
      </c>
      <c r="B3" s="387" t="inlineStr">
        <is>
          <t>闻泰转债</t>
        </is>
      </c>
      <c r="C3" s="387" t="n">
        <v>5483.44</v>
      </c>
      <c r="D3" s="387" t="n">
        <v>9</v>
      </c>
    </row>
    <row r="4">
      <c r="A4" s="387" t="n">
        <v>603896</v>
      </c>
      <c r="B4" s="387" t="inlineStr">
        <is>
          <t>寿仙谷</t>
        </is>
      </c>
      <c r="C4" s="387" t="n">
        <v>4247.25</v>
      </c>
      <c r="D4" s="387" t="n">
        <v>31</v>
      </c>
    </row>
    <row r="5">
      <c r="A5" s="387" t="n">
        <v>300498</v>
      </c>
      <c r="B5" s="387" t="inlineStr">
        <is>
          <t>温氏股份</t>
        </is>
      </c>
      <c r="C5" s="387" t="n">
        <v>3494.42</v>
      </c>
      <c r="D5" s="387" t="n">
        <v>31</v>
      </c>
    </row>
    <row r="6">
      <c r="A6" s="387" t="n">
        <v>603108</v>
      </c>
      <c r="B6" s="387" t="inlineStr">
        <is>
          <t>润达医疗</t>
        </is>
      </c>
      <c r="C6" s="387" t="n">
        <v>3481.23</v>
      </c>
      <c r="D6" s="387" t="n">
        <v>31</v>
      </c>
    </row>
    <row r="7">
      <c r="A7" s="387" t="n">
        <v>603367</v>
      </c>
      <c r="B7" s="387" t="inlineStr">
        <is>
          <t>辰欣药业</t>
        </is>
      </c>
      <c r="C7" s="387" t="n">
        <v>3167.28</v>
      </c>
      <c r="D7" s="387" t="n">
        <v>31</v>
      </c>
    </row>
    <row r="8">
      <c r="A8" s="387" t="n">
        <v>300112</v>
      </c>
      <c r="B8" s="387" t="inlineStr">
        <is>
          <t>万讯自控</t>
        </is>
      </c>
      <c r="C8" s="387" t="n">
        <v>2971.57</v>
      </c>
      <c r="D8" s="387" t="n">
        <v>26</v>
      </c>
    </row>
    <row r="9" hidden="1" s="386">
      <c r="A9" s="387" t="n">
        <v>300338</v>
      </c>
      <c r="B9" s="387" t="inlineStr">
        <is>
          <t>*ST开元</t>
        </is>
      </c>
      <c r="C9" s="387" t="n">
        <v>2402.35</v>
      </c>
      <c r="D9" s="387" t="n">
        <v>30</v>
      </c>
    </row>
    <row r="10">
      <c r="A10" s="387" t="n">
        <v>300973</v>
      </c>
      <c r="B10" s="387" t="inlineStr">
        <is>
          <t>立高食品</t>
        </is>
      </c>
      <c r="C10" s="387" t="n">
        <v>2079.53</v>
      </c>
      <c r="D10" s="387" t="n">
        <v>16</v>
      </c>
    </row>
    <row r="11">
      <c r="A11" s="387" t="n">
        <v>300942</v>
      </c>
      <c r="B11" s="387" t="inlineStr">
        <is>
          <t>易瑞生物</t>
        </is>
      </c>
      <c r="C11" s="387" t="n">
        <v>2052.92</v>
      </c>
      <c r="D11" s="387" t="n">
        <v>31</v>
      </c>
    </row>
    <row r="12">
      <c r="A12" s="387" t="n">
        <v>688366</v>
      </c>
      <c r="B12" s="387" t="inlineStr">
        <is>
          <t>昊海生物科技</t>
        </is>
      </c>
      <c r="C12" s="387" t="n">
        <v>2004.67</v>
      </c>
      <c r="D12" s="387" t="n">
        <v>31</v>
      </c>
    </row>
    <row r="13">
      <c r="A13" s="387" t="n">
        <v>300886</v>
      </c>
      <c r="B13" s="387" t="inlineStr">
        <is>
          <t>华业香料</t>
        </is>
      </c>
      <c r="C13" s="387" t="n">
        <v>1967.48</v>
      </c>
      <c r="D13" s="387" t="n">
        <v>31</v>
      </c>
    </row>
    <row r="14">
      <c r="A14" s="387" t="n">
        <v>603395</v>
      </c>
      <c r="B14" s="387" t="inlineStr">
        <is>
          <t>中盐红四方</t>
        </is>
      </c>
      <c r="C14" s="387" t="n">
        <v>1860</v>
      </c>
      <c r="D14" s="387" t="n">
        <v>31</v>
      </c>
    </row>
    <row r="15">
      <c r="A15" s="387" t="n">
        <v>603055</v>
      </c>
      <c r="B15" s="387" t="inlineStr">
        <is>
          <t>台华新材</t>
        </is>
      </c>
      <c r="C15" s="387" t="n">
        <v>1849.6</v>
      </c>
      <c r="D15" s="387" t="n">
        <v>9</v>
      </c>
    </row>
    <row r="16">
      <c r="A16" s="387" t="n">
        <v>300294</v>
      </c>
      <c r="B16" s="387" t="inlineStr">
        <is>
          <t>博雅生物</t>
        </is>
      </c>
      <c r="C16" s="387" t="n">
        <v>1794</v>
      </c>
      <c r="D16" s="387" t="n">
        <v>31</v>
      </c>
    </row>
    <row r="17" hidden="1" s="386">
      <c r="A17" s="387" t="n">
        <v>16</v>
      </c>
      <c r="B17" s="387" t="inlineStr">
        <is>
          <t>*ST康佳A</t>
        </is>
      </c>
      <c r="C17" s="387" t="n">
        <v>1740.66</v>
      </c>
      <c r="D17" s="387" t="n">
        <v>31</v>
      </c>
    </row>
    <row r="18" hidden="1" s="386">
      <c r="A18" s="387" t="n">
        <v>2719</v>
      </c>
      <c r="B18" s="387" t="inlineStr">
        <is>
          <t>ST麦趣</t>
        </is>
      </c>
      <c r="C18" s="387" t="n">
        <v>1694.87</v>
      </c>
      <c r="D18" s="387" t="n">
        <v>31</v>
      </c>
    </row>
    <row r="19">
      <c r="A19" s="387" t="n">
        <v>300775</v>
      </c>
      <c r="B19" s="387" t="inlineStr">
        <is>
          <t>三角防务</t>
        </is>
      </c>
      <c r="C19" s="387" t="n">
        <v>1560.67</v>
      </c>
      <c r="D19" s="387" t="n">
        <v>24</v>
      </c>
    </row>
    <row r="20">
      <c r="A20" s="387" t="n">
        <v>603639</v>
      </c>
      <c r="B20" s="387" t="inlineStr">
        <is>
          <t>海利尔</t>
        </is>
      </c>
      <c r="C20" s="387" t="n">
        <v>1553.38</v>
      </c>
      <c r="D20" s="387" t="n">
        <v>31</v>
      </c>
    </row>
    <row r="21">
      <c r="A21" s="387" t="n">
        <v>600789</v>
      </c>
      <c r="B21" s="387" t="inlineStr">
        <is>
          <t>鲁抗医药</t>
        </is>
      </c>
      <c r="C21" s="387" t="n">
        <v>1499.93</v>
      </c>
      <c r="D21" s="387" t="n">
        <v>16</v>
      </c>
    </row>
    <row r="22">
      <c r="A22" s="387" t="n">
        <v>300332</v>
      </c>
      <c r="B22" s="387" t="inlineStr">
        <is>
          <t>天壕能源</t>
        </is>
      </c>
      <c r="C22" s="387" t="n">
        <v>1471</v>
      </c>
      <c r="D22" s="387" t="n">
        <v>10</v>
      </c>
    </row>
    <row r="23">
      <c r="A23" s="387" t="n">
        <v>300640</v>
      </c>
      <c r="B23" s="387" t="inlineStr">
        <is>
          <t>德艺文创</t>
        </is>
      </c>
      <c r="C23" s="387" t="n">
        <v>1439.21</v>
      </c>
      <c r="D23" s="387" t="n">
        <v>14</v>
      </c>
    </row>
    <row r="24">
      <c r="A24" s="387" t="n">
        <v>603786</v>
      </c>
      <c r="B24" s="387" t="inlineStr">
        <is>
          <t>科博达</t>
        </is>
      </c>
      <c r="C24" s="387" t="n">
        <v>1427.74</v>
      </c>
      <c r="D24" s="387" t="n">
        <v>28</v>
      </c>
    </row>
    <row r="25">
      <c r="A25" s="387" t="n">
        <v>688639</v>
      </c>
      <c r="B25" s="387" t="inlineStr">
        <is>
          <t>华恒生物</t>
        </is>
      </c>
      <c r="C25" s="387" t="n">
        <v>1425.52</v>
      </c>
      <c r="D25" s="387" t="n">
        <v>31</v>
      </c>
    </row>
    <row r="26" hidden="1" s="386">
      <c r="A26" s="387" t="n">
        <v>118007</v>
      </c>
      <c r="B26" s="387" t="inlineStr">
        <is>
          <t>山石转债</t>
        </is>
      </c>
      <c r="C26" s="387" t="n">
        <v>1311.17</v>
      </c>
      <c r="D26" s="387" t="n">
        <v>23</v>
      </c>
    </row>
    <row r="27">
      <c r="A27" s="387" t="n">
        <v>2714</v>
      </c>
      <c r="B27" s="387" t="inlineStr">
        <is>
          <t>牧原股份</t>
        </is>
      </c>
      <c r="C27" s="387" t="n">
        <v>1281</v>
      </c>
      <c r="D27" s="387" t="n">
        <v>31</v>
      </c>
    </row>
    <row r="28">
      <c r="A28" s="387" t="n">
        <v>300987</v>
      </c>
      <c r="B28" s="387" t="inlineStr">
        <is>
          <t>川网传媒</t>
        </is>
      </c>
      <c r="C28" s="387" t="n">
        <v>1267.46</v>
      </c>
      <c r="D28" s="387" t="n">
        <v>30</v>
      </c>
    </row>
    <row r="29">
      <c r="A29" s="387" t="n">
        <v>301062</v>
      </c>
      <c r="B29" s="387" t="inlineStr">
        <is>
          <t>上海艾录</t>
        </is>
      </c>
      <c r="C29" s="387" t="n">
        <v>1262.17</v>
      </c>
      <c r="D29" s="387" t="n">
        <v>31</v>
      </c>
    </row>
    <row r="30">
      <c r="A30" s="387" t="n">
        <v>605108</v>
      </c>
      <c r="B30" s="387" t="inlineStr">
        <is>
          <t>同庆楼</t>
        </is>
      </c>
      <c r="C30" s="387" t="n">
        <v>1232.56</v>
      </c>
      <c r="D30" s="387" t="n">
        <v>31</v>
      </c>
    </row>
    <row r="31">
      <c r="A31" s="387" t="n">
        <v>301001</v>
      </c>
      <c r="B31" s="387" t="inlineStr">
        <is>
          <t>凯淳股份</t>
        </is>
      </c>
      <c r="C31" s="387" t="n">
        <v>1198.72</v>
      </c>
      <c r="D31" s="387" t="n">
        <v>31</v>
      </c>
    </row>
    <row r="32">
      <c r="A32" s="387" t="n">
        <v>300645</v>
      </c>
      <c r="B32" s="387" t="inlineStr">
        <is>
          <t>正元智慧</t>
        </is>
      </c>
      <c r="C32" s="387" t="n">
        <v>1190.93</v>
      </c>
      <c r="D32" s="387" t="n">
        <v>31</v>
      </c>
    </row>
    <row r="33">
      <c r="A33" s="387" t="n">
        <v>603382</v>
      </c>
      <c r="B33" s="387" t="inlineStr">
        <is>
          <t>海阳科技</t>
        </is>
      </c>
      <c r="C33" s="387" t="n">
        <v>1106.65</v>
      </c>
      <c r="D33" s="387" t="n">
        <v>31</v>
      </c>
    </row>
    <row r="34" hidden="1" s="386">
      <c r="A34" s="387" t="n">
        <v>600581</v>
      </c>
      <c r="B34" s="387" t="inlineStr">
        <is>
          <t>*ST八钢</t>
        </is>
      </c>
      <c r="C34" s="387" t="n">
        <v>1094.01</v>
      </c>
      <c r="D34" s="387" t="n">
        <v>31</v>
      </c>
    </row>
    <row r="35" hidden="1" s="386">
      <c r="A35" s="387" t="n">
        <v>600119</v>
      </c>
      <c r="B35" s="387" t="inlineStr">
        <is>
          <t>*ST长投</t>
        </is>
      </c>
      <c r="C35" s="387" t="n">
        <v>1085.37</v>
      </c>
      <c r="D35" s="387" t="n">
        <v>31</v>
      </c>
    </row>
    <row r="36" hidden="1" s="386">
      <c r="A36" s="387" t="n">
        <v>2694</v>
      </c>
      <c r="B36" s="387" t="inlineStr">
        <is>
          <t>*ST顾地</t>
        </is>
      </c>
      <c r="C36" s="387" t="n">
        <v>1075.68</v>
      </c>
      <c r="D36" s="387" t="n">
        <v>31</v>
      </c>
    </row>
    <row r="37">
      <c r="A37" s="387" t="n">
        <v>300908</v>
      </c>
      <c r="B37" s="387" t="inlineStr">
        <is>
          <t>仲景食品</t>
        </is>
      </c>
      <c r="C37" s="387" t="n">
        <v>995.26</v>
      </c>
      <c r="D37" s="387" t="n">
        <v>23</v>
      </c>
    </row>
    <row r="38">
      <c r="A38" s="387" t="n">
        <v>300406</v>
      </c>
      <c r="B38" s="387" t="inlineStr">
        <is>
          <t>九强生物</t>
        </is>
      </c>
      <c r="C38" s="387" t="n">
        <v>984.73</v>
      </c>
      <c r="D38" s="387" t="n">
        <v>31</v>
      </c>
    </row>
    <row r="39">
      <c r="A39" s="387" t="n">
        <v>2732</v>
      </c>
      <c r="B39" s="387" t="inlineStr">
        <is>
          <t>燕塘乳业</t>
        </is>
      </c>
      <c r="C39" s="387" t="n">
        <v>945</v>
      </c>
      <c r="D39" s="387" t="n">
        <v>31</v>
      </c>
    </row>
    <row r="40">
      <c r="A40" s="387" t="n">
        <v>301535</v>
      </c>
      <c r="B40" s="387" t="inlineStr">
        <is>
          <t>浙江华远</t>
        </is>
      </c>
      <c r="C40" s="387" t="n">
        <v>886.41</v>
      </c>
      <c r="D40" s="387" t="n">
        <v>22</v>
      </c>
    </row>
    <row r="41">
      <c r="A41" s="387" t="n">
        <v>300482</v>
      </c>
      <c r="B41" s="387" t="inlineStr">
        <is>
          <t>万孚生物</t>
        </is>
      </c>
      <c r="C41" s="387" t="n">
        <v>842.24</v>
      </c>
      <c r="D41" s="387" t="n">
        <v>31</v>
      </c>
    </row>
    <row r="42">
      <c r="A42" s="387" t="n">
        <v>605189</v>
      </c>
      <c r="B42" s="387" t="inlineStr">
        <is>
          <t>富春染织</t>
        </is>
      </c>
      <c r="C42" s="387" t="n">
        <v>841.0599999999999</v>
      </c>
      <c r="D42" s="387" t="n">
        <v>0</v>
      </c>
    </row>
    <row r="43">
      <c r="A43" s="387" t="n">
        <v>603107</v>
      </c>
      <c r="B43" s="387" t="inlineStr">
        <is>
          <t>上海汽配</t>
        </is>
      </c>
      <c r="C43" s="387" t="n">
        <v>817.12</v>
      </c>
      <c r="D43" s="387" t="n">
        <v>14</v>
      </c>
    </row>
    <row r="44">
      <c r="A44" s="387" t="n">
        <v>2078</v>
      </c>
      <c r="B44" s="387" t="inlineStr">
        <is>
          <t>太阳纸业</t>
        </is>
      </c>
      <c r="C44" s="387" t="n">
        <v>813.0700000000001</v>
      </c>
      <c r="D44" s="387" t="n">
        <v>31</v>
      </c>
    </row>
    <row r="45">
      <c r="A45" s="387" t="n">
        <v>300172</v>
      </c>
      <c r="B45" s="387" t="inlineStr">
        <is>
          <t>中电环保</t>
        </is>
      </c>
      <c r="C45" s="387" t="n">
        <v>806</v>
      </c>
      <c r="D45" s="387" t="n">
        <v>31</v>
      </c>
    </row>
    <row r="46">
      <c r="A46" s="387" t="n">
        <v>2800</v>
      </c>
      <c r="B46" s="387" t="inlineStr">
        <is>
          <t>天顺股份</t>
        </is>
      </c>
      <c r="C46" s="387" t="n">
        <v>791.04</v>
      </c>
      <c r="D46" s="387" t="n">
        <v>31</v>
      </c>
    </row>
    <row r="47">
      <c r="A47" s="387" t="n">
        <v>300284</v>
      </c>
      <c r="B47" s="387" t="inlineStr">
        <is>
          <t>苏交科</t>
        </is>
      </c>
      <c r="C47" s="387" t="n">
        <v>761.9</v>
      </c>
      <c r="D47" s="387" t="n">
        <v>10</v>
      </c>
    </row>
    <row r="48">
      <c r="A48" s="387" t="n">
        <v>2398</v>
      </c>
      <c r="B48" s="387" t="inlineStr">
        <is>
          <t>垒知集团</t>
        </is>
      </c>
      <c r="C48" s="387" t="n">
        <v>749.87</v>
      </c>
      <c r="D48" s="387" t="n">
        <v>31</v>
      </c>
    </row>
    <row r="49">
      <c r="A49" s="387" t="n">
        <v>2982</v>
      </c>
      <c r="B49" s="387" t="inlineStr">
        <is>
          <t>湘佳股份</t>
        </is>
      </c>
      <c r="C49" s="387" t="n">
        <v>746.5700000000001</v>
      </c>
      <c r="D49" s="387" t="n">
        <v>0</v>
      </c>
    </row>
    <row r="50">
      <c r="A50" s="387" t="n">
        <v>300798</v>
      </c>
      <c r="B50" s="387" t="inlineStr">
        <is>
          <t>锦鸡股份</t>
        </is>
      </c>
      <c r="C50" s="387" t="n">
        <v>740.4299999999999</v>
      </c>
      <c r="D50" s="387" t="n">
        <v>31</v>
      </c>
    </row>
    <row r="51">
      <c r="A51" s="387" t="n">
        <v>159531</v>
      </c>
      <c r="B51" s="387" t="inlineStr">
        <is>
          <t>中证2000ETF南方</t>
        </is>
      </c>
      <c r="C51" s="387" t="n">
        <v>726.16</v>
      </c>
      <c r="D51" s="387" t="n">
        <v>2</v>
      </c>
    </row>
    <row r="52">
      <c r="A52" s="387" t="n">
        <v>605033</v>
      </c>
      <c r="B52" s="387" t="inlineStr">
        <is>
          <t>美邦股份</t>
        </is>
      </c>
      <c r="C52" s="387" t="n">
        <v>695.66</v>
      </c>
      <c r="D52" s="387" t="n">
        <v>2</v>
      </c>
    </row>
    <row r="53">
      <c r="A53" s="387" t="n">
        <v>2395</v>
      </c>
      <c r="B53" s="387" t="inlineStr">
        <is>
          <t>双象股份</t>
        </is>
      </c>
      <c r="C53" s="387" t="n">
        <v>682.01</v>
      </c>
      <c r="D53" s="387" t="n">
        <v>6</v>
      </c>
    </row>
    <row r="54">
      <c r="A54" s="387" t="n">
        <v>603801</v>
      </c>
      <c r="B54" s="387" t="inlineStr">
        <is>
          <t>志邦家居</t>
        </is>
      </c>
      <c r="C54" s="387" t="n">
        <v>677.72</v>
      </c>
      <c r="D54" s="387" t="n">
        <v>28</v>
      </c>
    </row>
    <row r="55">
      <c r="A55" s="387" t="n">
        <v>300865</v>
      </c>
      <c r="B55" s="387" t="inlineStr">
        <is>
          <t>大宏立</t>
        </is>
      </c>
      <c r="C55" s="387" t="n">
        <v>671.03</v>
      </c>
      <c r="D55" s="387" t="n">
        <v>19</v>
      </c>
    </row>
    <row r="56">
      <c r="A56" s="387" t="n">
        <v>300869</v>
      </c>
      <c r="B56" s="387" t="inlineStr">
        <is>
          <t>康泰医学</t>
        </is>
      </c>
      <c r="C56" s="387" t="n">
        <v>670</v>
      </c>
      <c r="D56" s="387" t="n">
        <v>31</v>
      </c>
    </row>
    <row r="57">
      <c r="A57" s="387" t="n">
        <v>301556</v>
      </c>
      <c r="B57" s="387" t="inlineStr">
        <is>
          <t>托普云农</t>
        </is>
      </c>
      <c r="C57" s="387" t="n">
        <v>667.91</v>
      </c>
      <c r="D57" s="387" t="n">
        <v>31</v>
      </c>
    </row>
    <row r="58">
      <c r="A58" s="387" t="n">
        <v>605333</v>
      </c>
      <c r="B58" s="387" t="inlineStr">
        <is>
          <t>沪光股份</t>
        </is>
      </c>
      <c r="C58" s="387" t="n">
        <v>659.02</v>
      </c>
      <c r="D58" s="387" t="n">
        <v>15</v>
      </c>
    </row>
    <row r="59">
      <c r="A59" s="387" t="n">
        <v>1338</v>
      </c>
      <c r="B59" s="387" t="inlineStr">
        <is>
          <t>永顺泰</t>
        </is>
      </c>
      <c r="C59" s="387" t="n">
        <v>608</v>
      </c>
      <c r="D59" s="387" t="n">
        <v>31</v>
      </c>
    </row>
    <row r="60" hidden="1" s="386">
      <c r="A60" s="387" t="n">
        <v>113707</v>
      </c>
      <c r="B60" s="387" t="inlineStr">
        <is>
          <t>N科博转</t>
        </is>
      </c>
      <c r="C60" s="387" t="n">
        <v>573</v>
      </c>
      <c r="D60" s="387" t="n">
        <v>26</v>
      </c>
    </row>
    <row r="61" hidden="1" s="386">
      <c r="A61" s="387" t="n">
        <v>110092</v>
      </c>
      <c r="B61" s="387" t="inlineStr">
        <is>
          <t>三房转债</t>
        </is>
      </c>
      <c r="C61" s="387" t="n">
        <v>544.62</v>
      </c>
      <c r="D61" s="387" t="n">
        <v>25</v>
      </c>
    </row>
    <row r="62">
      <c r="A62" s="387" t="n">
        <v>738</v>
      </c>
      <c r="B62" s="387" t="inlineStr">
        <is>
          <t>航发控制</t>
        </is>
      </c>
      <c r="C62" s="387" t="n">
        <v>540.5700000000001</v>
      </c>
      <c r="D62" s="387" t="n">
        <v>19</v>
      </c>
    </row>
    <row r="63">
      <c r="A63" s="387" t="n">
        <v>300854</v>
      </c>
      <c r="B63" s="387" t="inlineStr">
        <is>
          <t>中兰环保</t>
        </is>
      </c>
      <c r="C63" s="387" t="n">
        <v>517.1799999999999</v>
      </c>
      <c r="D63" s="387" t="n">
        <v>3</v>
      </c>
    </row>
    <row r="64" hidden="1" s="386">
      <c r="A64" s="387" t="n">
        <v>610</v>
      </c>
      <c r="B64" s="387" t="inlineStr">
        <is>
          <t>*ST西旅</t>
        </is>
      </c>
      <c r="C64" s="387" t="n">
        <v>503.99</v>
      </c>
      <c r="D64" s="387" t="n">
        <v>31</v>
      </c>
    </row>
    <row r="65" hidden="1" s="386">
      <c r="A65" s="387" t="n">
        <v>600476</v>
      </c>
      <c r="B65" s="387" t="inlineStr">
        <is>
          <t>*ST湘邮</t>
        </is>
      </c>
      <c r="C65" s="387" t="n">
        <v>491.05</v>
      </c>
      <c r="D65" s="387" t="n">
        <v>31</v>
      </c>
    </row>
    <row r="66">
      <c r="A66" s="387" t="n">
        <v>688589</v>
      </c>
      <c r="B66" s="387" t="inlineStr">
        <is>
          <t>力合微电子</t>
        </is>
      </c>
      <c r="C66" s="387" t="n">
        <v>469.48</v>
      </c>
      <c r="D66" s="387" t="n">
        <v>3</v>
      </c>
    </row>
    <row r="67">
      <c r="A67" s="387" t="n">
        <v>301332</v>
      </c>
      <c r="B67" s="387" t="inlineStr">
        <is>
          <t>德尔玛</t>
        </is>
      </c>
      <c r="C67" s="387" t="n">
        <v>457.13</v>
      </c>
      <c r="D67" s="387" t="n">
        <v>2</v>
      </c>
    </row>
    <row r="68">
      <c r="A68" s="387" t="n">
        <v>2591</v>
      </c>
      <c r="B68" s="387" t="inlineStr">
        <is>
          <t>恒大高新</t>
        </is>
      </c>
      <c r="C68" s="387" t="n">
        <v>410.26</v>
      </c>
      <c r="D68" s="387" t="n">
        <v>22</v>
      </c>
    </row>
    <row r="69">
      <c r="A69" s="387" t="n">
        <v>603755</v>
      </c>
      <c r="B69" s="387" t="inlineStr">
        <is>
          <t>日辰股份</t>
        </is>
      </c>
      <c r="C69" s="387" t="n">
        <v>407.18</v>
      </c>
      <c r="D69" s="387" t="n">
        <v>4</v>
      </c>
    </row>
    <row r="70">
      <c r="A70" s="387" t="n">
        <v>605567</v>
      </c>
      <c r="B70" s="387" t="inlineStr">
        <is>
          <t>春雪食品</t>
        </is>
      </c>
      <c r="C70" s="387" t="n">
        <v>407.02</v>
      </c>
      <c r="D70" s="387" t="n">
        <v>22</v>
      </c>
    </row>
    <row r="71">
      <c r="A71" s="387" t="n">
        <v>301276</v>
      </c>
      <c r="B71" s="387" t="inlineStr">
        <is>
          <t>嘉曼服饰</t>
        </is>
      </c>
      <c r="C71" s="387" t="n">
        <v>372.27</v>
      </c>
      <c r="D71" s="387" t="n">
        <v>6</v>
      </c>
    </row>
    <row r="72">
      <c r="A72" s="387" t="n">
        <v>603696</v>
      </c>
      <c r="B72" s="387" t="inlineStr">
        <is>
          <t>安记食品</t>
        </is>
      </c>
      <c r="C72" s="387" t="n">
        <v>360.72</v>
      </c>
      <c r="D72" s="387" t="n">
        <v>7</v>
      </c>
    </row>
    <row r="73">
      <c r="A73" s="387" t="n">
        <v>2034</v>
      </c>
      <c r="B73" s="387" t="inlineStr">
        <is>
          <t>旺能环境</t>
        </is>
      </c>
      <c r="C73" s="387" t="n">
        <v>351.64</v>
      </c>
      <c r="D73" s="387" t="n">
        <v>11</v>
      </c>
    </row>
    <row r="74">
      <c r="A74" s="387" t="n">
        <v>301057</v>
      </c>
      <c r="B74" s="387" t="inlineStr">
        <is>
          <t>汇隆新材</t>
        </is>
      </c>
      <c r="C74" s="387" t="n">
        <v>329.08</v>
      </c>
      <c r="D74" s="387" t="n">
        <v>3</v>
      </c>
    </row>
    <row r="75">
      <c r="A75" s="387" t="n">
        <v>300517</v>
      </c>
      <c r="B75" s="387" t="inlineStr">
        <is>
          <t>海波重科</t>
        </is>
      </c>
      <c r="C75" s="387" t="n">
        <v>327.38</v>
      </c>
      <c r="D75" s="387" t="n">
        <v>4</v>
      </c>
    </row>
    <row r="76">
      <c r="A76" s="387" t="n">
        <v>2282</v>
      </c>
      <c r="B76" s="387" t="inlineStr">
        <is>
          <t>博深股份</t>
        </is>
      </c>
      <c r="C76" s="387" t="n">
        <v>322.8</v>
      </c>
      <c r="D76" s="387" t="n">
        <v>31</v>
      </c>
    </row>
    <row r="77">
      <c r="A77" s="387" t="n">
        <v>563300</v>
      </c>
      <c r="B77" s="387" t="inlineStr">
        <is>
          <t>中证2000ETF华泰柏瑞</t>
        </is>
      </c>
      <c r="C77" s="387" t="n">
        <v>318.07</v>
      </c>
      <c r="D77" s="387" t="n">
        <v>10</v>
      </c>
    </row>
    <row r="78">
      <c r="A78" s="387" t="n">
        <v>301539</v>
      </c>
      <c r="B78" s="387" t="inlineStr">
        <is>
          <t>宏鑫科技</t>
        </is>
      </c>
      <c r="C78" s="387" t="n">
        <v>314.24</v>
      </c>
      <c r="D78" s="387" t="n">
        <v>9</v>
      </c>
    </row>
    <row r="79">
      <c r="A79" s="387" t="n">
        <v>300481</v>
      </c>
      <c r="B79" s="387" t="inlineStr">
        <is>
          <t>濮阳惠成</t>
        </is>
      </c>
      <c r="C79" s="387" t="n">
        <v>310.53</v>
      </c>
      <c r="D79" s="387" t="n">
        <v>2</v>
      </c>
    </row>
    <row r="80">
      <c r="A80" s="387" t="n">
        <v>300837</v>
      </c>
      <c r="B80" s="387" t="inlineStr">
        <is>
          <t>浙矿股份</t>
        </is>
      </c>
      <c r="C80" s="387" t="n">
        <v>308.88</v>
      </c>
      <c r="D80" s="387" t="n">
        <v>3</v>
      </c>
    </row>
    <row r="81">
      <c r="A81" s="387" t="n">
        <v>301159</v>
      </c>
      <c r="B81" s="387" t="inlineStr">
        <is>
          <t>三维天地</t>
        </is>
      </c>
      <c r="C81" s="387" t="n">
        <v>279.97</v>
      </c>
      <c r="D81" s="387" t="n">
        <v>4</v>
      </c>
    </row>
    <row r="82">
      <c r="A82" s="387" t="n">
        <v>688721</v>
      </c>
      <c r="B82" s="387" t="inlineStr">
        <is>
          <t>龙图光罩</t>
        </is>
      </c>
      <c r="C82" s="387" t="n">
        <v>274.33</v>
      </c>
      <c r="D82" s="387" t="n">
        <v>1</v>
      </c>
    </row>
    <row r="83">
      <c r="A83" s="387" t="n">
        <v>2690</v>
      </c>
      <c r="B83" s="387" t="inlineStr">
        <is>
          <t>美亚光电</t>
        </is>
      </c>
      <c r="C83" s="387" t="n">
        <v>253.48</v>
      </c>
      <c r="D83" s="387" t="n">
        <v>5</v>
      </c>
    </row>
    <row r="84">
      <c r="A84" s="387" t="n">
        <v>1211</v>
      </c>
      <c r="B84" s="387" t="inlineStr">
        <is>
          <t>双枪科技</t>
        </is>
      </c>
      <c r="C84" s="387" t="n">
        <v>242.24</v>
      </c>
      <c r="D84" s="387" t="n">
        <v>13</v>
      </c>
    </row>
    <row r="85">
      <c r="A85" s="387" t="n">
        <v>603136</v>
      </c>
      <c r="B85" s="387" t="inlineStr">
        <is>
          <t>天目湖</t>
        </is>
      </c>
      <c r="C85" s="387" t="n">
        <v>223.74</v>
      </c>
      <c r="D85" s="387" t="n">
        <v>6</v>
      </c>
    </row>
    <row r="86" hidden="1" s="386">
      <c r="A86" s="387" t="n">
        <v>752</v>
      </c>
      <c r="B86" s="387" t="inlineStr">
        <is>
          <t>*ST西发</t>
        </is>
      </c>
      <c r="C86" s="387" t="n">
        <v>221.69</v>
      </c>
      <c r="D86" s="387" t="n">
        <v>20</v>
      </c>
    </row>
    <row r="87">
      <c r="A87" s="387" t="n">
        <v>300813</v>
      </c>
      <c r="B87" s="387" t="inlineStr">
        <is>
          <t>泰林生物</t>
        </is>
      </c>
      <c r="C87" s="387" t="n">
        <v>209.33</v>
      </c>
      <c r="D87" s="387" t="n">
        <v>4</v>
      </c>
    </row>
    <row r="88">
      <c r="A88" s="387" t="n">
        <v>300705</v>
      </c>
      <c r="B88" s="387" t="inlineStr">
        <is>
          <t>九典制药</t>
        </is>
      </c>
      <c r="C88" s="387" t="n">
        <v>195.48</v>
      </c>
      <c r="D88" s="387" t="n">
        <v>14</v>
      </c>
    </row>
    <row r="89">
      <c r="A89" s="387" t="n">
        <v>300945</v>
      </c>
      <c r="B89" s="387" t="inlineStr">
        <is>
          <t>曼卡龙</t>
        </is>
      </c>
      <c r="C89" s="387" t="n">
        <v>189.73</v>
      </c>
      <c r="D89" s="387" t="n">
        <v>3</v>
      </c>
    </row>
    <row r="90" hidden="1" s="386">
      <c r="A90" s="387" t="n">
        <v>113665</v>
      </c>
      <c r="B90" s="387" t="inlineStr">
        <is>
          <t>汇通转债</t>
        </is>
      </c>
      <c r="C90" s="387" t="n">
        <v>188.79</v>
      </c>
      <c r="D90" s="387" t="n">
        <v>15</v>
      </c>
    </row>
    <row r="91">
      <c r="A91" s="387" t="n">
        <v>301173</v>
      </c>
      <c r="B91" s="387" t="inlineStr">
        <is>
          <t>毓恬冠佳</t>
        </is>
      </c>
      <c r="C91" s="387" t="n">
        <v>181.23</v>
      </c>
      <c r="D91" s="387" t="n">
        <v>31</v>
      </c>
    </row>
    <row r="92" hidden="1" s="386">
      <c r="A92" s="387" t="n">
        <v>113681</v>
      </c>
      <c r="B92" s="387" t="inlineStr">
        <is>
          <t>镇洋转债</t>
        </is>
      </c>
      <c r="C92" s="387" t="n">
        <v>162.82</v>
      </c>
      <c r="D92" s="387" t="n">
        <v>2</v>
      </c>
    </row>
    <row r="93">
      <c r="A93" s="387" t="n">
        <v>301508</v>
      </c>
      <c r="B93" s="387" t="inlineStr">
        <is>
          <t>中机认检</t>
        </is>
      </c>
      <c r="C93" s="387" t="n">
        <v>156</v>
      </c>
      <c r="D93" s="387" t="n">
        <v>31</v>
      </c>
    </row>
    <row r="94">
      <c r="A94" s="387" t="n">
        <v>688569</v>
      </c>
      <c r="B94" s="387" t="inlineStr">
        <is>
          <t>铁科轨道</t>
        </is>
      </c>
      <c r="C94" s="387" t="n">
        <v>152.9</v>
      </c>
      <c r="D94" s="387" t="n">
        <v>3</v>
      </c>
    </row>
    <row r="95">
      <c r="A95" s="387" t="n">
        <v>603709</v>
      </c>
      <c r="B95" s="387" t="inlineStr">
        <is>
          <t>中源家居</t>
        </is>
      </c>
      <c r="C95" s="387" t="n">
        <v>152</v>
      </c>
      <c r="D95" s="387" t="n">
        <v>31</v>
      </c>
    </row>
    <row r="96">
      <c r="A96" s="387" t="n">
        <v>301010</v>
      </c>
      <c r="B96" s="387" t="inlineStr">
        <is>
          <t>晶雪节能</t>
        </is>
      </c>
      <c r="C96" s="387" t="n">
        <v>150.24</v>
      </c>
      <c r="D96" s="387" t="n">
        <v>31</v>
      </c>
    </row>
    <row r="97">
      <c r="A97" s="387" t="n">
        <v>300917</v>
      </c>
      <c r="B97" s="387" t="inlineStr">
        <is>
          <t>特发服务</t>
        </is>
      </c>
      <c r="C97" s="387" t="n">
        <v>143.09</v>
      </c>
      <c r="D97" s="387" t="n">
        <v>1</v>
      </c>
    </row>
    <row r="98">
      <c r="A98" s="387" t="n">
        <v>2077</v>
      </c>
      <c r="B98" s="387" t="inlineStr">
        <is>
          <t>大港股份</t>
        </is>
      </c>
      <c r="C98" s="387" t="n">
        <v>134.57</v>
      </c>
      <c r="D98" s="387" t="n">
        <v>2</v>
      </c>
    </row>
    <row r="99">
      <c r="A99" s="387" t="n">
        <v>301331</v>
      </c>
      <c r="B99" s="387" t="inlineStr">
        <is>
          <t>恩威医药</t>
        </is>
      </c>
      <c r="C99" s="387" t="n">
        <v>131.85</v>
      </c>
      <c r="D99" s="387" t="n">
        <v>2</v>
      </c>
    </row>
    <row r="100" hidden="1" s="386">
      <c r="A100" s="387" t="n">
        <v>123199</v>
      </c>
      <c r="B100" s="387" t="inlineStr">
        <is>
          <t>山河转债</t>
        </is>
      </c>
      <c r="C100" s="387" t="n">
        <v>111.09</v>
      </c>
      <c r="D100" s="387" t="n">
        <v>5</v>
      </c>
    </row>
    <row r="101">
      <c r="A101" s="387" t="n">
        <v>688727</v>
      </c>
      <c r="B101" s="387" t="inlineStr">
        <is>
          <t>恒坤新材</t>
        </is>
      </c>
      <c r="C101" s="387" t="n">
        <v>108.54</v>
      </c>
      <c r="D101" s="387" t="n">
        <v>2</v>
      </c>
    </row>
    <row r="102">
      <c r="A102" s="387" t="n">
        <v>301418</v>
      </c>
      <c r="B102" s="387" t="inlineStr">
        <is>
          <t>协昌科技</t>
        </is>
      </c>
      <c r="C102" s="387" t="n">
        <v>102.74</v>
      </c>
      <c r="D102" s="387" t="n">
        <v>5</v>
      </c>
    </row>
    <row r="103">
      <c r="A103" s="387" t="n">
        <v>688750</v>
      </c>
      <c r="B103" s="387" t="inlineStr">
        <is>
          <t>湘投金天钛业</t>
        </is>
      </c>
      <c r="C103" s="387" t="n">
        <v>91.43000000000001</v>
      </c>
      <c r="D103" s="387" t="n">
        <v>2</v>
      </c>
    </row>
    <row r="104">
      <c r="A104" s="387" t="n">
        <v>2949</v>
      </c>
      <c r="B104" s="387" t="inlineStr">
        <is>
          <t>华阳国际</t>
        </is>
      </c>
      <c r="C104" s="387" t="n">
        <v>90</v>
      </c>
      <c r="D104" s="387" t="n">
        <v>31</v>
      </c>
    </row>
    <row r="105">
      <c r="A105" s="387" t="n">
        <v>513</v>
      </c>
      <c r="B105" s="387" t="inlineStr">
        <is>
          <t>丽珠集团</t>
        </is>
      </c>
      <c r="C105" s="387" t="n">
        <v>81.06</v>
      </c>
      <c r="D105" s="387" t="n">
        <v>17</v>
      </c>
    </row>
    <row r="106">
      <c r="A106" s="387" t="n">
        <v>603001</v>
      </c>
      <c r="B106" s="387" t="inlineStr">
        <is>
          <t>奥康国际</t>
        </is>
      </c>
      <c r="C106" s="387" t="n">
        <v>78.98</v>
      </c>
      <c r="D106" s="387" t="n">
        <v>1</v>
      </c>
    </row>
    <row r="107">
      <c r="A107" s="387" t="n">
        <v>301586</v>
      </c>
      <c r="B107" s="387" t="inlineStr">
        <is>
          <t>佳力奇</t>
        </is>
      </c>
      <c r="C107" s="387" t="n">
        <v>71.19</v>
      </c>
      <c r="D107" s="387" t="n">
        <v>1</v>
      </c>
    </row>
    <row r="108">
      <c r="A108" s="387" t="n">
        <v>603213</v>
      </c>
      <c r="B108" s="387" t="inlineStr">
        <is>
          <t>镇洋发展</t>
        </is>
      </c>
      <c r="C108" s="387" t="n">
        <v>71.05</v>
      </c>
      <c r="D108" s="387" t="n">
        <v>12</v>
      </c>
    </row>
    <row r="109">
      <c r="A109" s="387" t="n">
        <v>3003</v>
      </c>
      <c r="B109" s="387" t="inlineStr">
        <is>
          <t>天元股份</t>
        </is>
      </c>
      <c r="C109" s="387" t="n">
        <v>70</v>
      </c>
      <c r="D109" s="387" t="n">
        <v>31</v>
      </c>
    </row>
    <row r="110">
      <c r="A110" s="387" t="n">
        <v>600863</v>
      </c>
      <c r="B110" s="387" t="inlineStr">
        <is>
          <t>华能蒙电</t>
        </is>
      </c>
      <c r="C110" s="387" t="n">
        <v>63.58</v>
      </c>
      <c r="D110" s="387" t="n">
        <v>11</v>
      </c>
    </row>
    <row r="111">
      <c r="A111" s="387" t="n">
        <v>600609</v>
      </c>
      <c r="B111" s="387" t="inlineStr">
        <is>
          <t>金杯汽车</t>
        </is>
      </c>
      <c r="C111" s="387" t="n">
        <v>60.98</v>
      </c>
      <c r="D111" s="387" t="n">
        <v>1</v>
      </c>
    </row>
    <row r="112">
      <c r="A112" s="387" t="n">
        <v>2991</v>
      </c>
      <c r="B112" s="387" t="inlineStr">
        <is>
          <t>甘源食品</t>
        </is>
      </c>
      <c r="C112" s="387" t="n">
        <v>54.42</v>
      </c>
      <c r="D112" s="387" t="n">
        <v>7</v>
      </c>
    </row>
    <row r="113" hidden="1" s="386">
      <c r="A113" s="387" t="n">
        <v>300123</v>
      </c>
      <c r="B113" s="387" t="inlineStr">
        <is>
          <t>ST亚光</t>
        </is>
      </c>
      <c r="C113" s="387" t="n">
        <v>48.69</v>
      </c>
      <c r="D113" s="387" t="n">
        <v>4</v>
      </c>
    </row>
    <row r="114" hidden="1" s="386">
      <c r="A114" s="387" t="n">
        <v>127067</v>
      </c>
      <c r="B114" s="387" t="inlineStr">
        <is>
          <t>恒逸转2</t>
        </is>
      </c>
      <c r="C114" s="387" t="n">
        <v>40.34</v>
      </c>
      <c r="D114" s="387" t="n">
        <v>1</v>
      </c>
    </row>
    <row r="115">
      <c r="A115" s="387" t="n">
        <v>605003</v>
      </c>
      <c r="B115" s="387" t="inlineStr">
        <is>
          <t>众望布艺</t>
        </is>
      </c>
      <c r="C115" s="387" t="n">
        <v>40.21</v>
      </c>
      <c r="D115" s="387" t="n">
        <v>4</v>
      </c>
    </row>
    <row r="116">
      <c r="A116" s="387" t="n">
        <v>301056</v>
      </c>
      <c r="B116" s="387" t="inlineStr">
        <is>
          <t>森赫股份</t>
        </is>
      </c>
      <c r="C116" s="387" t="n">
        <v>32.06</v>
      </c>
      <c r="D116" s="387" t="n">
        <v>1</v>
      </c>
    </row>
    <row r="117">
      <c r="A117" s="387" t="n">
        <v>655</v>
      </c>
      <c r="B117" s="387" t="inlineStr">
        <is>
          <t>金岭矿业</t>
        </is>
      </c>
      <c r="C117" s="387" t="n">
        <v>27.15</v>
      </c>
      <c r="D117" s="387" t="n">
        <v>1</v>
      </c>
    </row>
    <row r="118">
      <c r="A118" s="387" t="n">
        <v>600305</v>
      </c>
      <c r="B118" s="387" t="inlineStr">
        <is>
          <t>恒顺醋业</t>
        </is>
      </c>
      <c r="C118" s="387" t="n">
        <v>22.4</v>
      </c>
      <c r="D118" s="387" t="n">
        <v>6</v>
      </c>
    </row>
    <row r="119">
      <c r="A119" s="387" t="n">
        <v>300429</v>
      </c>
      <c r="B119" s="387" t="inlineStr">
        <is>
          <t>强力新材</t>
        </is>
      </c>
      <c r="C119" s="387" t="n">
        <v>17.5</v>
      </c>
      <c r="D119" s="387" t="n">
        <v>1</v>
      </c>
    </row>
    <row r="120">
      <c r="A120" s="387" t="n">
        <v>300796</v>
      </c>
      <c r="B120" s="387" t="inlineStr">
        <is>
          <t>贝斯美</t>
        </is>
      </c>
      <c r="C120" s="387" t="n">
        <v>15.54</v>
      </c>
      <c r="D120" s="387" t="n">
        <v>1</v>
      </c>
    </row>
    <row r="121">
      <c r="A121" s="387" t="n">
        <v>600029</v>
      </c>
      <c r="B121" s="387" t="inlineStr">
        <is>
          <t>南方航空</t>
        </is>
      </c>
      <c r="C121" s="387" t="n">
        <v>7</v>
      </c>
      <c r="D121" s="387" t="n">
        <v>31</v>
      </c>
    </row>
    <row r="122">
      <c r="A122" s="387" t="n">
        <v>603205</v>
      </c>
      <c r="B122" s="387" t="inlineStr">
        <is>
          <t>健尔康</t>
        </is>
      </c>
      <c r="C122" s="387" t="n">
        <v>6.97</v>
      </c>
      <c r="D122" s="387" t="n">
        <v>1</v>
      </c>
    </row>
    <row r="123" hidden="1" s="386">
      <c r="A123" s="387" t="n">
        <v>123171</v>
      </c>
      <c r="B123" s="387" t="inlineStr">
        <is>
          <t>共同转债</t>
        </is>
      </c>
      <c r="C123" s="387" t="n">
        <v>0.18</v>
      </c>
      <c r="D123" s="387" t="n">
        <v>8</v>
      </c>
    </row>
    <row r="124">
      <c r="A124" s="387" t="n">
        <v>110102</v>
      </c>
      <c r="B124" s="387" t="inlineStr">
        <is>
          <t>新代码</t>
        </is>
      </c>
      <c r="C124" s="387" t="n">
        <v>0</v>
      </c>
      <c r="D124" s="387" t="n">
        <v>17</v>
      </c>
    </row>
    <row r="125">
      <c r="A125" s="387" t="n">
        <v>113708</v>
      </c>
      <c r="B125" s="387" t="inlineStr">
        <is>
          <t>新代码</t>
        </is>
      </c>
      <c r="C125" s="387" t="n">
        <v>0</v>
      </c>
      <c r="D125" s="387" t="n">
        <v>15</v>
      </c>
    </row>
    <row r="126">
      <c r="A126" s="387" t="n">
        <v>123278</v>
      </c>
      <c r="B126" s="387" t="inlineStr">
        <is>
          <t>新代码</t>
        </is>
      </c>
      <c r="C126" s="387" t="n">
        <v>0</v>
      </c>
      <c r="D126" s="387" t="n">
        <v>0</v>
      </c>
    </row>
    <row r="127">
      <c r="A127" s="387" t="n">
        <v>600363</v>
      </c>
      <c r="B127" s="387" t="inlineStr">
        <is>
          <t>联创光电</t>
        </is>
      </c>
      <c r="C127" s="387" t="n">
        <v>-8.65</v>
      </c>
      <c r="D127" s="387" t="n">
        <v>10</v>
      </c>
    </row>
    <row r="128">
      <c r="A128" s="387" t="n">
        <v>300777</v>
      </c>
      <c r="B128" s="387" t="inlineStr">
        <is>
          <t>中简科技</t>
        </is>
      </c>
      <c r="C128" s="387" t="n">
        <v>-18.24</v>
      </c>
      <c r="D128" s="387" t="n">
        <v>0</v>
      </c>
    </row>
    <row r="129">
      <c r="A129" s="387" t="n">
        <v>605300</v>
      </c>
      <c r="B129" s="387" t="inlineStr">
        <is>
          <t>佳禾食品</t>
        </is>
      </c>
      <c r="C129" s="387" t="n">
        <v>-19.04</v>
      </c>
      <c r="D129" s="387" t="n">
        <v>31</v>
      </c>
    </row>
    <row r="130">
      <c r="A130" s="387" t="n">
        <v>688755</v>
      </c>
      <c r="B130" s="387" t="inlineStr">
        <is>
          <t>汉邦科技</t>
        </is>
      </c>
      <c r="C130" s="387" t="n">
        <v>-52.39</v>
      </c>
      <c r="D130" s="387" t="n">
        <v>31</v>
      </c>
    </row>
    <row r="131">
      <c r="A131" s="387" t="n">
        <v>301081</v>
      </c>
      <c r="B131" s="387" t="inlineStr">
        <is>
          <t>严牌股份</t>
        </is>
      </c>
      <c r="C131" s="387" t="n">
        <v>-54.82</v>
      </c>
      <c r="D131" s="387" t="n">
        <v>4</v>
      </c>
    </row>
    <row r="132" hidden="1" s="386">
      <c r="A132" s="387" t="n">
        <v>600543</v>
      </c>
      <c r="B132" s="387" t="inlineStr">
        <is>
          <t>*ST莫高</t>
        </is>
      </c>
      <c r="C132" s="387" t="n">
        <v>-55.4</v>
      </c>
      <c r="D132" s="387" t="n">
        <v>31</v>
      </c>
    </row>
    <row r="133">
      <c r="A133" s="387" t="n">
        <v>301591</v>
      </c>
      <c r="B133" s="387" t="inlineStr">
        <is>
          <t>肯特股份</t>
        </is>
      </c>
      <c r="C133" s="387" t="n">
        <v>-68.90000000000001</v>
      </c>
      <c r="D133" s="387" t="n">
        <v>3</v>
      </c>
    </row>
    <row r="134">
      <c r="A134" s="387" t="n">
        <v>300525</v>
      </c>
      <c r="B134" s="387" t="inlineStr">
        <is>
          <t>博思软件</t>
        </is>
      </c>
      <c r="C134" s="387" t="n">
        <v>-70.73999999999999</v>
      </c>
      <c r="D134" s="387" t="n">
        <v>4</v>
      </c>
    </row>
    <row r="135">
      <c r="A135" s="387" t="n">
        <v>603515</v>
      </c>
      <c r="B135" s="387" t="inlineStr">
        <is>
          <t>欧普照明</t>
        </is>
      </c>
      <c r="C135" s="387" t="n">
        <v>-102</v>
      </c>
      <c r="D135" s="387" t="n">
        <v>0</v>
      </c>
    </row>
    <row r="136">
      <c r="A136" s="387" t="n">
        <v>600416</v>
      </c>
      <c r="B136" s="387" t="inlineStr">
        <is>
          <t>湘电股份</t>
        </is>
      </c>
      <c r="C136" s="387" t="n">
        <v>-102.74</v>
      </c>
      <c r="D136" s="387" t="n">
        <v>28</v>
      </c>
    </row>
    <row r="137">
      <c r="A137" s="387" t="n">
        <v>301311</v>
      </c>
      <c r="B137" s="387" t="inlineStr">
        <is>
          <t>昆船智能</t>
        </is>
      </c>
      <c r="C137" s="387" t="n">
        <v>-109.41</v>
      </c>
      <c r="D137" s="387" t="n">
        <v>7</v>
      </c>
    </row>
    <row r="138">
      <c r="A138" s="387" t="n">
        <v>603628</v>
      </c>
      <c r="B138" s="387" t="inlineStr">
        <is>
          <t>清源股份</t>
        </is>
      </c>
      <c r="C138" s="387" t="n">
        <v>-117.28</v>
      </c>
      <c r="D138" s="387" t="n">
        <v>31</v>
      </c>
    </row>
    <row r="139">
      <c r="A139" s="387" t="n">
        <v>301503</v>
      </c>
      <c r="B139" s="387" t="inlineStr">
        <is>
          <t>智迪科技</t>
        </is>
      </c>
      <c r="C139" s="387" t="n">
        <v>-121.25</v>
      </c>
      <c r="D139" s="387" t="n">
        <v>31</v>
      </c>
    </row>
    <row r="140">
      <c r="A140" s="387" t="n">
        <v>2946</v>
      </c>
      <c r="B140" s="387" t="inlineStr">
        <is>
          <t>新乳业</t>
        </is>
      </c>
      <c r="C140" s="387" t="n">
        <v>-130.61</v>
      </c>
      <c r="D140" s="387" t="n">
        <v>3</v>
      </c>
    </row>
    <row r="141">
      <c r="A141" s="387" t="n">
        <v>600529</v>
      </c>
      <c r="B141" s="387" t="inlineStr">
        <is>
          <t>山东药玻</t>
        </is>
      </c>
      <c r="C141" s="387" t="n">
        <v>-133.13</v>
      </c>
      <c r="D141" s="387" t="n">
        <v>7</v>
      </c>
    </row>
    <row r="142">
      <c r="A142" s="387" t="n">
        <v>601898</v>
      </c>
      <c r="B142" s="387" t="inlineStr">
        <is>
          <t>中煤能源</t>
        </is>
      </c>
      <c r="C142" s="387" t="n">
        <v>-136.81</v>
      </c>
      <c r="D142" s="387" t="n">
        <v>8</v>
      </c>
    </row>
    <row r="143">
      <c r="A143" s="387" t="n">
        <v>1234</v>
      </c>
      <c r="B143" s="387" t="inlineStr">
        <is>
          <t>泰慕士</t>
        </is>
      </c>
      <c r="C143" s="387" t="n">
        <v>-200.91</v>
      </c>
      <c r="D143" s="387" t="n">
        <v>22</v>
      </c>
    </row>
    <row r="144">
      <c r="A144" s="387" t="n">
        <v>1379</v>
      </c>
      <c r="B144" s="387" t="inlineStr">
        <is>
          <t>腾达科技</t>
        </is>
      </c>
      <c r="C144" s="387" t="n">
        <v>-203.96</v>
      </c>
      <c r="D144" s="387" t="n">
        <v>17</v>
      </c>
    </row>
    <row r="145">
      <c r="A145" s="387" t="n">
        <v>300911</v>
      </c>
      <c r="B145" s="387" t="inlineStr">
        <is>
          <t>亿田智能</t>
        </is>
      </c>
      <c r="C145" s="387" t="n">
        <v>-210.18</v>
      </c>
      <c r="D145" s="387" t="n">
        <v>6</v>
      </c>
    </row>
    <row r="146">
      <c r="A146" s="387" t="n">
        <v>301601</v>
      </c>
      <c r="B146" s="387" t="inlineStr">
        <is>
          <t>惠通科技</t>
        </is>
      </c>
      <c r="C146" s="387" t="n">
        <v>-251.9</v>
      </c>
      <c r="D146" s="387" t="n">
        <v>31</v>
      </c>
    </row>
    <row r="147">
      <c r="A147" s="387" t="n">
        <v>1277</v>
      </c>
      <c r="B147" s="387" t="inlineStr">
        <is>
          <t>速达股份</t>
        </is>
      </c>
      <c r="C147" s="387" t="n">
        <v>-298.22</v>
      </c>
      <c r="D147" s="387" t="n">
        <v>31</v>
      </c>
    </row>
    <row r="148">
      <c r="A148" s="387" t="n">
        <v>2540</v>
      </c>
      <c r="B148" s="387" t="inlineStr">
        <is>
          <t>亚太科技</t>
        </is>
      </c>
      <c r="C148" s="387" t="n">
        <v>-315.01</v>
      </c>
      <c r="D148" s="387" t="n">
        <v>3</v>
      </c>
    </row>
    <row r="149">
      <c r="A149" s="387" t="n">
        <v>300231</v>
      </c>
      <c r="B149" s="387" t="inlineStr">
        <is>
          <t>银信科技</t>
        </is>
      </c>
      <c r="C149" s="387" t="n">
        <v>-317.48</v>
      </c>
      <c r="D149" s="387" t="n">
        <v>6</v>
      </c>
    </row>
    <row r="150">
      <c r="A150" s="387" t="n">
        <v>688449</v>
      </c>
      <c r="B150" s="387" t="inlineStr">
        <is>
          <t>联芸科技</t>
        </is>
      </c>
      <c r="C150" s="387" t="n">
        <v>-322.01</v>
      </c>
      <c r="D150" s="387" t="n">
        <v>0</v>
      </c>
    </row>
    <row r="151">
      <c r="A151" s="387" t="n">
        <v>688793</v>
      </c>
      <c r="B151" s="387" t="inlineStr">
        <is>
          <t>倍轻松科技</t>
        </is>
      </c>
      <c r="C151" s="387" t="n">
        <v>-414.45</v>
      </c>
      <c r="D151" s="387" t="n">
        <v>24</v>
      </c>
    </row>
    <row r="152">
      <c r="A152" s="387" t="n">
        <v>2295</v>
      </c>
      <c r="B152" s="387" t="inlineStr">
        <is>
          <t>精艺股份</t>
        </is>
      </c>
      <c r="C152" s="387" t="n">
        <v>-485.29</v>
      </c>
      <c r="D152" s="387" t="n">
        <v>31</v>
      </c>
    </row>
    <row r="153">
      <c r="A153" s="387" t="n">
        <v>301348</v>
      </c>
      <c r="B153" s="387" t="inlineStr">
        <is>
          <t>蓝箭电子</t>
        </is>
      </c>
      <c r="C153" s="387" t="n">
        <v>-514.16</v>
      </c>
      <c r="D153" s="387" t="n">
        <v>2</v>
      </c>
    </row>
    <row r="154">
      <c r="A154" s="387" t="n">
        <v>688687</v>
      </c>
      <c r="B154" s="387" t="inlineStr">
        <is>
          <t>北京凯因科技</t>
        </is>
      </c>
      <c r="C154" s="387" t="n">
        <v>-549.5</v>
      </c>
      <c r="D154" s="387" t="n">
        <v>31</v>
      </c>
    </row>
    <row r="155">
      <c r="A155" s="387" t="n">
        <v>603216</v>
      </c>
      <c r="B155" s="387" t="inlineStr">
        <is>
          <t>梦天家居</t>
        </is>
      </c>
      <c r="C155" s="387" t="n">
        <v>-593.26</v>
      </c>
      <c r="D155" s="387" t="n">
        <v>26</v>
      </c>
    </row>
    <row r="156">
      <c r="A156" s="387" t="n">
        <v>686</v>
      </c>
      <c r="B156" s="387" t="inlineStr">
        <is>
          <t>东北证券</t>
        </is>
      </c>
      <c r="C156" s="387" t="n">
        <v>-643.25</v>
      </c>
      <c r="D156" s="387" t="n">
        <v>16</v>
      </c>
    </row>
    <row r="157" hidden="1" s="386">
      <c r="A157" s="387" t="n">
        <v>2211</v>
      </c>
      <c r="B157" s="387" t="inlineStr">
        <is>
          <t>ST宏达</t>
        </is>
      </c>
      <c r="C157" s="387" t="n">
        <v>-680.05</v>
      </c>
      <c r="D157" s="387" t="n">
        <v>13</v>
      </c>
    </row>
    <row r="158">
      <c r="A158" s="387" t="n">
        <v>1279</v>
      </c>
      <c r="B158" s="387" t="inlineStr">
        <is>
          <t>强邦新材</t>
        </is>
      </c>
      <c r="C158" s="387" t="n">
        <v>-832</v>
      </c>
      <c r="D158" s="387" t="n">
        <v>31</v>
      </c>
    </row>
    <row r="159">
      <c r="A159" s="387" t="n">
        <v>301268</v>
      </c>
      <c r="B159" s="387" t="inlineStr">
        <is>
          <t>铭利达</t>
        </is>
      </c>
      <c r="C159" s="387" t="n">
        <v>-956.03</v>
      </c>
      <c r="D159" s="387" t="n">
        <v>31</v>
      </c>
    </row>
    <row r="160">
      <c r="A160" s="387" t="n">
        <v>603878</v>
      </c>
      <c r="B160" s="387" t="inlineStr">
        <is>
          <t>武进不锈</t>
        </is>
      </c>
      <c r="C160" s="387" t="n">
        <v>-1040</v>
      </c>
      <c r="D160" s="387" t="n">
        <v>31</v>
      </c>
    </row>
    <row r="161">
      <c r="A161" s="387" t="n">
        <v>688223</v>
      </c>
      <c r="B161" s="387" t="inlineStr">
        <is>
          <t>晶科能源</t>
        </is>
      </c>
      <c r="C161" s="387" t="n">
        <v>-1092.99</v>
      </c>
      <c r="D161" s="387" t="n">
        <v>31</v>
      </c>
    </row>
    <row r="162">
      <c r="A162" s="387" t="n">
        <v>601688</v>
      </c>
      <c r="B162" s="387" t="inlineStr">
        <is>
          <t>华泰证券</t>
        </is>
      </c>
      <c r="C162" s="387" t="n">
        <v>-1100</v>
      </c>
      <c r="D162" s="387" t="n">
        <v>31</v>
      </c>
    </row>
    <row r="163">
      <c r="A163" s="387" t="n">
        <v>300697</v>
      </c>
      <c r="B163" s="387" t="inlineStr">
        <is>
          <t>电工合金</t>
        </is>
      </c>
      <c r="C163" s="387" t="n">
        <v>-1102.04</v>
      </c>
      <c r="D163" s="387" t="n">
        <v>26</v>
      </c>
    </row>
    <row r="164">
      <c r="A164" s="387" t="n">
        <v>301622</v>
      </c>
      <c r="B164" s="387" t="inlineStr">
        <is>
          <t>英思特</t>
        </is>
      </c>
      <c r="C164" s="387" t="n">
        <v>-1147.73</v>
      </c>
      <c r="D164" s="387" t="n">
        <v>28</v>
      </c>
    </row>
    <row r="165">
      <c r="A165" s="387" t="n">
        <v>301036</v>
      </c>
      <c r="B165" s="387" t="inlineStr">
        <is>
          <t>双乐股份</t>
        </is>
      </c>
      <c r="C165" s="387" t="n">
        <v>-1201.01</v>
      </c>
      <c r="D165" s="387" t="n">
        <v>29</v>
      </c>
    </row>
    <row r="166">
      <c r="A166" s="387" t="n">
        <v>600389</v>
      </c>
      <c r="B166" s="387" t="inlineStr">
        <is>
          <t>江山股份</t>
        </is>
      </c>
      <c r="C166" s="387" t="n">
        <v>-1427.38</v>
      </c>
      <c r="D166" s="387" t="n">
        <v>11</v>
      </c>
    </row>
    <row r="167">
      <c r="A167" s="387" t="n">
        <v>300971</v>
      </c>
      <c r="B167" s="387" t="inlineStr">
        <is>
          <t>博亚精工</t>
        </is>
      </c>
      <c r="C167" s="387" t="n">
        <v>-1552.69</v>
      </c>
      <c r="D167" s="387" t="n">
        <v>26</v>
      </c>
    </row>
    <row r="168" hidden="1" s="386">
      <c r="A168" s="387" t="n">
        <v>2227</v>
      </c>
      <c r="B168" s="387" t="inlineStr">
        <is>
          <t>*ST特迅</t>
        </is>
      </c>
      <c r="C168" s="387" t="n">
        <v>-1663.02</v>
      </c>
      <c r="D168" s="387" t="n">
        <v>31</v>
      </c>
    </row>
    <row r="169">
      <c r="A169" s="387" t="n">
        <v>688516</v>
      </c>
      <c r="B169" s="387" t="inlineStr">
        <is>
          <t>奥特维科技</t>
        </is>
      </c>
      <c r="C169" s="387" t="n">
        <v>-2234.31</v>
      </c>
      <c r="D169" s="387" t="n">
        <v>11</v>
      </c>
    </row>
    <row r="170">
      <c r="A170" s="387" t="n">
        <v>300351</v>
      </c>
      <c r="B170" s="387" t="inlineStr">
        <is>
          <t>永贵电器</t>
        </is>
      </c>
      <c r="C170" s="387" t="n">
        <v>-2319.35</v>
      </c>
      <c r="D170" s="387" t="n">
        <v>30</v>
      </c>
    </row>
    <row r="171" hidden="1" s="386">
      <c r="A171" s="387" t="n">
        <v>2691</v>
      </c>
      <c r="B171" s="387" t="inlineStr">
        <is>
          <t>*ST冀凯</t>
        </is>
      </c>
      <c r="C171" s="387" t="n">
        <v>-3294.42</v>
      </c>
      <c r="D171" s="387" t="n">
        <v>31</v>
      </c>
    </row>
    <row r="172" hidden="1" s="386">
      <c r="A172" s="387" t="n">
        <v>2634</v>
      </c>
      <c r="B172" s="387" t="inlineStr">
        <is>
          <t>*ST棒杰</t>
        </is>
      </c>
      <c r="C172" s="387" t="n">
        <v>-3302.53</v>
      </c>
      <c r="D172" s="387" t="n">
        <v>31</v>
      </c>
    </row>
  </sheetData>
  <autoFilter ref="A1:E172">
    <filterColumn colId="1" hiddenButton="0" showButton="1">
      <customFilters and="1">
        <customFilter val="*S*" operator="notEqual"/>
        <customFilter val="*转*" operator="notEqual"/>
      </customFilters>
    </filterColumn>
    <sortState ref="A2:D170">
      <sortCondition descending="1" ref="C1:C172"/>
    </sortState>
  </autoFilter>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S315"/>
  <sheetViews>
    <sheetView workbookViewId="0">
      <selection activeCell="A1" sqref="A1"/>
    </sheetView>
  </sheetViews>
  <sheetFormatPr baseColWidth="8" defaultRowHeight="14"/>
  <sheetData>
    <row r="1">
      <c r="A1" s="387" t="inlineStr">
        <is>
          <t>债券名称</t>
        </is>
      </c>
      <c r="B1" s="387" t="inlineStr">
        <is>
          <t>债券代码</t>
        </is>
      </c>
      <c r="C1" s="387" t="inlineStr">
        <is>
          <t>股票代码</t>
        </is>
      </c>
      <c r="D1" s="387" t="inlineStr">
        <is>
          <t>股票名称</t>
        </is>
      </c>
      <c r="E1" s="387" t="inlineStr">
        <is>
          <t>转股价</t>
        </is>
      </c>
      <c r="F1" s="387" t="inlineStr">
        <is>
          <t>强赎价</t>
        </is>
      </c>
      <c r="G1" s="387" t="inlineStr">
        <is>
          <t>到期价</t>
        </is>
      </c>
      <c r="H1" s="387" t="inlineStr">
        <is>
          <t>下修价</t>
        </is>
      </c>
      <c r="I1" s="387" t="inlineStr">
        <is>
          <t>转股溢价率</t>
        </is>
      </c>
      <c r="J1" s="387" t="inlineStr">
        <is>
          <t>剩余年限</t>
        </is>
      </c>
      <c r="K1" s="387" t="inlineStr">
        <is>
          <t>强赎状态</t>
        </is>
      </c>
      <c r="L1" s="387" t="inlineStr">
        <is>
          <t>最后交易日</t>
        </is>
      </c>
      <c r="M1" s="387" t="inlineStr">
        <is>
          <t>最后转股日</t>
        </is>
      </c>
      <c r="N1" s="387" t="inlineStr">
        <is>
          <t>剩余规模(亿)</t>
        </is>
      </c>
      <c r="O1" s="387" t="inlineStr">
        <is>
          <t>到期日</t>
        </is>
      </c>
      <c r="P1" s="387" t="inlineStr">
        <is>
          <t>转债最新价</t>
        </is>
      </c>
      <c r="Q1" s="387" t="inlineStr">
        <is>
          <t>转债涨跌幅</t>
        </is>
      </c>
      <c r="R1" s="387" t="inlineStr">
        <is>
          <t>正股最新价</t>
        </is>
      </c>
      <c r="S1" s="387" t="inlineStr">
        <is>
          <t>正股涨跌幅</t>
        </is>
      </c>
    </row>
    <row r="2">
      <c r="A2" s="387" t="inlineStr">
        <is>
          <t>四方转债</t>
        </is>
      </c>
      <c r="B2" s="387" t="inlineStr">
        <is>
          <t>113710</t>
        </is>
      </c>
      <c r="C2" s="387" t="inlineStr">
        <is>
          <t>603339</t>
        </is>
      </c>
      <c r="D2" s="387" t="inlineStr">
        <is>
          <t>四方科技</t>
        </is>
      </c>
      <c r="E2" s="387" t="n">
        <v>14.87</v>
      </c>
      <c r="F2" s="387" t="n">
        <v>19.331</v>
      </c>
      <c r="G2" s="387" t="n">
        <v>110</v>
      </c>
      <c r="H2" s="387" t="n">
        <v>12.639</v>
      </c>
      <c r="J2" s="387" t="n">
        <v>6</v>
      </c>
      <c r="K2" s="387" t="inlineStr">
        <is>
          <t>未满足</t>
        </is>
      </c>
      <c r="L2" s="387" t="inlineStr">
        <is>
          <t>-</t>
        </is>
      </c>
      <c r="M2" s="387" t="inlineStr">
        <is>
          <t>-</t>
        </is>
      </c>
      <c r="N2" s="387" t="n">
        <v>10.234</v>
      </c>
      <c r="O2" s="387" t="n">
        <v>20320902</v>
      </c>
    </row>
    <row r="3">
      <c r="A3" s="387" t="inlineStr">
        <is>
          <t>强达转债</t>
        </is>
      </c>
      <c r="B3" s="387" t="inlineStr">
        <is>
          <t>123284</t>
        </is>
      </c>
      <c r="C3" s="387" t="inlineStr">
        <is>
          <t>301628</t>
        </is>
      </c>
      <c r="D3" s="387" t="inlineStr">
        <is>
          <t>强达电路</t>
        </is>
      </c>
      <c r="E3" s="387" t="n">
        <v>84.04000000000001</v>
      </c>
      <c r="F3" s="387" t="n">
        <v>109.252</v>
      </c>
      <c r="G3" s="387" t="n">
        <v>110</v>
      </c>
      <c r="H3" s="387" t="n">
        <v>71.434</v>
      </c>
      <c r="I3" s="387" t="n">
        <v>48.26</v>
      </c>
      <c r="J3" s="387" t="n">
        <v>5.959</v>
      </c>
      <c r="K3" s="387" t="inlineStr">
        <is>
          <t>未满足</t>
        </is>
      </c>
      <c r="L3" s="387" t="inlineStr">
        <is>
          <t>-</t>
        </is>
      </c>
      <c r="M3" s="387" t="inlineStr">
        <is>
          <t>-</t>
        </is>
      </c>
      <c r="N3" s="387" t="n">
        <v>5.5</v>
      </c>
      <c r="O3" s="387" t="n">
        <v>20320818</v>
      </c>
      <c r="P3" s="387" t="n">
        <v>188.76</v>
      </c>
      <c r="Q3" s="387" t="n">
        <v>20</v>
      </c>
      <c r="R3" s="387" t="n">
        <v>107</v>
      </c>
      <c r="S3" s="387" t="n">
        <v>-3.48</v>
      </c>
    </row>
    <row r="4">
      <c r="A4" s="387" t="inlineStr">
        <is>
          <t>丰茂转债</t>
        </is>
      </c>
      <c r="B4" s="387" t="inlineStr">
        <is>
          <t>123283</t>
        </is>
      </c>
      <c r="C4" s="387" t="inlineStr">
        <is>
          <t>301459</t>
        </is>
      </c>
      <c r="D4" s="387" t="inlineStr">
        <is>
          <t>丰茂股份</t>
        </is>
      </c>
      <c r="E4" s="387" t="n">
        <v>35.59</v>
      </c>
      <c r="F4" s="387" t="n">
        <v>46.267</v>
      </c>
      <c r="G4" s="387" t="n">
        <v>110</v>
      </c>
      <c r="H4" s="387" t="n">
        <v>30.252</v>
      </c>
      <c r="J4" s="387" t="n">
        <v>5.956</v>
      </c>
      <c r="K4" s="387" t="inlineStr">
        <is>
          <t>未满足</t>
        </is>
      </c>
      <c r="L4" s="387" t="inlineStr">
        <is>
          <t>-</t>
        </is>
      </c>
      <c r="M4" s="387" t="inlineStr">
        <is>
          <t>-</t>
        </is>
      </c>
      <c r="N4" s="387" t="n">
        <v>6.075</v>
      </c>
      <c r="O4" s="387" t="n">
        <v>20320817</v>
      </c>
    </row>
    <row r="5">
      <c r="A5" s="387" t="inlineStr">
        <is>
          <t>震裕转02</t>
        </is>
      </c>
      <c r="B5" s="387" t="inlineStr">
        <is>
          <t>123282</t>
        </is>
      </c>
      <c r="C5" s="387" t="inlineStr">
        <is>
          <t>300953</t>
        </is>
      </c>
      <c r="D5" s="387" t="inlineStr">
        <is>
          <t>震裕科技</t>
        </is>
      </c>
      <c r="E5" s="387" t="n">
        <v>104.85</v>
      </c>
      <c r="F5" s="387" t="n">
        <v>136.305</v>
      </c>
      <c r="G5" s="387" t="n">
        <v>110</v>
      </c>
      <c r="H5" s="387" t="n">
        <v>89.123</v>
      </c>
      <c r="I5" s="387" t="n">
        <v>76.91</v>
      </c>
      <c r="J5" s="387" t="n">
        <v>5.953</v>
      </c>
      <c r="K5" s="387" t="inlineStr">
        <is>
          <t>未满足</t>
        </is>
      </c>
      <c r="L5" s="387" t="inlineStr">
        <is>
          <t>-</t>
        </is>
      </c>
      <c r="M5" s="387" t="inlineStr">
        <is>
          <t>-</t>
        </is>
      </c>
      <c r="N5" s="387" t="n">
        <v>18.8</v>
      </c>
      <c r="O5" s="387" t="n">
        <v>20320816</v>
      </c>
      <c r="P5" s="387" t="n">
        <v>149.58</v>
      </c>
      <c r="Q5" s="387" t="n">
        <v>-1.26</v>
      </c>
      <c r="R5" s="387" t="n">
        <v>88.65000000000001</v>
      </c>
      <c r="S5" s="387" t="n">
        <v>-4.16</v>
      </c>
    </row>
    <row r="6">
      <c r="A6" s="387" t="inlineStr">
        <is>
          <t>中仑转债</t>
        </is>
      </c>
      <c r="B6" s="387" t="inlineStr">
        <is>
          <t>123281</t>
        </is>
      </c>
      <c r="C6" s="387" t="inlineStr">
        <is>
          <t>301565</t>
        </is>
      </c>
      <c r="D6" s="387" t="inlineStr">
        <is>
          <t>中仑新材</t>
        </is>
      </c>
      <c r="E6" s="387" t="n">
        <v>20.28</v>
      </c>
      <c r="F6" s="387" t="n">
        <v>26.364</v>
      </c>
      <c r="G6" s="387" t="n">
        <v>110</v>
      </c>
      <c r="H6" s="387" t="n">
        <v>17.238</v>
      </c>
      <c r="I6" s="387" t="n">
        <v>65.37</v>
      </c>
      <c r="J6" s="387" t="n">
        <v>5.923</v>
      </c>
      <c r="K6" s="387" t="inlineStr">
        <is>
          <t>未满足</t>
        </is>
      </c>
      <c r="L6" s="387" t="inlineStr">
        <is>
          <t>-</t>
        </is>
      </c>
      <c r="M6" s="387" t="inlineStr">
        <is>
          <t>-</t>
        </is>
      </c>
      <c r="N6" s="387" t="n">
        <v>10.68</v>
      </c>
      <c r="O6" s="387" t="n">
        <v>20320805</v>
      </c>
      <c r="P6" s="387" t="n">
        <v>156.4</v>
      </c>
      <c r="Q6" s="387" t="n">
        <v>-0.54</v>
      </c>
      <c r="R6" s="387" t="n">
        <v>19.18</v>
      </c>
      <c r="S6" s="387" t="n">
        <v>-1.94</v>
      </c>
    </row>
    <row r="7">
      <c r="A7" s="387" t="inlineStr">
        <is>
          <t>先锋转债</t>
        </is>
      </c>
      <c r="B7" s="387" t="inlineStr">
        <is>
          <t>118076</t>
        </is>
      </c>
      <c r="C7" s="387" t="inlineStr">
        <is>
          <t>688605</t>
        </is>
      </c>
      <c r="D7" s="387" t="inlineStr">
        <is>
          <t>先锋精科</t>
        </is>
      </c>
      <c r="E7" s="387" t="n">
        <v>86.40000000000001</v>
      </c>
      <c r="F7" s="387" t="n">
        <v>112.32</v>
      </c>
      <c r="G7" s="387" t="n">
        <v>110</v>
      </c>
      <c r="H7" s="387" t="n">
        <v>73.44</v>
      </c>
      <c r="I7" s="387" t="n">
        <v>119.34</v>
      </c>
      <c r="J7" s="387" t="n">
        <v>5.923</v>
      </c>
      <c r="K7" s="387" t="inlineStr">
        <is>
          <t>未满足</t>
        </is>
      </c>
      <c r="L7" s="387" t="inlineStr">
        <is>
          <t>-</t>
        </is>
      </c>
      <c r="M7" s="387" t="inlineStr">
        <is>
          <t>-</t>
        </is>
      </c>
      <c r="N7" s="387" t="n">
        <v>7.5</v>
      </c>
      <c r="O7" s="387" t="n">
        <v>20320805</v>
      </c>
      <c r="P7" s="387" t="n">
        <v>177.83</v>
      </c>
      <c r="Q7" s="387" t="n">
        <v>-2.65</v>
      </c>
      <c r="R7" s="387" t="n">
        <v>70.05</v>
      </c>
      <c r="S7" s="387" t="n">
        <v>-4.34</v>
      </c>
    </row>
    <row r="8">
      <c r="A8" s="387" t="inlineStr">
        <is>
          <t>派克转债</t>
        </is>
      </c>
      <c r="B8" s="387" t="inlineStr">
        <is>
          <t>111026</t>
        </is>
      </c>
      <c r="C8" s="387" t="inlineStr">
        <is>
          <t>605123</t>
        </is>
      </c>
      <c r="D8" s="387" t="inlineStr">
        <is>
          <t>派克新材</t>
        </is>
      </c>
      <c r="E8" s="387" t="n">
        <v>81.8</v>
      </c>
      <c r="F8" s="387" t="n">
        <v>106.34</v>
      </c>
      <c r="G8" s="387" t="n">
        <v>110</v>
      </c>
      <c r="H8" s="387" t="n">
        <v>69.53</v>
      </c>
      <c r="I8" s="387" t="n">
        <v>62.11</v>
      </c>
      <c r="J8" s="387" t="n">
        <v>5.923</v>
      </c>
      <c r="K8" s="387" t="inlineStr">
        <is>
          <t>未满足</t>
        </is>
      </c>
      <c r="L8" s="387" t="inlineStr">
        <is>
          <t>-</t>
        </is>
      </c>
      <c r="M8" s="387" t="inlineStr">
        <is>
          <t>-</t>
        </is>
      </c>
      <c r="N8" s="387" t="n">
        <v>15.8</v>
      </c>
      <c r="O8" s="387" t="n">
        <v>20320805</v>
      </c>
      <c r="P8" s="387" t="n">
        <v>161.46</v>
      </c>
      <c r="Q8" s="387" t="n">
        <v>-2.43</v>
      </c>
      <c r="R8" s="387" t="n">
        <v>81.47</v>
      </c>
      <c r="S8" s="387" t="n">
        <v>0.43</v>
      </c>
    </row>
    <row r="9">
      <c r="A9" s="387" t="inlineStr">
        <is>
          <t>三鑫转债</t>
        </is>
      </c>
      <c r="B9" s="387" t="inlineStr">
        <is>
          <t>123280</t>
        </is>
      </c>
      <c r="C9" s="387" t="inlineStr">
        <is>
          <t>300453</t>
        </is>
      </c>
      <c r="D9" s="387" t="inlineStr">
        <is>
          <t>三鑫医疗</t>
        </is>
      </c>
      <c r="E9" s="387" t="n">
        <v>9.720000000000001</v>
      </c>
      <c r="F9" s="387" t="n">
        <v>12.636</v>
      </c>
      <c r="G9" s="387" t="n">
        <v>110</v>
      </c>
      <c r="H9" s="387" t="n">
        <v>7.776</v>
      </c>
      <c r="I9" s="387" t="n">
        <v>60.53</v>
      </c>
      <c r="J9" s="387" t="n">
        <v>5.918</v>
      </c>
      <c r="K9" s="387" t="inlineStr">
        <is>
          <t>未满足</t>
        </is>
      </c>
      <c r="L9" s="387" t="inlineStr">
        <is>
          <t>-</t>
        </is>
      </c>
      <c r="M9" s="387" t="inlineStr">
        <is>
          <t>-</t>
        </is>
      </c>
      <c r="N9" s="387" t="n">
        <v>5.3</v>
      </c>
      <c r="O9" s="387" t="n">
        <v>20320803</v>
      </c>
      <c r="P9" s="387" t="n">
        <v>151.44</v>
      </c>
      <c r="Q9" s="387" t="n">
        <v>-0.05</v>
      </c>
      <c r="R9" s="387" t="n">
        <v>9.17</v>
      </c>
      <c r="S9" s="387" t="n">
        <v>-0.97</v>
      </c>
    </row>
    <row r="10">
      <c r="A10" s="387" t="inlineStr">
        <is>
          <t>天脉转债</t>
        </is>
      </c>
      <c r="B10" s="387" t="inlineStr">
        <is>
          <t>123279</t>
        </is>
      </c>
      <c r="C10" s="387" t="inlineStr">
        <is>
          <t>301626</t>
        </is>
      </c>
      <c r="D10" s="387" t="inlineStr">
        <is>
          <t>苏州天脉</t>
        </is>
      </c>
      <c r="E10" s="387" t="n">
        <v>267.33</v>
      </c>
      <c r="F10" s="387" t="n">
        <v>347.529</v>
      </c>
      <c r="G10" s="387" t="n">
        <v>110</v>
      </c>
      <c r="H10" s="387" t="n">
        <v>227.231</v>
      </c>
      <c r="I10" s="387" t="n">
        <v>73.93000000000001</v>
      </c>
      <c r="J10" s="387" t="n">
        <v>5.915</v>
      </c>
      <c r="K10" s="387" t="inlineStr">
        <is>
          <t>未满足</t>
        </is>
      </c>
      <c r="L10" s="387" t="inlineStr">
        <is>
          <t>-</t>
        </is>
      </c>
      <c r="M10" s="387" t="inlineStr">
        <is>
          <t>-</t>
        </is>
      </c>
      <c r="N10" s="387" t="n">
        <v>7.86</v>
      </c>
      <c r="O10" s="387" t="n">
        <v>20320802</v>
      </c>
      <c r="P10" s="387" t="n">
        <v>163.89</v>
      </c>
      <c r="Q10" s="387" t="n">
        <v>-3.6</v>
      </c>
      <c r="R10" s="387" t="n">
        <v>251.89</v>
      </c>
      <c r="S10" s="387" t="n">
        <v>-4.08</v>
      </c>
    </row>
    <row r="11">
      <c r="A11" s="387" t="inlineStr">
        <is>
          <t>合金转债</t>
        </is>
      </c>
      <c r="B11" s="387" t="inlineStr">
        <is>
          <t>123278</t>
        </is>
      </c>
      <c r="C11" s="387" t="inlineStr">
        <is>
          <t>300697</t>
        </is>
      </c>
      <c r="D11" s="387" t="inlineStr">
        <is>
          <t>电工合金</t>
        </is>
      </c>
      <c r="E11" s="387" t="n">
        <v>13.98</v>
      </c>
      <c r="F11" s="387" t="n">
        <v>18.174</v>
      </c>
      <c r="G11" s="387" t="n">
        <v>110</v>
      </c>
      <c r="H11" s="387" t="n">
        <v>11.883</v>
      </c>
      <c r="I11" s="387" t="n">
        <v>56.91</v>
      </c>
      <c r="J11" s="387" t="n">
        <v>5.904</v>
      </c>
      <c r="K11" s="387" t="inlineStr">
        <is>
          <t>未满足</t>
        </is>
      </c>
      <c r="L11" s="387" t="inlineStr">
        <is>
          <t>-</t>
        </is>
      </c>
      <c r="M11" s="387" t="inlineStr">
        <is>
          <t>-</t>
        </is>
      </c>
      <c r="N11" s="387" t="n">
        <v>5.45</v>
      </c>
      <c r="O11" s="387" t="n">
        <v>20320729</v>
      </c>
      <c r="P11" s="387" t="n">
        <v>164.77</v>
      </c>
      <c r="Q11" s="387" t="n">
        <v>-3.31</v>
      </c>
      <c r="R11" s="387" t="n">
        <v>14.68</v>
      </c>
      <c r="S11" s="387" t="n">
        <v>-2.26</v>
      </c>
    </row>
    <row r="12">
      <c r="A12" s="387" t="inlineStr">
        <is>
          <t>振26转债</t>
        </is>
      </c>
      <c r="B12" s="387" t="inlineStr">
        <is>
          <t>113709</t>
        </is>
      </c>
      <c r="C12" s="387" t="inlineStr">
        <is>
          <t>603067</t>
        </is>
      </c>
      <c r="D12" s="387" t="inlineStr">
        <is>
          <t>振华股份</t>
        </is>
      </c>
      <c r="E12" s="387" t="n">
        <v>40.33</v>
      </c>
      <c r="F12" s="387" t="n">
        <v>52.429</v>
      </c>
      <c r="G12" s="387" t="n">
        <v>110</v>
      </c>
      <c r="H12" s="387" t="n">
        <v>34.28</v>
      </c>
      <c r="I12" s="387" t="n">
        <v>85.33</v>
      </c>
      <c r="J12" s="387" t="n">
        <v>5.904</v>
      </c>
      <c r="K12" s="387" t="inlineStr">
        <is>
          <t>未满足</t>
        </is>
      </c>
      <c r="L12" s="387" t="inlineStr">
        <is>
          <t>-</t>
        </is>
      </c>
      <c r="M12" s="387" t="inlineStr">
        <is>
          <t>-</t>
        </is>
      </c>
      <c r="N12" s="387" t="n">
        <v>8.779999999999999</v>
      </c>
      <c r="O12" s="387" t="n">
        <v>20320729</v>
      </c>
      <c r="P12" s="387" t="n">
        <v>169.79</v>
      </c>
      <c r="Q12" s="387" t="n">
        <v>2.71</v>
      </c>
      <c r="R12" s="387" t="n">
        <v>36.95</v>
      </c>
      <c r="S12" s="387" t="n">
        <v>4.11</v>
      </c>
    </row>
    <row r="13">
      <c r="A13" s="387" t="inlineStr">
        <is>
          <t>玉禾转债</t>
        </is>
      </c>
      <c r="B13" s="387" t="inlineStr">
        <is>
          <t>123277</t>
        </is>
      </c>
      <c r="C13" s="387" t="inlineStr">
        <is>
          <t>300815</t>
        </is>
      </c>
      <c r="D13" s="387" t="inlineStr">
        <is>
          <t>玉禾田</t>
        </is>
      </c>
      <c r="E13" s="387" t="n">
        <v>16.35</v>
      </c>
      <c r="F13" s="387" t="n">
        <v>21.255</v>
      </c>
      <c r="G13" s="387" t="n">
        <v>110</v>
      </c>
      <c r="H13" s="387" t="n">
        <v>13.898</v>
      </c>
      <c r="I13" s="387" t="n">
        <v>54.02</v>
      </c>
      <c r="J13" s="387" t="n">
        <v>5.901</v>
      </c>
      <c r="K13" s="387" t="inlineStr">
        <is>
          <t>未满足</t>
        </is>
      </c>
      <c r="L13" s="387" t="inlineStr">
        <is>
          <t>-</t>
        </is>
      </c>
      <c r="M13" s="387" t="inlineStr">
        <is>
          <t>-</t>
        </is>
      </c>
      <c r="N13" s="387" t="n">
        <v>15</v>
      </c>
      <c r="O13" s="387" t="n">
        <v>20320728</v>
      </c>
      <c r="P13" s="387" t="n">
        <v>142.81</v>
      </c>
      <c r="Q13" s="387" t="n">
        <v>-0.27</v>
      </c>
      <c r="R13" s="387" t="n">
        <v>15.16</v>
      </c>
      <c r="S13" s="387" t="n">
        <v>-0.72</v>
      </c>
    </row>
    <row r="14">
      <c r="A14" s="387" t="inlineStr">
        <is>
          <t>奥普转债</t>
        </is>
      </c>
      <c r="B14" s="387" t="inlineStr">
        <is>
          <t>118075</t>
        </is>
      </c>
      <c r="C14" s="387" t="inlineStr">
        <is>
          <t>688686</t>
        </is>
      </c>
      <c r="D14" s="387" t="inlineStr">
        <is>
          <t>奥普特</t>
        </is>
      </c>
      <c r="E14" s="387" t="n">
        <v>150.03</v>
      </c>
      <c r="F14" s="387" t="n">
        <v>195.039</v>
      </c>
      <c r="G14" s="387" t="n">
        <v>110</v>
      </c>
      <c r="H14" s="387" t="n">
        <v>127.525</v>
      </c>
      <c r="I14" s="387" t="n">
        <v>148.44</v>
      </c>
      <c r="J14" s="387" t="n">
        <v>5.901</v>
      </c>
      <c r="K14" s="387" t="inlineStr">
        <is>
          <t>未满足</t>
        </is>
      </c>
      <c r="L14" s="387" t="inlineStr">
        <is>
          <t>-</t>
        </is>
      </c>
      <c r="M14" s="387" t="inlineStr">
        <is>
          <t>-</t>
        </is>
      </c>
      <c r="N14" s="387" t="n">
        <v>12.7</v>
      </c>
      <c r="O14" s="387" t="n">
        <v>20320728</v>
      </c>
      <c r="P14" s="387" t="n">
        <v>236.36</v>
      </c>
      <c r="Q14" s="387" t="n">
        <v>10.29</v>
      </c>
      <c r="R14" s="387" t="n">
        <v>142.73</v>
      </c>
      <c r="S14" s="387" t="n">
        <v>-4.01</v>
      </c>
    </row>
    <row r="15">
      <c r="A15" s="387" t="inlineStr">
        <is>
          <t>特宝转债</t>
        </is>
      </c>
      <c r="B15" s="387" t="inlineStr">
        <is>
          <t>118074</t>
        </is>
      </c>
      <c r="C15" s="387" t="inlineStr">
        <is>
          <t>688278</t>
        </is>
      </c>
      <c r="D15" s="387" t="inlineStr">
        <is>
          <t>特宝生物</t>
        </is>
      </c>
      <c r="E15" s="387" t="n">
        <v>58.56</v>
      </c>
      <c r="F15" s="387" t="n">
        <v>76.128</v>
      </c>
      <c r="G15" s="387" t="n">
        <v>108</v>
      </c>
      <c r="H15" s="387" t="n">
        <v>49.776</v>
      </c>
      <c r="I15" s="387" t="n">
        <v>78.05</v>
      </c>
      <c r="J15" s="387" t="n">
        <v>5.899</v>
      </c>
      <c r="K15" s="387" t="inlineStr">
        <is>
          <t>未满足</t>
        </is>
      </c>
      <c r="L15" s="387" t="inlineStr">
        <is>
          <t>-</t>
        </is>
      </c>
      <c r="M15" s="387" t="inlineStr">
        <is>
          <t>-</t>
        </is>
      </c>
      <c r="N15" s="387" t="n">
        <v>15.33</v>
      </c>
      <c r="O15" s="387" t="n">
        <v>20320727</v>
      </c>
      <c r="P15" s="387" t="n">
        <v>173.18</v>
      </c>
      <c r="Q15" s="387" t="n">
        <v>-0.54</v>
      </c>
      <c r="R15" s="387" t="n">
        <v>56.96</v>
      </c>
      <c r="S15" s="387" t="n">
        <v>2.87</v>
      </c>
    </row>
    <row r="16">
      <c r="A16" s="387" t="inlineStr">
        <is>
          <t>炬申转债</t>
        </is>
      </c>
      <c r="B16" s="387" t="inlineStr">
        <is>
          <t>127115</t>
        </is>
      </c>
      <c r="C16" s="387" t="inlineStr">
        <is>
          <t>001202</t>
        </is>
      </c>
      <c r="D16" s="387" t="inlineStr">
        <is>
          <t>炬申股份</t>
        </is>
      </c>
      <c r="E16" s="387" t="n">
        <v>13.76</v>
      </c>
      <c r="F16" s="387" t="n">
        <v>17.888</v>
      </c>
      <c r="G16" s="387" t="n">
        <v>110</v>
      </c>
      <c r="H16" s="387" t="n">
        <v>11.696</v>
      </c>
      <c r="I16" s="387" t="n">
        <v>77.56</v>
      </c>
      <c r="J16" s="387" t="n">
        <v>5.888</v>
      </c>
      <c r="K16" s="387" t="inlineStr">
        <is>
          <t>未满足</t>
        </is>
      </c>
      <c r="L16" s="387" t="inlineStr">
        <is>
          <t>-</t>
        </is>
      </c>
      <c r="M16" s="387" t="inlineStr">
        <is>
          <t>-</t>
        </is>
      </c>
      <c r="N16" s="387" t="n">
        <v>3.8</v>
      </c>
      <c r="O16" s="387" t="n">
        <v>20320723</v>
      </c>
      <c r="P16" s="387" t="n">
        <v>184.53</v>
      </c>
      <c r="Q16" s="387" t="n">
        <v>2.53</v>
      </c>
      <c r="R16" s="387" t="n">
        <v>14.3</v>
      </c>
      <c r="S16" s="387" t="n">
        <v>-0.35</v>
      </c>
    </row>
    <row r="17">
      <c r="A17" s="387" t="inlineStr">
        <is>
          <t>申能转债</t>
        </is>
      </c>
      <c r="B17" s="387" t="inlineStr">
        <is>
          <t>110103</t>
        </is>
      </c>
      <c r="C17" s="387" t="inlineStr">
        <is>
          <t>600642</t>
        </is>
      </c>
      <c r="D17" s="387" t="inlineStr">
        <is>
          <t>申能股份</t>
        </is>
      </c>
      <c r="E17" s="387" t="n">
        <v>8.74</v>
      </c>
      <c r="F17" s="387" t="n">
        <v>11.362</v>
      </c>
      <c r="G17" s="387" t="n">
        <v>106</v>
      </c>
      <c r="H17" s="387" t="n">
        <v>7.429</v>
      </c>
      <c r="I17" s="387" t="n">
        <v>52.08</v>
      </c>
      <c r="J17" s="387" t="n">
        <v>5.888</v>
      </c>
      <c r="K17" s="387" t="inlineStr">
        <is>
          <t>未满足</t>
        </is>
      </c>
      <c r="L17" s="387" t="inlineStr">
        <is>
          <t>-</t>
        </is>
      </c>
      <c r="M17" s="387" t="inlineStr">
        <is>
          <t>-</t>
        </is>
      </c>
      <c r="N17" s="387" t="n">
        <v>20</v>
      </c>
      <c r="O17" s="387" t="n">
        <v>20320723</v>
      </c>
      <c r="P17" s="387" t="n">
        <v>149.13</v>
      </c>
      <c r="Q17" s="387" t="n">
        <v>0.31</v>
      </c>
      <c r="R17" s="387" t="n">
        <v>8.57</v>
      </c>
      <c r="S17" s="387" t="n">
        <v>-0.8100000000000001</v>
      </c>
    </row>
    <row r="18">
      <c r="A18" s="387" t="inlineStr">
        <is>
          <t>久吾转02</t>
        </is>
      </c>
      <c r="B18" s="387" t="inlineStr">
        <is>
          <t>123276</t>
        </is>
      </c>
      <c r="C18" s="387" t="inlineStr">
        <is>
          <t>300631</t>
        </is>
      </c>
      <c r="D18" s="387" t="inlineStr">
        <is>
          <t>久吾高科</t>
        </is>
      </c>
      <c r="E18" s="387" t="n">
        <v>23.78</v>
      </c>
      <c r="F18" s="387" t="n">
        <v>30.914</v>
      </c>
      <c r="G18" s="387" t="n">
        <v>114</v>
      </c>
      <c r="H18" s="387" t="n">
        <v>20.213</v>
      </c>
      <c r="I18" s="387" t="n">
        <v>80.13</v>
      </c>
      <c r="J18" s="387" t="n">
        <v>5.877</v>
      </c>
      <c r="K18" s="387" t="inlineStr">
        <is>
          <t>未满足</t>
        </is>
      </c>
      <c r="L18" s="387" t="inlineStr">
        <is>
          <t>-</t>
        </is>
      </c>
      <c r="M18" s="387" t="inlineStr">
        <is>
          <t>-</t>
        </is>
      </c>
      <c r="N18" s="387" t="n">
        <v>3</v>
      </c>
      <c r="O18" s="387" t="n">
        <v>20320719</v>
      </c>
      <c r="P18" s="387" t="n">
        <v>161.8</v>
      </c>
      <c r="Q18" s="387" t="n">
        <v>-2.07</v>
      </c>
      <c r="R18" s="387" t="n">
        <v>21.36</v>
      </c>
      <c r="S18" s="387" t="n">
        <v>-2.2</v>
      </c>
    </row>
    <row r="19">
      <c r="A19" s="387" t="inlineStr">
        <is>
          <t>赛斯转债</t>
        </is>
      </c>
      <c r="B19" s="387" t="inlineStr">
        <is>
          <t>118073</t>
        </is>
      </c>
      <c r="C19" s="387" t="inlineStr">
        <is>
          <t>688480</t>
        </is>
      </c>
      <c r="D19" s="387" t="inlineStr">
        <is>
          <t>赛恩斯</t>
        </is>
      </c>
      <c r="E19" s="387" t="n">
        <v>88.16</v>
      </c>
      <c r="F19" s="387" t="n">
        <v>114.608</v>
      </c>
      <c r="G19" s="387" t="n">
        <v>110</v>
      </c>
      <c r="H19" s="387" t="n">
        <v>74.93600000000001</v>
      </c>
      <c r="I19" s="387" t="n">
        <v>98.67</v>
      </c>
      <c r="J19" s="387" t="n">
        <v>5.869</v>
      </c>
      <c r="K19" s="387" t="inlineStr">
        <is>
          <t>未满足</t>
        </is>
      </c>
      <c r="L19" s="387" t="inlineStr">
        <is>
          <t>-</t>
        </is>
      </c>
      <c r="M19" s="387" t="inlineStr">
        <is>
          <t>-</t>
        </is>
      </c>
      <c r="N19" s="387" t="n">
        <v>5.519</v>
      </c>
      <c r="O19" s="387" t="n">
        <v>20320716</v>
      </c>
      <c r="P19" s="387" t="n">
        <v>157.99</v>
      </c>
      <c r="Q19" s="387" t="n">
        <v>-3.71</v>
      </c>
      <c r="R19" s="387" t="n">
        <v>70.11</v>
      </c>
      <c r="S19" s="387" t="n">
        <v>-3.43</v>
      </c>
    </row>
    <row r="20">
      <c r="A20" s="387" t="inlineStr">
        <is>
          <t>曙26转债</t>
        </is>
      </c>
      <c r="B20" s="387" t="inlineStr">
        <is>
          <t>113708</t>
        </is>
      </c>
      <c r="C20" s="387" t="inlineStr">
        <is>
          <t>603019</t>
        </is>
      </c>
      <c r="D20" s="387" t="inlineStr">
        <is>
          <t>中科曙光</t>
        </is>
      </c>
      <c r="E20" s="387" t="n">
        <v>108.89</v>
      </c>
      <c r="F20" s="387" t="n">
        <v>141.557</v>
      </c>
      <c r="G20" s="387" t="n">
        <v>105</v>
      </c>
      <c r="H20" s="387" t="n">
        <v>92.556</v>
      </c>
      <c r="I20" s="387" t="n">
        <v>90.54000000000001</v>
      </c>
      <c r="J20" s="387" t="n">
        <v>5.863</v>
      </c>
      <c r="K20" s="387" t="inlineStr">
        <is>
          <t>未满足</t>
        </is>
      </c>
      <c r="L20" s="387" t="inlineStr">
        <is>
          <t>-</t>
        </is>
      </c>
      <c r="M20" s="387" t="inlineStr">
        <is>
          <t>-</t>
        </is>
      </c>
      <c r="N20" s="387" t="n">
        <v>80</v>
      </c>
      <c r="O20" s="387" t="n">
        <v>20320714</v>
      </c>
      <c r="P20" s="387" t="n">
        <v>144.69</v>
      </c>
      <c r="Q20" s="387" t="n">
        <v>-0.76</v>
      </c>
      <c r="R20" s="387" t="n">
        <v>82.69</v>
      </c>
      <c r="S20" s="387" t="n">
        <v>-1.97</v>
      </c>
    </row>
    <row r="21">
      <c r="A21" s="387" t="inlineStr">
        <is>
          <t>江农转债</t>
        </is>
      </c>
      <c r="B21" s="387" t="inlineStr">
        <is>
          <t>110102</t>
        </is>
      </c>
      <c r="C21" s="387" t="inlineStr">
        <is>
          <t>600389</t>
        </is>
      </c>
      <c r="D21" s="387" t="inlineStr">
        <is>
          <t>江山股份</t>
        </is>
      </c>
      <c r="E21" s="387" t="n">
        <v>20.64</v>
      </c>
      <c r="F21" s="387" t="n">
        <v>26.832</v>
      </c>
      <c r="G21" s="387" t="n">
        <v>108</v>
      </c>
      <c r="H21" s="387" t="n">
        <v>17.544</v>
      </c>
      <c r="I21" s="387" t="n">
        <v>67.88</v>
      </c>
      <c r="J21" s="387" t="n">
        <v>5.86</v>
      </c>
      <c r="K21" s="387" t="inlineStr">
        <is>
          <t>未满足</t>
        </is>
      </c>
      <c r="L21" s="387" t="inlineStr">
        <is>
          <t>-</t>
        </is>
      </c>
      <c r="M21" s="387" t="inlineStr">
        <is>
          <t>-</t>
        </is>
      </c>
      <c r="N21" s="387" t="n">
        <v>11.85</v>
      </c>
      <c r="O21" s="387" t="n">
        <v>20320713</v>
      </c>
      <c r="P21" s="387" t="n">
        <v>152.19</v>
      </c>
      <c r="Q21" s="387" t="n">
        <v>-0.74</v>
      </c>
      <c r="R21" s="387" t="n">
        <v>18.71</v>
      </c>
      <c r="S21" s="387" t="n">
        <v>0.32</v>
      </c>
    </row>
    <row r="22">
      <c r="A22" s="387" t="inlineStr">
        <is>
          <t>肇民转债</t>
        </is>
      </c>
      <c r="B22" s="387" t="inlineStr">
        <is>
          <t>123275</t>
        </is>
      </c>
      <c r="C22" s="387" t="inlineStr">
        <is>
          <t>301000</t>
        </is>
      </c>
      <c r="D22" s="387" t="inlineStr">
        <is>
          <t>肇民科技</t>
        </is>
      </c>
      <c r="E22" s="387" t="n">
        <v>33.76</v>
      </c>
      <c r="F22" s="387" t="n">
        <v>43.888</v>
      </c>
      <c r="G22" s="387" t="n">
        <v>110</v>
      </c>
      <c r="H22" s="387" t="n">
        <v>28.696</v>
      </c>
      <c r="I22" s="387" t="n">
        <v>98.67</v>
      </c>
      <c r="J22" s="387" t="n">
        <v>5.847</v>
      </c>
      <c r="K22" s="387" t="inlineStr">
        <is>
          <t>未满足</t>
        </is>
      </c>
      <c r="L22" s="387" t="inlineStr">
        <is>
          <t>-</t>
        </is>
      </c>
      <c r="M22" s="387" t="inlineStr">
        <is>
          <t>-</t>
        </is>
      </c>
      <c r="N22" s="387" t="n">
        <v>5.9</v>
      </c>
      <c r="O22" s="387" t="n">
        <v>20320708</v>
      </c>
      <c r="P22" s="387" t="n">
        <v>138</v>
      </c>
      <c r="Q22" s="387" t="n">
        <v>-1.43</v>
      </c>
      <c r="R22" s="387" t="n">
        <v>23.45</v>
      </c>
      <c r="S22" s="387" t="n">
        <v>-2.37</v>
      </c>
    </row>
    <row r="23">
      <c r="A23" s="387" t="inlineStr">
        <is>
          <t>科博转债</t>
        </is>
      </c>
      <c r="B23" s="387" t="inlineStr">
        <is>
          <t>113707</t>
        </is>
      </c>
      <c r="C23" s="387" t="inlineStr">
        <is>
          <t>603786</t>
        </is>
      </c>
      <c r="D23" s="387" t="inlineStr">
        <is>
          <t>科博达</t>
        </is>
      </c>
      <c r="E23" s="387" t="n">
        <v>45.56</v>
      </c>
      <c r="F23" s="387" t="n">
        <v>59.228</v>
      </c>
      <c r="G23" s="387" t="n">
        <v>108</v>
      </c>
      <c r="H23" s="387" t="n">
        <v>38.726</v>
      </c>
      <c r="I23" s="387" t="n">
        <v>92.01000000000001</v>
      </c>
      <c r="J23" s="387" t="n">
        <v>5.83</v>
      </c>
      <c r="K23" s="387" t="inlineStr">
        <is>
          <t>未满足</t>
        </is>
      </c>
      <c r="L23" s="387" t="inlineStr">
        <is>
          <t>-</t>
        </is>
      </c>
      <c r="M23" s="387" t="inlineStr">
        <is>
          <t>-</t>
        </is>
      </c>
      <c r="N23" s="387" t="n">
        <v>14.91</v>
      </c>
      <c r="O23" s="387" t="n">
        <v>20320702</v>
      </c>
      <c r="P23" s="387" t="n">
        <v>166.55</v>
      </c>
      <c r="Q23" s="387" t="n">
        <v>-1.47</v>
      </c>
      <c r="R23" s="387" t="n">
        <v>39.52</v>
      </c>
      <c r="S23" s="387" t="n">
        <v>-0.65</v>
      </c>
    </row>
    <row r="24">
      <c r="A24" s="387" t="inlineStr">
        <is>
          <t>宜化转债</t>
        </is>
      </c>
      <c r="B24" s="387" t="inlineStr">
        <is>
          <t>127114</t>
        </is>
      </c>
      <c r="C24" s="387" t="inlineStr">
        <is>
          <t>000422</t>
        </is>
      </c>
      <c r="D24" s="387" t="inlineStr">
        <is>
          <t>湖北宜化</t>
        </is>
      </c>
      <c r="E24" s="387" t="n">
        <v>14.08</v>
      </c>
      <c r="F24" s="387" t="n">
        <v>18.304</v>
      </c>
      <c r="G24" s="387" t="n">
        <v>110</v>
      </c>
      <c r="H24" s="387" t="n">
        <v>11.968</v>
      </c>
      <c r="I24" s="387" t="n">
        <v>56.53</v>
      </c>
      <c r="J24" s="387" t="n">
        <v>5.811</v>
      </c>
      <c r="K24" s="387" t="inlineStr">
        <is>
          <t>未满足</t>
        </is>
      </c>
      <c r="L24" s="387" t="inlineStr">
        <is>
          <t>-</t>
        </is>
      </c>
      <c r="M24" s="387" t="inlineStr">
        <is>
          <t>-</t>
        </is>
      </c>
      <c r="N24" s="387" t="n">
        <v>33</v>
      </c>
      <c r="O24" s="387" t="n">
        <v>20320625</v>
      </c>
      <c r="P24" s="387" t="n">
        <v>138.3</v>
      </c>
      <c r="Q24" s="387" t="n">
        <v>-0.67</v>
      </c>
      <c r="R24" s="387" t="n">
        <v>12.44</v>
      </c>
      <c r="S24" s="387" t="n">
        <v>-1.35</v>
      </c>
    </row>
    <row r="25">
      <c r="A25" s="387" t="inlineStr">
        <is>
          <t>维科转债</t>
        </is>
      </c>
      <c r="B25" s="387" t="inlineStr">
        <is>
          <t>123274</t>
        </is>
      </c>
      <c r="C25" s="387" t="inlineStr">
        <is>
          <t>301499</t>
        </is>
      </c>
      <c r="D25" s="387" t="inlineStr">
        <is>
          <t>维科精密</t>
        </is>
      </c>
      <c r="E25" s="387" t="n">
        <v>35.62</v>
      </c>
      <c r="F25" s="387" t="n">
        <v>46.306</v>
      </c>
      <c r="G25" s="387" t="n">
        <v>113</v>
      </c>
      <c r="H25" s="387" t="n">
        <v>30.277</v>
      </c>
      <c r="I25" s="387" t="n">
        <v>103.13</v>
      </c>
      <c r="J25" s="387" t="n">
        <v>5.811</v>
      </c>
      <c r="K25" s="387" t="inlineStr">
        <is>
          <t>未满足</t>
        </is>
      </c>
      <c r="L25" s="387" t="inlineStr">
        <is>
          <t>-</t>
        </is>
      </c>
      <c r="M25" s="387" t="inlineStr">
        <is>
          <t>-</t>
        </is>
      </c>
      <c r="N25" s="387" t="n">
        <v>6.3</v>
      </c>
      <c r="O25" s="387" t="n">
        <v>20320625</v>
      </c>
      <c r="P25" s="387" t="n">
        <v>140.4</v>
      </c>
      <c r="Q25" s="387" t="n">
        <v>-1.2</v>
      </c>
      <c r="R25" s="387" t="n">
        <v>24.62</v>
      </c>
      <c r="S25" s="387" t="n">
        <v>-1.64</v>
      </c>
    </row>
    <row r="26">
      <c r="A26" s="387" t="inlineStr">
        <is>
          <t>圣泉转债</t>
        </is>
      </c>
      <c r="B26" s="387" t="inlineStr">
        <is>
          <t>111025</t>
        </is>
      </c>
      <c r="C26" s="387" t="inlineStr">
        <is>
          <t>605589</t>
        </is>
      </c>
      <c r="D26" s="387" t="inlineStr">
        <is>
          <t>圣泉集团</t>
        </is>
      </c>
      <c r="E26" s="387" t="n">
        <v>42.38</v>
      </c>
      <c r="F26" s="387" t="n">
        <v>55.094</v>
      </c>
      <c r="G26" s="387" t="n">
        <v>108</v>
      </c>
      <c r="H26" s="387" t="n">
        <v>36.023</v>
      </c>
      <c r="I26" s="387" t="n">
        <v>75.27</v>
      </c>
      <c r="J26" s="387" t="n">
        <v>5.808</v>
      </c>
      <c r="K26" s="387" t="inlineStr">
        <is>
          <t>未满足</t>
        </is>
      </c>
      <c r="L26" s="387" t="inlineStr">
        <is>
          <t>-</t>
        </is>
      </c>
      <c r="M26" s="387" t="inlineStr">
        <is>
          <t>-</t>
        </is>
      </c>
      <c r="N26" s="387" t="n">
        <v>25</v>
      </c>
      <c r="O26" s="387" t="n">
        <v>20320624</v>
      </c>
      <c r="P26" s="387" t="n">
        <v>152.44</v>
      </c>
      <c r="Q26" s="387" t="n">
        <v>-4.84</v>
      </c>
      <c r="R26" s="387" t="n">
        <v>36.86</v>
      </c>
      <c r="S26" s="387" t="n">
        <v>-3.76</v>
      </c>
    </row>
    <row r="27">
      <c r="A27" s="387" t="inlineStr">
        <is>
          <t>鼎通转债</t>
        </is>
      </c>
      <c r="B27" s="387" t="inlineStr">
        <is>
          <t>118072</t>
        </is>
      </c>
      <c r="C27" s="387" t="inlineStr">
        <is>
          <t>688668</t>
        </is>
      </c>
      <c r="D27" s="387" t="inlineStr">
        <is>
          <t>鼎通科技</t>
        </is>
      </c>
      <c r="E27" s="387" t="n">
        <v>246</v>
      </c>
      <c r="F27" s="387" t="n">
        <v>319.8</v>
      </c>
      <c r="G27" s="387" t="n">
        <v>113</v>
      </c>
      <c r="H27" s="387" t="n">
        <v>209.1</v>
      </c>
      <c r="I27" s="387" t="n">
        <v>70.90000000000001</v>
      </c>
      <c r="J27" s="387" t="n">
        <v>5.806</v>
      </c>
      <c r="K27" s="387" t="inlineStr">
        <is>
          <t>未满足</t>
        </is>
      </c>
      <c r="L27" s="387" t="inlineStr">
        <is>
          <t>-</t>
        </is>
      </c>
      <c r="M27" s="387" t="inlineStr">
        <is>
          <t>-</t>
        </is>
      </c>
      <c r="N27" s="387" t="n">
        <v>9.300000000000001</v>
      </c>
      <c r="O27" s="387" t="n">
        <v>20320623</v>
      </c>
      <c r="P27" s="387" t="n">
        <v>174.68</v>
      </c>
      <c r="Q27" s="387" t="n">
        <v>-2.92</v>
      </c>
      <c r="R27" s="387" t="n">
        <v>251.43</v>
      </c>
      <c r="S27" s="387" t="n">
        <v>-6.39</v>
      </c>
    </row>
    <row r="28">
      <c r="A28" s="387" t="inlineStr">
        <is>
          <t>宝钛转债</t>
        </is>
      </c>
      <c r="B28" s="387" t="inlineStr">
        <is>
          <t>110101</t>
        </is>
      </c>
      <c r="C28" s="387" t="inlineStr">
        <is>
          <t>600456</t>
        </is>
      </c>
      <c r="D28" s="387" t="inlineStr">
        <is>
          <t>宝钛股份</t>
        </is>
      </c>
      <c r="E28" s="387" t="n">
        <v>30.98</v>
      </c>
      <c r="F28" s="387" t="n">
        <v>40.274</v>
      </c>
      <c r="G28" s="387" t="n">
        <v>106</v>
      </c>
      <c r="H28" s="387" t="n">
        <v>26.333</v>
      </c>
      <c r="I28" s="387" t="n">
        <v>74.02</v>
      </c>
      <c r="J28" s="387" t="n">
        <v>5.806</v>
      </c>
      <c r="K28" s="387" t="inlineStr">
        <is>
          <t>未满足</t>
        </is>
      </c>
      <c r="L28" s="387" t="inlineStr">
        <is>
          <t>-</t>
        </is>
      </c>
      <c r="M28" s="387" t="inlineStr">
        <is>
          <t>-</t>
        </is>
      </c>
      <c r="N28" s="387" t="n">
        <v>35</v>
      </c>
      <c r="O28" s="387" t="n">
        <v>20320623</v>
      </c>
      <c r="P28" s="387" t="n">
        <v>150.26</v>
      </c>
      <c r="Q28" s="387" t="n">
        <v>-1.12</v>
      </c>
      <c r="R28" s="387" t="n">
        <v>26.75</v>
      </c>
      <c r="S28" s="387" t="n">
        <v>0.38</v>
      </c>
    </row>
    <row r="29">
      <c r="A29" s="387" t="inlineStr">
        <is>
          <t>华峰转债</t>
        </is>
      </c>
      <c r="B29" s="387" t="inlineStr">
        <is>
          <t>118071</t>
        </is>
      </c>
      <c r="C29" s="387" t="inlineStr">
        <is>
          <t>688200</t>
        </is>
      </c>
      <c r="D29" s="387" t="inlineStr">
        <is>
          <t>华峰测控</t>
        </is>
      </c>
      <c r="E29" s="387" t="n">
        <v>335.79</v>
      </c>
      <c r="F29" s="387" t="n">
        <v>436.527</v>
      </c>
      <c r="G29" s="387" t="n">
        <v>110</v>
      </c>
      <c r="H29" s="387" t="n">
        <v>285.422</v>
      </c>
      <c r="I29" s="387" t="n">
        <v>81.66</v>
      </c>
      <c r="J29" s="387" t="n">
        <v>5.803</v>
      </c>
      <c r="K29" s="387" t="inlineStr">
        <is>
          <t>未满足</t>
        </is>
      </c>
      <c r="L29" s="387" t="inlineStr">
        <is>
          <t>-</t>
        </is>
      </c>
      <c r="M29" s="387" t="inlineStr">
        <is>
          <t>-</t>
        </is>
      </c>
      <c r="N29" s="387" t="n">
        <v>7.49</v>
      </c>
      <c r="O29" s="387" t="n">
        <v>20320622</v>
      </c>
      <c r="P29" s="387" t="n">
        <v>191.9</v>
      </c>
      <c r="Q29" s="387" t="n">
        <v>0.52</v>
      </c>
      <c r="R29" s="387" t="n">
        <v>354.71</v>
      </c>
      <c r="S29" s="387" t="n">
        <v>-5.06</v>
      </c>
    </row>
    <row r="30">
      <c r="A30" s="387" t="inlineStr">
        <is>
          <t>南芯转债</t>
        </is>
      </c>
      <c r="B30" s="387" t="inlineStr">
        <is>
          <t>118070</t>
        </is>
      </c>
      <c r="C30" s="387" t="inlineStr">
        <is>
          <t>688484</t>
        </is>
      </c>
      <c r="D30" s="387" t="inlineStr">
        <is>
          <t>南芯科技</t>
        </is>
      </c>
      <c r="E30" s="387" t="n">
        <v>43.71</v>
      </c>
      <c r="F30" s="387" t="n">
        <v>56.823</v>
      </c>
      <c r="G30" s="387" t="n">
        <v>108</v>
      </c>
      <c r="H30" s="387" t="n">
        <v>37.154</v>
      </c>
      <c r="I30" s="387" t="n">
        <v>88.69</v>
      </c>
      <c r="J30" s="387" t="n">
        <v>5.789</v>
      </c>
      <c r="K30" s="387" t="inlineStr">
        <is>
          <t>未满足</t>
        </is>
      </c>
      <c r="L30" s="387" t="inlineStr">
        <is>
          <t>-</t>
        </is>
      </c>
      <c r="M30" s="387" t="inlineStr">
        <is>
          <t>-</t>
        </is>
      </c>
      <c r="N30" s="387" t="n">
        <v>15.869</v>
      </c>
      <c r="O30" s="387" t="n">
        <v>20320617</v>
      </c>
      <c r="P30" s="387" t="n">
        <v>149.58</v>
      </c>
      <c r="Q30" s="387" t="n">
        <v>-3.02</v>
      </c>
      <c r="R30" s="387" t="n">
        <v>34.65</v>
      </c>
      <c r="S30" s="387" t="n">
        <v>0.12</v>
      </c>
    </row>
    <row r="31">
      <c r="A31" s="387" t="inlineStr">
        <is>
          <t>三江转债</t>
        </is>
      </c>
      <c r="B31" s="387" t="inlineStr">
        <is>
          <t>123273</t>
        </is>
      </c>
      <c r="C31" s="387" t="inlineStr">
        <is>
          <t>301059</t>
        </is>
      </c>
      <c r="D31" s="387" t="inlineStr">
        <is>
          <t>金三江</t>
        </is>
      </c>
      <c r="E31" s="387" t="n">
        <v>14.43</v>
      </c>
      <c r="F31" s="387" t="n">
        <v>18.759</v>
      </c>
      <c r="G31" s="387" t="n">
        <v>114</v>
      </c>
      <c r="H31" s="387" t="n">
        <v>12.265</v>
      </c>
      <c r="I31" s="387" t="n">
        <v>275.46</v>
      </c>
      <c r="J31" s="387" t="n">
        <v>5.786</v>
      </c>
      <c r="K31" s="387" t="inlineStr">
        <is>
          <t>未满足</t>
        </is>
      </c>
      <c r="L31" s="387" t="inlineStr">
        <is>
          <t>-</t>
        </is>
      </c>
      <c r="M31" s="387" t="inlineStr">
        <is>
          <t>-</t>
        </is>
      </c>
      <c r="N31" s="387" t="n">
        <v>2.9</v>
      </c>
      <c r="O31" s="387" t="n">
        <v>20320616</v>
      </c>
      <c r="P31" s="387" t="n">
        <v>319</v>
      </c>
      <c r="Q31" s="387" t="n">
        <v>-4.78</v>
      </c>
      <c r="R31" s="387" t="n">
        <v>12.26</v>
      </c>
      <c r="S31" s="387" t="n">
        <v>-0.41</v>
      </c>
    </row>
    <row r="32">
      <c r="A32" s="387" t="inlineStr">
        <is>
          <t>金帝转债</t>
        </is>
      </c>
      <c r="B32" s="387" t="inlineStr">
        <is>
          <t>113706</t>
        </is>
      </c>
      <c r="C32" s="387" t="inlineStr">
        <is>
          <t>603270</t>
        </is>
      </c>
      <c r="D32" s="387" t="inlineStr">
        <is>
          <t>金帝股份</t>
        </is>
      </c>
      <c r="E32" s="387" t="n">
        <v>30.62</v>
      </c>
      <c r="F32" s="387" t="n">
        <v>39.806</v>
      </c>
      <c r="G32" s="387" t="n">
        <v>115</v>
      </c>
      <c r="H32" s="387" t="n">
        <v>26.027</v>
      </c>
      <c r="I32" s="387" t="n">
        <v>56.05</v>
      </c>
      <c r="J32" s="387" t="n">
        <v>5.781</v>
      </c>
      <c r="K32" s="387" t="inlineStr">
        <is>
          <t>未满足</t>
        </is>
      </c>
      <c r="L32" s="387" t="inlineStr">
        <is>
          <t>-</t>
        </is>
      </c>
      <c r="M32" s="387" t="inlineStr">
        <is>
          <t>-</t>
        </is>
      </c>
      <c r="N32" s="387" t="n">
        <v>9.699999999999999</v>
      </c>
      <c r="O32" s="387" t="n">
        <v>20320614</v>
      </c>
      <c r="P32" s="387" t="n">
        <v>170.06</v>
      </c>
      <c r="Q32" s="387" t="n">
        <v>-12.24</v>
      </c>
      <c r="R32" s="387" t="n">
        <v>33.37</v>
      </c>
      <c r="S32" s="387" t="n">
        <v>-4.52</v>
      </c>
    </row>
    <row r="33">
      <c r="A33" s="387" t="inlineStr">
        <is>
          <t>豪26转债</t>
        </is>
      </c>
      <c r="B33" s="387" t="inlineStr">
        <is>
          <t>113705</t>
        </is>
      </c>
      <c r="C33" s="387" t="inlineStr">
        <is>
          <t>603809</t>
        </is>
      </c>
      <c r="D33" s="387" t="inlineStr">
        <is>
          <t>豪能股份</t>
        </is>
      </c>
      <c r="E33" s="387" t="n">
        <v>10.74</v>
      </c>
      <c r="F33" s="387" t="n">
        <v>13.962</v>
      </c>
      <c r="G33" s="387" t="n">
        <v>110</v>
      </c>
      <c r="H33" s="387" t="n">
        <v>8.592000000000001</v>
      </c>
      <c r="I33" s="387" t="n">
        <v>70.09999999999999</v>
      </c>
      <c r="J33" s="387" t="n">
        <v>5.781</v>
      </c>
      <c r="K33" s="387" t="inlineStr">
        <is>
          <t>未满足</t>
        </is>
      </c>
      <c r="L33" s="387" t="inlineStr">
        <is>
          <t>-</t>
        </is>
      </c>
      <c r="M33" s="387" t="inlineStr">
        <is>
          <t>-</t>
        </is>
      </c>
      <c r="N33" s="387" t="n">
        <v>18</v>
      </c>
      <c r="O33" s="387" t="n">
        <v>20320614</v>
      </c>
      <c r="P33" s="387" t="n">
        <v>140.32</v>
      </c>
      <c r="Q33" s="387" t="n">
        <v>-0.12</v>
      </c>
      <c r="R33" s="387" t="n">
        <v>8.859999999999999</v>
      </c>
      <c r="S33" s="387" t="n">
        <v>-1.66</v>
      </c>
    </row>
    <row r="34">
      <c r="A34" s="387" t="inlineStr">
        <is>
          <t>中汽转债</t>
        </is>
      </c>
      <c r="B34" s="387" t="inlineStr">
        <is>
          <t>123272</t>
        </is>
      </c>
      <c r="C34" s="387" t="inlineStr">
        <is>
          <t>301215</t>
        </is>
      </c>
      <c r="D34" s="387" t="inlineStr">
        <is>
          <t>中汽股份</t>
        </is>
      </c>
      <c r="E34" s="387" t="n">
        <v>5.99</v>
      </c>
      <c r="F34" s="387" t="n">
        <v>7.787</v>
      </c>
      <c r="G34" s="387" t="n">
        <v>108</v>
      </c>
      <c r="H34" s="387" t="n">
        <v>5.091</v>
      </c>
      <c r="I34" s="387" t="n">
        <v>69.87</v>
      </c>
      <c r="J34" s="387" t="n">
        <v>5.77</v>
      </c>
      <c r="K34" s="387" t="inlineStr">
        <is>
          <t>未满足</t>
        </is>
      </c>
      <c r="L34" s="387" t="inlineStr">
        <is>
          <t>-</t>
        </is>
      </c>
      <c r="M34" s="387" t="inlineStr">
        <is>
          <t>-</t>
        </is>
      </c>
      <c r="N34" s="387" t="n">
        <v>10.39</v>
      </c>
      <c r="O34" s="387" t="n">
        <v>20320610</v>
      </c>
      <c r="P34" s="387" t="n">
        <v>152</v>
      </c>
      <c r="Q34" s="387" t="n">
        <v>0.2</v>
      </c>
      <c r="R34" s="387" t="n">
        <v>5.36</v>
      </c>
      <c r="S34" s="387" t="n">
        <v>0.19</v>
      </c>
    </row>
    <row r="35">
      <c r="A35" s="387" t="inlineStr">
        <is>
          <t>爱科转债</t>
        </is>
      </c>
      <c r="B35" s="387" t="inlineStr">
        <is>
          <t>118069</t>
        </is>
      </c>
      <c r="C35" s="387" t="inlineStr">
        <is>
          <t>688092</t>
        </is>
      </c>
      <c r="D35" s="387" t="inlineStr">
        <is>
          <t>爱科科技</t>
        </is>
      </c>
      <c r="E35" s="387" t="n">
        <v>28.53</v>
      </c>
      <c r="F35" s="387" t="n">
        <v>37.089</v>
      </c>
      <c r="G35" s="387" t="n">
        <v>113</v>
      </c>
      <c r="H35" s="387" t="n">
        <v>24.251</v>
      </c>
      <c r="I35" s="387" t="n">
        <v>98.66</v>
      </c>
      <c r="J35" s="387" t="n">
        <v>5.77</v>
      </c>
      <c r="K35" s="387" t="inlineStr">
        <is>
          <t>未满足</t>
        </is>
      </c>
      <c r="L35" s="387" t="inlineStr">
        <is>
          <t>-</t>
        </is>
      </c>
      <c r="M35" s="387" t="inlineStr">
        <is>
          <t>-</t>
        </is>
      </c>
      <c r="N35" s="387" t="n">
        <v>2.67</v>
      </c>
      <c r="O35" s="387" t="n">
        <v>20320610</v>
      </c>
      <c r="P35" s="387" t="n">
        <v>158.62</v>
      </c>
      <c r="Q35" s="387" t="n">
        <v>-1.57</v>
      </c>
      <c r="R35" s="387" t="n">
        <v>22.78</v>
      </c>
      <c r="S35" s="387" t="n">
        <v>-0.13</v>
      </c>
    </row>
    <row r="36">
      <c r="A36" s="387" t="inlineStr">
        <is>
          <t>春风转债</t>
        </is>
      </c>
      <c r="B36" s="387" t="inlineStr">
        <is>
          <t>113704</t>
        </is>
      </c>
      <c r="C36" s="387" t="inlineStr">
        <is>
          <t>603129</t>
        </is>
      </c>
      <c r="D36" s="387" t="inlineStr">
        <is>
          <t>春风动力</t>
        </is>
      </c>
      <c r="E36" s="387" t="n">
        <v>241.7</v>
      </c>
      <c r="F36" s="387" t="n">
        <v>314.21</v>
      </c>
      <c r="G36" s="387" t="n">
        <v>108</v>
      </c>
      <c r="H36" s="387" t="n">
        <v>205.445</v>
      </c>
      <c r="I36" s="387" t="n">
        <v>42.84</v>
      </c>
      <c r="J36" s="387" t="n">
        <v>5.767</v>
      </c>
      <c r="K36" s="387" t="inlineStr">
        <is>
          <t>未满足</t>
        </is>
      </c>
      <c r="L36" s="387" t="inlineStr">
        <is>
          <t>-</t>
        </is>
      </c>
      <c r="M36" s="387" t="inlineStr">
        <is>
          <t>-</t>
        </is>
      </c>
      <c r="N36" s="387" t="n">
        <v>21.79</v>
      </c>
      <c r="O36" s="387" t="n">
        <v>20320609</v>
      </c>
      <c r="P36" s="387" t="n">
        <v>175.25</v>
      </c>
      <c r="Q36" s="387" t="n">
        <v>-2.05</v>
      </c>
      <c r="R36" s="387" t="n">
        <v>296.54</v>
      </c>
      <c r="S36" s="387" t="n">
        <v>-1.35</v>
      </c>
    </row>
    <row r="37">
      <c r="A37" s="387" t="inlineStr">
        <is>
          <t>翔26转债</t>
        </is>
      </c>
      <c r="B37" s="387" t="inlineStr">
        <is>
          <t>113703</t>
        </is>
      </c>
      <c r="C37" s="387" t="inlineStr">
        <is>
          <t>603112</t>
        </is>
      </c>
      <c r="D37" s="387" t="inlineStr">
        <is>
          <t>华翔股份</t>
        </is>
      </c>
      <c r="E37" s="387" t="n">
        <v>21.94</v>
      </c>
      <c r="F37" s="387" t="n">
        <v>28.522</v>
      </c>
      <c r="G37" s="387" t="n">
        <v>112</v>
      </c>
      <c r="H37" s="387" t="n">
        <v>17.552</v>
      </c>
      <c r="I37" s="387" t="n">
        <v>82.88</v>
      </c>
      <c r="J37" s="387" t="n">
        <v>5.762</v>
      </c>
      <c r="K37" s="387" t="inlineStr">
        <is>
          <t>未满足</t>
        </is>
      </c>
      <c r="L37" s="387" t="inlineStr">
        <is>
          <t>-</t>
        </is>
      </c>
      <c r="M37" s="387" t="inlineStr">
        <is>
          <t>-</t>
        </is>
      </c>
      <c r="N37" s="387" t="n">
        <v>13.01</v>
      </c>
      <c r="O37" s="387" t="n">
        <v>20320607</v>
      </c>
      <c r="P37" s="387" t="n">
        <v>136.79</v>
      </c>
      <c r="Q37" s="387" t="n">
        <v>-0.25</v>
      </c>
      <c r="R37" s="387" t="n">
        <v>16.41</v>
      </c>
      <c r="S37" s="387" t="n">
        <v>-4.48</v>
      </c>
    </row>
    <row r="38">
      <c r="A38" s="387" t="inlineStr">
        <is>
          <t>迪威转债</t>
        </is>
      </c>
      <c r="B38" s="387" t="inlineStr">
        <is>
          <t>118068</t>
        </is>
      </c>
      <c r="C38" s="387" t="inlineStr">
        <is>
          <t>688377</t>
        </is>
      </c>
      <c r="D38" s="387" t="inlineStr">
        <is>
          <t>迪威尔</t>
        </is>
      </c>
      <c r="E38" s="387" t="n">
        <v>32.49</v>
      </c>
      <c r="F38" s="387" t="n">
        <v>42.237</v>
      </c>
      <c r="G38" s="387" t="n">
        <v>110</v>
      </c>
      <c r="H38" s="387" t="n">
        <v>27.617</v>
      </c>
      <c r="I38" s="387" t="n">
        <v>123.59</v>
      </c>
      <c r="J38" s="387" t="n">
        <v>5.751</v>
      </c>
      <c r="K38" s="387" t="inlineStr">
        <is>
          <t>未满足</t>
        </is>
      </c>
      <c r="L38" s="387" t="inlineStr">
        <is>
          <t>-</t>
        </is>
      </c>
      <c r="M38" s="387" t="inlineStr">
        <is>
          <t>-</t>
        </is>
      </c>
      <c r="N38" s="387" t="n">
        <v>9.08</v>
      </c>
      <c r="O38" s="387" t="n">
        <v>20320603</v>
      </c>
      <c r="P38" s="387" t="n">
        <v>130.76</v>
      </c>
      <c r="Q38" s="387" t="n">
        <v>-0.37</v>
      </c>
      <c r="R38" s="387" t="n">
        <v>19</v>
      </c>
      <c r="S38" s="387" t="n">
        <v>1.6</v>
      </c>
    </row>
    <row r="39">
      <c r="A39" s="387" t="inlineStr">
        <is>
          <t>通合转债</t>
        </is>
      </c>
      <c r="B39" s="387" t="inlineStr">
        <is>
          <t>123271</t>
        </is>
      </c>
      <c r="C39" s="387" t="inlineStr">
        <is>
          <t>300491</t>
        </is>
      </c>
      <c r="D39" s="387" t="inlineStr">
        <is>
          <t>通合科技</t>
        </is>
      </c>
      <c r="E39" s="387" t="n">
        <v>33.18</v>
      </c>
      <c r="F39" s="387" t="n">
        <v>43.134</v>
      </c>
      <c r="G39" s="387" t="n">
        <v>115</v>
      </c>
      <c r="H39" s="387" t="n">
        <v>28.203</v>
      </c>
      <c r="I39" s="387" t="n">
        <v>61.56</v>
      </c>
      <c r="J39" s="387" t="n">
        <v>5.745</v>
      </c>
      <c r="K39" s="387" t="inlineStr">
        <is>
          <t>未满足</t>
        </is>
      </c>
      <c r="L39" s="387" t="inlineStr">
        <is>
          <t>-</t>
        </is>
      </c>
      <c r="M39" s="387" t="inlineStr">
        <is>
          <t>-</t>
        </is>
      </c>
      <c r="N39" s="387" t="n">
        <v>5.219</v>
      </c>
      <c r="O39" s="387" t="n">
        <v>20320601</v>
      </c>
      <c r="P39" s="387" t="n">
        <v>162</v>
      </c>
      <c r="Q39" s="387" t="n">
        <v>-2.94</v>
      </c>
      <c r="R39" s="387" t="n">
        <v>33.27</v>
      </c>
      <c r="S39" s="387" t="n">
        <v>-5.08</v>
      </c>
    </row>
    <row r="40">
      <c r="A40" s="387" t="inlineStr">
        <is>
          <t>盛德转债</t>
        </is>
      </c>
      <c r="B40" s="387" t="inlineStr">
        <is>
          <t>123270</t>
        </is>
      </c>
      <c r="C40" s="387" t="inlineStr">
        <is>
          <t>300881</t>
        </is>
      </c>
      <c r="D40" s="387" t="inlineStr">
        <is>
          <t>盛德鑫泰</t>
        </is>
      </c>
      <c r="E40" s="387" t="n">
        <v>53.68</v>
      </c>
      <c r="F40" s="387" t="n">
        <v>69.78400000000001</v>
      </c>
      <c r="G40" s="387" t="n">
        <v>113</v>
      </c>
      <c r="H40" s="387" t="n">
        <v>45.628</v>
      </c>
      <c r="I40" s="387" t="n">
        <v>275.12</v>
      </c>
      <c r="J40" s="387" t="n">
        <v>5.743</v>
      </c>
      <c r="K40" s="387" t="inlineStr">
        <is>
          <t>未满足</t>
        </is>
      </c>
      <c r="L40" s="387" t="inlineStr">
        <is>
          <t>-</t>
        </is>
      </c>
      <c r="M40" s="387" t="inlineStr">
        <is>
          <t>-</t>
        </is>
      </c>
      <c r="N40" s="387" t="n">
        <v>4.05</v>
      </c>
      <c r="O40" s="387" t="n">
        <v>20320531</v>
      </c>
      <c r="P40" s="387" t="n">
        <v>221.87</v>
      </c>
      <c r="Q40" s="387" t="n">
        <v>-0.79</v>
      </c>
      <c r="R40" s="387" t="n">
        <v>31.75</v>
      </c>
      <c r="S40" s="387" t="n">
        <v>0.19</v>
      </c>
    </row>
    <row r="41">
      <c r="A41" s="387" t="inlineStr">
        <is>
          <t>金杨转债</t>
        </is>
      </c>
      <c r="B41" s="387" t="inlineStr">
        <is>
          <t>123269</t>
        </is>
      </c>
      <c r="C41" s="387" t="inlineStr">
        <is>
          <t>301210</t>
        </is>
      </c>
      <c r="D41" s="387" t="inlineStr">
        <is>
          <t>金杨精密</t>
        </is>
      </c>
      <c r="E41" s="387" t="n">
        <v>28.24</v>
      </c>
      <c r="F41" s="387" t="n">
        <v>36.712</v>
      </c>
      <c r="G41" s="387" t="n">
        <v>110</v>
      </c>
      <c r="H41" s="387" t="n">
        <v>24.004</v>
      </c>
      <c r="I41" s="387" t="n">
        <v>63.38</v>
      </c>
      <c r="J41" s="387" t="n">
        <v>5.627</v>
      </c>
      <c r="K41" s="387" t="inlineStr">
        <is>
          <t>未满足</t>
        </is>
      </c>
      <c r="L41" s="387" t="inlineStr">
        <is>
          <t>-</t>
        </is>
      </c>
      <c r="M41" s="387" t="inlineStr">
        <is>
          <t>-</t>
        </is>
      </c>
      <c r="N41" s="387" t="n">
        <v>9.800000000000001</v>
      </c>
      <c r="O41" s="387" t="n">
        <v>20320419</v>
      </c>
      <c r="P41" s="387" t="n">
        <v>146.6</v>
      </c>
      <c r="Q41" s="387" t="n">
        <v>-1.94</v>
      </c>
      <c r="R41" s="387" t="n">
        <v>25.34</v>
      </c>
      <c r="S41" s="387" t="n">
        <v>-4.63</v>
      </c>
    </row>
    <row r="42">
      <c r="A42" s="387" t="inlineStr">
        <is>
          <t>本川转债</t>
        </is>
      </c>
      <c r="B42" s="387" t="inlineStr">
        <is>
          <t>123268</t>
        </is>
      </c>
      <c r="C42" s="387" t="inlineStr">
        <is>
          <t>300964</t>
        </is>
      </c>
      <c r="D42" s="387" t="inlineStr">
        <is>
          <t>本川智能</t>
        </is>
      </c>
      <c r="E42" s="387" t="n">
        <v>54.13</v>
      </c>
      <c r="F42" s="387" t="n">
        <v>70.369</v>
      </c>
      <c r="G42" s="387" t="n">
        <v>115</v>
      </c>
      <c r="H42" s="387" t="n">
        <v>46.011</v>
      </c>
      <c r="I42" s="387" t="n">
        <v>67.64</v>
      </c>
      <c r="J42" s="387" t="n">
        <v>5.619</v>
      </c>
      <c r="K42" s="387" t="inlineStr">
        <is>
          <t>未满足</t>
        </is>
      </c>
      <c r="L42" s="387" t="inlineStr">
        <is>
          <t>-</t>
        </is>
      </c>
      <c r="M42" s="387" t="inlineStr">
        <is>
          <t>-</t>
        </is>
      </c>
      <c r="N42" s="387" t="n">
        <v>4.69</v>
      </c>
      <c r="O42" s="387" t="n">
        <v>20320416</v>
      </c>
      <c r="P42" s="387" t="n">
        <v>175.6</v>
      </c>
      <c r="Q42" s="387" t="n">
        <v>-3.1</v>
      </c>
      <c r="R42" s="387" t="n">
        <v>56.7</v>
      </c>
      <c r="S42" s="387" t="n">
        <v>-2.93</v>
      </c>
    </row>
    <row r="43">
      <c r="A43" s="387" t="inlineStr">
        <is>
          <t>珂玛转债</t>
        </is>
      </c>
      <c r="B43" s="387" t="inlineStr">
        <is>
          <t>123267</t>
        </is>
      </c>
      <c r="C43" s="387" t="inlineStr">
        <is>
          <t>301611</t>
        </is>
      </c>
      <c r="D43" s="387" t="inlineStr">
        <is>
          <t>珂玛科技</t>
        </is>
      </c>
      <c r="E43" s="387" t="n">
        <v>97.47</v>
      </c>
      <c r="F43" s="387" t="n">
        <v>126.711</v>
      </c>
      <c r="G43" s="387" t="n">
        <v>110</v>
      </c>
      <c r="H43" s="387" t="n">
        <v>82.84999999999999</v>
      </c>
      <c r="I43" s="387" t="n">
        <v>136.61</v>
      </c>
      <c r="J43" s="387" t="n">
        <v>5.616</v>
      </c>
      <c r="K43" s="387" t="inlineStr">
        <is>
          <t>未满足</t>
        </is>
      </c>
      <c r="L43" s="387" t="inlineStr">
        <is>
          <t>-</t>
        </is>
      </c>
      <c r="M43" s="387" t="inlineStr">
        <is>
          <t>-</t>
        </is>
      </c>
      <c r="N43" s="387" t="n">
        <v>7.5</v>
      </c>
      <c r="O43" s="387" t="n">
        <v>20320415</v>
      </c>
      <c r="P43" s="387" t="n">
        <v>211</v>
      </c>
      <c r="Q43" s="387" t="n">
        <v>-2.41</v>
      </c>
      <c r="R43" s="387" t="n">
        <v>86.92</v>
      </c>
      <c r="S43" s="387" t="n">
        <v>-5.5</v>
      </c>
    </row>
    <row r="44">
      <c r="A44" s="387" t="inlineStr">
        <is>
          <t>斯达转债</t>
        </is>
      </c>
      <c r="B44" s="387" t="inlineStr">
        <is>
          <t>113702</t>
        </is>
      </c>
      <c r="C44" s="387" t="inlineStr">
        <is>
          <t>603290</t>
        </is>
      </c>
      <c r="D44" s="387" t="inlineStr">
        <is>
          <t>斯达半导</t>
        </is>
      </c>
      <c r="E44" s="387" t="n">
        <v>104.79</v>
      </c>
      <c r="F44" s="387" t="n">
        <v>136.227</v>
      </c>
      <c r="G44" s="387" t="n">
        <v>108</v>
      </c>
      <c r="H44" s="387" t="n">
        <v>89.072</v>
      </c>
      <c r="I44" s="387" t="n">
        <v>99.37</v>
      </c>
      <c r="J44" s="387" t="n">
        <v>5.616</v>
      </c>
      <c r="K44" s="387" t="inlineStr">
        <is>
          <t>未满足</t>
        </is>
      </c>
      <c r="L44" s="387" t="inlineStr">
        <is>
          <t>-</t>
        </is>
      </c>
      <c r="M44" s="387" t="inlineStr">
        <is>
          <t>-</t>
        </is>
      </c>
      <c r="N44" s="387" t="n">
        <v>15</v>
      </c>
      <c r="O44" s="387" t="n">
        <v>20320415</v>
      </c>
      <c r="P44" s="387" t="n">
        <v>162.86</v>
      </c>
      <c r="Q44" s="387" t="n">
        <v>-0.99</v>
      </c>
      <c r="R44" s="387" t="n">
        <v>85.59999999999999</v>
      </c>
      <c r="S44" s="387" t="n">
        <v>-1.98</v>
      </c>
    </row>
    <row r="45">
      <c r="A45" s="387" t="inlineStr">
        <is>
          <t>博士转债</t>
        </is>
      </c>
      <c r="B45" s="387" t="inlineStr">
        <is>
          <t>123266</t>
        </is>
      </c>
      <c r="C45" s="387" t="inlineStr">
        <is>
          <t>300622</t>
        </is>
      </c>
      <c r="D45" s="387" t="inlineStr">
        <is>
          <t>博士眼镜</t>
        </is>
      </c>
      <c r="E45" s="387" t="n">
        <v>21.54</v>
      </c>
      <c r="F45" s="387" t="n">
        <v>28.002</v>
      </c>
      <c r="G45" s="387" t="n">
        <v>112</v>
      </c>
      <c r="H45" s="387" t="n">
        <v>18.309</v>
      </c>
      <c r="I45" s="387" t="n">
        <v>89.15000000000001</v>
      </c>
      <c r="J45" s="387" t="n">
        <v>5.537</v>
      </c>
      <c r="K45" s="387" t="inlineStr">
        <is>
          <t>未满足</t>
        </is>
      </c>
      <c r="L45" s="387" t="inlineStr">
        <is>
          <t>-</t>
        </is>
      </c>
      <c r="M45" s="387" t="inlineStr">
        <is>
          <t>-</t>
        </is>
      </c>
      <c r="N45" s="387" t="n">
        <v>3.75</v>
      </c>
      <c r="O45" s="387" t="n">
        <v>20320317</v>
      </c>
      <c r="P45" s="387" t="n">
        <v>139.1</v>
      </c>
      <c r="Q45" s="387" t="n">
        <v>-0.34</v>
      </c>
      <c r="R45" s="387" t="n">
        <v>15.84</v>
      </c>
      <c r="S45" s="387" t="n">
        <v>1.15</v>
      </c>
    </row>
    <row r="46">
      <c r="A46" s="387" t="inlineStr">
        <is>
          <t>上26转债</t>
        </is>
      </c>
      <c r="B46" s="387" t="inlineStr">
        <is>
          <t>118067</t>
        </is>
      </c>
      <c r="C46" s="387" t="inlineStr">
        <is>
          <t>688533</t>
        </is>
      </c>
      <c r="D46" s="387" t="inlineStr">
        <is>
          <t>上声电子</t>
        </is>
      </c>
      <c r="E46" s="387" t="n">
        <v>32.25</v>
      </c>
      <c r="F46" s="387" t="n">
        <v>41.925</v>
      </c>
      <c r="G46" s="387" t="n">
        <v>113</v>
      </c>
      <c r="H46" s="387" t="n">
        <v>27.413</v>
      </c>
      <c r="I46" s="387" t="n">
        <v>110.05</v>
      </c>
      <c r="J46" s="387" t="n">
        <v>5.537</v>
      </c>
      <c r="K46" s="387" t="inlineStr">
        <is>
          <t>未满足</t>
        </is>
      </c>
      <c r="L46" s="387" t="inlineStr">
        <is>
          <t>-</t>
        </is>
      </c>
      <c r="M46" s="387" t="inlineStr">
        <is>
          <t>-</t>
        </is>
      </c>
      <c r="N46" s="387" t="n">
        <v>3.25</v>
      </c>
      <c r="O46" s="387" t="n">
        <v>20320317</v>
      </c>
      <c r="P46" s="387" t="n">
        <v>131.04</v>
      </c>
      <c r="Q46" s="387" t="n">
        <v>-0.47</v>
      </c>
      <c r="R46" s="387" t="n">
        <v>20.12</v>
      </c>
      <c r="S46" s="387" t="n">
        <v>-1.66</v>
      </c>
    </row>
    <row r="47">
      <c r="A47" s="387" t="inlineStr">
        <is>
          <t>长高转债</t>
        </is>
      </c>
      <c r="B47" s="387" t="inlineStr">
        <is>
          <t>127113</t>
        </is>
      </c>
      <c r="C47" s="387" t="inlineStr">
        <is>
          <t>002452</t>
        </is>
      </c>
      <c r="D47" s="387" t="inlineStr">
        <is>
          <t>长高电气</t>
        </is>
      </c>
      <c r="E47" s="387" t="n">
        <v>10.92</v>
      </c>
      <c r="F47" s="387" t="n">
        <v>14.196</v>
      </c>
      <c r="G47" s="387" t="n">
        <v>110</v>
      </c>
      <c r="H47" s="387" t="n">
        <v>9.282</v>
      </c>
      <c r="I47" s="387" t="n">
        <v>49.29</v>
      </c>
      <c r="J47" s="387" t="n">
        <v>5.512</v>
      </c>
      <c r="K47" s="387" t="inlineStr">
        <is>
          <t>未满足</t>
        </is>
      </c>
      <c r="L47" s="387" t="inlineStr">
        <is>
          <t>-</t>
        </is>
      </c>
      <c r="M47" s="387" t="inlineStr">
        <is>
          <t>-</t>
        </is>
      </c>
      <c r="N47" s="387" t="n">
        <v>7.586</v>
      </c>
      <c r="O47" s="387" t="n">
        <v>20320308</v>
      </c>
      <c r="P47" s="387" t="n">
        <v>161.46</v>
      </c>
      <c r="Q47" s="387" t="n">
        <v>-0.48</v>
      </c>
      <c r="R47" s="387" t="n">
        <v>11.81</v>
      </c>
      <c r="S47" s="387" t="n">
        <v>0.25</v>
      </c>
    </row>
    <row r="48">
      <c r="A48" s="387" t="inlineStr">
        <is>
          <t>祥和转债</t>
        </is>
      </c>
      <c r="B48" s="387" t="inlineStr">
        <is>
          <t>113701</t>
        </is>
      </c>
      <c r="C48" s="387" t="inlineStr">
        <is>
          <t>603500</t>
        </is>
      </c>
      <c r="D48" s="387" t="inlineStr">
        <is>
          <t>祥和实业</t>
        </is>
      </c>
      <c r="E48" s="387" t="n">
        <v>13.37</v>
      </c>
      <c r="F48" s="387" t="n">
        <v>17.381</v>
      </c>
      <c r="G48" s="387" t="n">
        <v>114</v>
      </c>
      <c r="H48" s="387" t="n">
        <v>11.364</v>
      </c>
      <c r="I48" s="387" t="n">
        <v>100.44</v>
      </c>
      <c r="J48" s="387" t="n">
        <v>5.499</v>
      </c>
      <c r="K48" s="387" t="inlineStr">
        <is>
          <t>未满足</t>
        </is>
      </c>
      <c r="L48" s="387" t="inlineStr">
        <is>
          <t>-</t>
        </is>
      </c>
      <c r="M48" s="387" t="inlineStr">
        <is>
          <t>-</t>
        </is>
      </c>
      <c r="N48" s="387" t="n">
        <v>4</v>
      </c>
      <c r="O48" s="387" t="n">
        <v>20320303</v>
      </c>
      <c r="P48" s="387" t="n">
        <v>142.12</v>
      </c>
      <c r="Q48" s="387" t="n">
        <v>-0.39</v>
      </c>
      <c r="R48" s="387" t="n">
        <v>9.48</v>
      </c>
      <c r="S48" s="387" t="n">
        <v>-0.84</v>
      </c>
    </row>
    <row r="49">
      <c r="A49" s="387" t="inlineStr">
        <is>
          <t>统联转债</t>
        </is>
      </c>
      <c r="B49" s="387" t="inlineStr">
        <is>
          <t>118066</t>
        </is>
      </c>
      <c r="C49" s="387" t="inlineStr">
        <is>
          <t>688210</t>
        </is>
      </c>
      <c r="D49" s="387" t="inlineStr">
        <is>
          <t>统联精密</t>
        </is>
      </c>
      <c r="E49" s="387" t="n">
        <v>56.2</v>
      </c>
      <c r="F49" s="387" t="n">
        <v>73.06</v>
      </c>
      <c r="G49" s="387" t="n">
        <v>110</v>
      </c>
      <c r="H49" s="387" t="n">
        <v>47.77</v>
      </c>
      <c r="I49" s="387" t="n">
        <v>124.61</v>
      </c>
      <c r="J49" s="387" t="n">
        <v>5.496</v>
      </c>
      <c r="K49" s="387" t="inlineStr">
        <is>
          <t>未满足</t>
        </is>
      </c>
      <c r="L49" s="387" t="inlineStr">
        <is>
          <t>-</t>
        </is>
      </c>
      <c r="M49" s="387" t="inlineStr">
        <is>
          <t>-</t>
        </is>
      </c>
      <c r="N49" s="387" t="n">
        <v>5.76</v>
      </c>
      <c r="O49" s="387" t="n">
        <v>20320302</v>
      </c>
      <c r="P49" s="387" t="n">
        <v>131.65</v>
      </c>
      <c r="Q49" s="387" t="n">
        <v>-0.27</v>
      </c>
      <c r="R49" s="387" t="n">
        <v>32.94</v>
      </c>
      <c r="S49" s="387" t="n">
        <v>-1.99</v>
      </c>
    </row>
    <row r="50">
      <c r="A50" s="387" t="inlineStr">
        <is>
          <t>海天转债</t>
        </is>
      </c>
      <c r="B50" s="387" t="inlineStr">
        <is>
          <t>113700</t>
        </is>
      </c>
      <c r="C50" s="387" t="inlineStr">
        <is>
          <t>603759</t>
        </is>
      </c>
      <c r="D50" s="387" t="inlineStr">
        <is>
          <t>海天股份</t>
        </is>
      </c>
      <c r="E50" s="387" t="n">
        <v>12.41</v>
      </c>
      <c r="F50" s="387" t="n">
        <v>16.133</v>
      </c>
      <c r="G50" s="387" t="n">
        <v>110</v>
      </c>
      <c r="H50" s="387" t="n">
        <v>10.548</v>
      </c>
      <c r="I50" s="387" t="n">
        <v>115.1</v>
      </c>
      <c r="J50" s="387" t="n">
        <v>5.425</v>
      </c>
      <c r="K50" s="387" t="inlineStr">
        <is>
          <t>未满足</t>
        </is>
      </c>
      <c r="L50" s="387" t="inlineStr">
        <is>
          <t>-</t>
        </is>
      </c>
      <c r="M50" s="387" t="inlineStr">
        <is>
          <t>-</t>
        </is>
      </c>
      <c r="N50" s="387" t="n">
        <v>8.01</v>
      </c>
      <c r="O50" s="387" t="n">
        <v>20320205</v>
      </c>
      <c r="P50" s="387" t="n">
        <v>130.52</v>
      </c>
      <c r="Q50" s="387" t="n">
        <v>0.31</v>
      </c>
      <c r="R50" s="387" t="n">
        <v>7.53</v>
      </c>
      <c r="S50" s="387" t="n">
        <v>-0.4</v>
      </c>
    </row>
    <row r="51">
      <c r="A51" s="387" t="inlineStr">
        <is>
          <t>艾为转债</t>
        </is>
      </c>
      <c r="B51" s="387" t="inlineStr">
        <is>
          <t>118065</t>
        </is>
      </c>
      <c r="C51" s="387" t="inlineStr">
        <is>
          <t>688798</t>
        </is>
      </c>
      <c r="D51" s="387" t="inlineStr">
        <is>
          <t>艾为电子</t>
        </is>
      </c>
      <c r="E51" s="387" t="n">
        <v>79.40000000000001</v>
      </c>
      <c r="F51" s="387" t="n">
        <v>103.22</v>
      </c>
      <c r="G51" s="387" t="n">
        <v>108</v>
      </c>
      <c r="H51" s="387" t="n">
        <v>67.48999999999999</v>
      </c>
      <c r="I51" s="387" t="n">
        <v>71.15000000000001</v>
      </c>
      <c r="J51" s="387" t="n">
        <v>5.386</v>
      </c>
      <c r="K51" s="387" t="inlineStr">
        <is>
          <t>未满足</t>
        </is>
      </c>
      <c r="L51" s="387" t="inlineStr">
        <is>
          <t>-</t>
        </is>
      </c>
      <c r="M51" s="387" t="inlineStr">
        <is>
          <t>-</t>
        </is>
      </c>
      <c r="N51" s="387" t="n">
        <v>19.01</v>
      </c>
      <c r="O51" s="387" t="n">
        <v>20320122</v>
      </c>
      <c r="P51" s="387" t="n">
        <v>137.05</v>
      </c>
      <c r="Q51" s="387" t="n">
        <v>-0.33</v>
      </c>
      <c r="R51" s="387" t="n">
        <v>63.58</v>
      </c>
      <c r="S51" s="387" t="n">
        <v>-2.36</v>
      </c>
    </row>
    <row r="52">
      <c r="A52" s="387" t="inlineStr">
        <is>
          <t>龙建转债</t>
        </is>
      </c>
      <c r="B52" s="387" t="inlineStr">
        <is>
          <t>110100</t>
        </is>
      </c>
      <c r="C52" s="387" t="inlineStr">
        <is>
          <t>600853</t>
        </is>
      </c>
      <c r="D52" s="387" t="inlineStr">
        <is>
          <t>龙建股份</t>
        </is>
      </c>
      <c r="E52" s="387" t="n">
        <v>4.59</v>
      </c>
      <c r="F52" s="387" t="n">
        <v>5.967</v>
      </c>
      <c r="G52" s="387" t="n">
        <v>110</v>
      </c>
      <c r="H52" s="387" t="n">
        <v>3.672</v>
      </c>
      <c r="I52" s="387" t="n">
        <v>62.31</v>
      </c>
      <c r="J52" s="387" t="n">
        <v>5.386</v>
      </c>
      <c r="K52" s="387" t="inlineStr">
        <is>
          <t>未满足</t>
        </is>
      </c>
      <c r="L52" s="387" t="inlineStr">
        <is>
          <t>-</t>
        </is>
      </c>
      <c r="M52" s="387" t="inlineStr">
        <is>
          <t>-</t>
        </is>
      </c>
      <c r="N52" s="387" t="n">
        <v>10</v>
      </c>
      <c r="O52" s="387" t="n">
        <v>20320122</v>
      </c>
      <c r="P52" s="387" t="n">
        <v>119.53</v>
      </c>
      <c r="Q52" s="387" t="n">
        <v>-0.1</v>
      </c>
      <c r="R52" s="387" t="n">
        <v>3.38</v>
      </c>
      <c r="S52" s="387" t="n">
        <v>0.9</v>
      </c>
    </row>
    <row r="53">
      <c r="A53" s="387" t="inlineStr">
        <is>
          <t>尚太转债</t>
        </is>
      </c>
      <c r="B53" s="387" t="inlineStr">
        <is>
          <t>127112</t>
        </is>
      </c>
      <c r="C53" s="387" t="inlineStr">
        <is>
          <t>001301</t>
        </is>
      </c>
      <c r="D53" s="387" t="inlineStr">
        <is>
          <t>尚太科技</t>
        </is>
      </c>
      <c r="E53" s="387" t="n">
        <v>60.02</v>
      </c>
      <c r="F53" s="387" t="n">
        <v>78.026</v>
      </c>
      <c r="G53" s="387" t="n">
        <v>107</v>
      </c>
      <c r="H53" s="387" t="n">
        <v>51.017</v>
      </c>
      <c r="I53" s="387" t="n">
        <v>67.09</v>
      </c>
      <c r="J53" s="387" t="n">
        <v>5.37</v>
      </c>
      <c r="K53" s="387" t="inlineStr">
        <is>
          <t>未满足</t>
        </is>
      </c>
      <c r="L53" s="387" t="inlineStr">
        <is>
          <t>-</t>
        </is>
      </c>
      <c r="M53" s="387" t="inlineStr">
        <is>
          <t>-</t>
        </is>
      </c>
      <c r="N53" s="387" t="n">
        <v>17.339</v>
      </c>
      <c r="O53" s="387" t="n">
        <v>20320116</v>
      </c>
      <c r="P53" s="387" t="n">
        <v>155.18</v>
      </c>
      <c r="Q53" s="387" t="n">
        <v>-0.53</v>
      </c>
      <c r="R53" s="387" t="n">
        <v>55.74</v>
      </c>
      <c r="S53" s="387" t="n">
        <v>-3.43</v>
      </c>
    </row>
    <row r="54">
      <c r="A54" s="387" t="inlineStr">
        <is>
          <t>耐普转02</t>
        </is>
      </c>
      <c r="B54" s="387" t="inlineStr">
        <is>
          <t>123265</t>
        </is>
      </c>
      <c r="C54" s="387" t="inlineStr">
        <is>
          <t>300818</t>
        </is>
      </c>
      <c r="D54" s="387" t="inlineStr">
        <is>
          <t>耐普矿机</t>
        </is>
      </c>
      <c r="E54" s="387" t="n">
        <v>29.5</v>
      </c>
      <c r="F54" s="387" t="n">
        <v>38.35</v>
      </c>
      <c r="G54" s="387" t="n">
        <v>114</v>
      </c>
      <c r="H54" s="387" t="n">
        <v>25.075</v>
      </c>
      <c r="I54" s="387" t="n">
        <v>117</v>
      </c>
      <c r="J54" s="387" t="n">
        <v>5.37</v>
      </c>
      <c r="K54" s="387" t="inlineStr">
        <is>
          <t>未满足</t>
        </is>
      </c>
      <c r="L54" s="387" t="inlineStr">
        <is>
          <t>-</t>
        </is>
      </c>
      <c r="M54" s="387" t="inlineStr">
        <is>
          <t>-</t>
        </is>
      </c>
      <c r="N54" s="387" t="n">
        <v>4.499</v>
      </c>
      <c r="O54" s="387" t="n">
        <v>20320116</v>
      </c>
      <c r="P54" s="387" t="n">
        <v>135.2</v>
      </c>
      <c r="Q54" s="387" t="n">
        <v>-0.52</v>
      </c>
      <c r="R54" s="387" t="n">
        <v>18.38</v>
      </c>
      <c r="S54" s="387" t="n">
        <v>-1.18</v>
      </c>
    </row>
    <row r="55">
      <c r="A55" s="387" t="inlineStr">
        <is>
          <t>联瑞转债</t>
        </is>
      </c>
      <c r="B55" s="387" t="inlineStr">
        <is>
          <t>118064</t>
        </is>
      </c>
      <c r="C55" s="387" t="inlineStr">
        <is>
          <t>688300</t>
        </is>
      </c>
      <c r="D55" s="387" t="inlineStr">
        <is>
          <t>联瑞新材</t>
        </is>
      </c>
      <c r="E55" s="387" t="n">
        <v>63.05</v>
      </c>
      <c r="F55" s="387" t="n">
        <v>81.965</v>
      </c>
      <c r="G55" s="387" t="n">
        <v>110</v>
      </c>
      <c r="H55" s="387" t="n">
        <v>53.593</v>
      </c>
      <c r="I55" s="387" t="n">
        <v>36.64</v>
      </c>
      <c r="J55" s="387" t="n">
        <v>5.348</v>
      </c>
      <c r="K55" s="387" t="inlineStr">
        <is>
          <t>暂不强赎</t>
        </is>
      </c>
      <c r="L55" s="387" t="inlineStr">
        <is>
          <t>-</t>
        </is>
      </c>
      <c r="M55" s="387" t="inlineStr">
        <is>
          <t>-</t>
        </is>
      </c>
      <c r="N55" s="387" t="n">
        <v>6.949</v>
      </c>
      <c r="O55" s="387" t="n">
        <v>20320108</v>
      </c>
      <c r="P55" s="387" t="n">
        <v>354.73</v>
      </c>
      <c r="Q55" s="387" t="n">
        <v>-2.58</v>
      </c>
      <c r="R55" s="387" t="n">
        <v>163.68</v>
      </c>
      <c r="S55" s="387" t="n">
        <v>-2.57</v>
      </c>
    </row>
    <row r="56">
      <c r="A56" s="387" t="inlineStr">
        <is>
          <t>双乐转债</t>
        </is>
      </c>
      <c r="B56" s="387" t="inlineStr">
        <is>
          <t>123264</t>
        </is>
      </c>
      <c r="C56" s="387" t="inlineStr">
        <is>
          <t>301036</t>
        </is>
      </c>
      <c r="D56" s="387" t="inlineStr">
        <is>
          <t>双乐股份</t>
        </is>
      </c>
      <c r="E56" s="387" t="n">
        <v>36.4</v>
      </c>
      <c r="F56" s="387" t="n">
        <v>47.32</v>
      </c>
      <c r="G56" s="387" t="n">
        <v>110</v>
      </c>
      <c r="H56" s="387" t="n">
        <v>30.94</v>
      </c>
      <c r="I56" s="387" t="n">
        <v>99.03</v>
      </c>
      <c r="J56" s="387" t="n">
        <v>5.312</v>
      </c>
      <c r="K56" s="387" t="inlineStr">
        <is>
          <t>未满足</t>
        </is>
      </c>
      <c r="L56" s="387" t="inlineStr">
        <is>
          <t>-</t>
        </is>
      </c>
      <c r="M56" s="387" t="inlineStr">
        <is>
          <t>-</t>
        </is>
      </c>
      <c r="N56" s="387" t="n">
        <v>8</v>
      </c>
      <c r="O56" s="387" t="n">
        <v>20311226</v>
      </c>
      <c r="P56" s="387" t="n">
        <v>123.19</v>
      </c>
      <c r="Q56" s="387" t="n">
        <v>0.11</v>
      </c>
      <c r="R56" s="387" t="n">
        <v>22.53</v>
      </c>
      <c r="S56" s="387" t="n">
        <v>-0.22</v>
      </c>
    </row>
    <row r="57">
      <c r="A57" s="387" t="inlineStr">
        <is>
          <t>金05转债</t>
        </is>
      </c>
      <c r="B57" s="387" t="inlineStr">
        <is>
          <t>118063</t>
        </is>
      </c>
      <c r="C57" s="387" t="inlineStr">
        <is>
          <t>688676</t>
        </is>
      </c>
      <c r="D57" s="387" t="inlineStr">
        <is>
          <t>金盘科技</t>
        </is>
      </c>
      <c r="E57" s="387" t="n">
        <v>88.59999999999999</v>
      </c>
      <c r="F57" s="387" t="n">
        <v>115.18</v>
      </c>
      <c r="G57" s="387" t="n">
        <v>108</v>
      </c>
      <c r="H57" s="387" t="n">
        <v>75.31</v>
      </c>
      <c r="I57" s="387" t="n">
        <v>90.98999999999999</v>
      </c>
      <c r="J57" s="387" t="n">
        <v>5.31</v>
      </c>
      <c r="K57" s="387" t="inlineStr">
        <is>
          <t>未满足</t>
        </is>
      </c>
      <c r="L57" s="387" t="inlineStr">
        <is>
          <t>-</t>
        </is>
      </c>
      <c r="M57" s="387" t="inlineStr">
        <is>
          <t>-</t>
        </is>
      </c>
      <c r="N57" s="387" t="n">
        <v>16.707</v>
      </c>
      <c r="O57" s="387" t="n">
        <v>20311225</v>
      </c>
      <c r="P57" s="387" t="n">
        <v>147.66</v>
      </c>
      <c r="Q57" s="387" t="n">
        <v>-0.13</v>
      </c>
      <c r="R57" s="387" t="n">
        <v>68.5</v>
      </c>
      <c r="S57" s="387" t="n">
        <v>1.54</v>
      </c>
    </row>
    <row r="58">
      <c r="A58" s="387" t="inlineStr">
        <is>
          <t>鼎捷转债</t>
        </is>
      </c>
      <c r="B58" s="387" t="inlineStr">
        <is>
          <t>123263</t>
        </is>
      </c>
      <c r="C58" s="387" t="inlineStr">
        <is>
          <t>300378</t>
        </is>
      </c>
      <c r="D58" s="387" t="inlineStr">
        <is>
          <t>鼎捷数智</t>
        </is>
      </c>
      <c r="E58" s="387" t="n">
        <v>43.42</v>
      </c>
      <c r="F58" s="387" t="n">
        <v>56.446</v>
      </c>
      <c r="G58" s="387" t="n">
        <v>110</v>
      </c>
      <c r="H58" s="387" t="n">
        <v>36.907</v>
      </c>
      <c r="I58" s="387" t="n">
        <v>67.65000000000001</v>
      </c>
      <c r="J58" s="387" t="n">
        <v>5.282</v>
      </c>
      <c r="K58" s="387" t="inlineStr">
        <is>
          <t>未满足</t>
        </is>
      </c>
      <c r="L58" s="387" t="inlineStr">
        <is>
          <t>-</t>
        </is>
      </c>
      <c r="M58" s="387" t="inlineStr">
        <is>
          <t>-</t>
        </is>
      </c>
      <c r="N58" s="387" t="n">
        <v>8.275</v>
      </c>
      <c r="O58" s="387" t="n">
        <v>20311215</v>
      </c>
      <c r="P58" s="387" t="n">
        <v>153.44</v>
      </c>
      <c r="Q58" s="387" t="n">
        <v>-0.88</v>
      </c>
      <c r="R58" s="387" t="n">
        <v>39.74</v>
      </c>
      <c r="S58" s="387" t="n">
        <v>3.54</v>
      </c>
    </row>
    <row r="59">
      <c r="A59" s="387" t="inlineStr">
        <is>
          <t>天准转债</t>
        </is>
      </c>
      <c r="B59" s="387" t="inlineStr">
        <is>
          <t>118062</t>
        </is>
      </c>
      <c r="C59" s="387" t="inlineStr">
        <is>
          <t>688003</t>
        </is>
      </c>
      <c r="D59" s="387" t="inlineStr">
        <is>
          <t>天准科技</t>
        </is>
      </c>
      <c r="E59" s="387" t="n">
        <v>55.13</v>
      </c>
      <c r="F59" s="387" t="n">
        <v>66.15600000000001</v>
      </c>
      <c r="G59" s="387" t="n">
        <v>112</v>
      </c>
      <c r="H59" s="387" t="n">
        <v>46.861</v>
      </c>
      <c r="I59" s="387" t="n">
        <v>20.97</v>
      </c>
      <c r="J59" s="387" t="n">
        <v>5.274</v>
      </c>
      <c r="K59" s="387" t="inlineStr">
        <is>
          <t>暂不强赎</t>
        </is>
      </c>
      <c r="L59" s="387" t="inlineStr">
        <is>
          <t>-</t>
        </is>
      </c>
      <c r="M59" s="387" t="inlineStr">
        <is>
          <t>-</t>
        </is>
      </c>
      <c r="N59" s="387" t="n">
        <v>8.718999999999999</v>
      </c>
      <c r="O59" s="387" t="n">
        <v>20311212</v>
      </c>
      <c r="P59" s="387" t="n">
        <v>164.59</v>
      </c>
      <c r="Q59" s="387" t="n">
        <v>-3.18</v>
      </c>
      <c r="R59" s="387" t="n">
        <v>75.01000000000001</v>
      </c>
      <c r="S59" s="387" t="n">
        <v>-3.23</v>
      </c>
    </row>
    <row r="60">
      <c r="A60" s="387" t="inlineStr">
        <is>
          <t>神宇转债</t>
        </is>
      </c>
      <c r="B60" s="387" t="inlineStr">
        <is>
          <t>123262</t>
        </is>
      </c>
      <c r="C60" s="387" t="inlineStr">
        <is>
          <t>300563</t>
        </is>
      </c>
      <c r="D60" s="387" t="inlineStr">
        <is>
          <t>神宇股份</t>
        </is>
      </c>
      <c r="E60" s="387" t="n">
        <v>38.62</v>
      </c>
      <c r="F60" s="387" t="n">
        <v>50.206</v>
      </c>
      <c r="G60" s="387" t="n">
        <v>110</v>
      </c>
      <c r="H60" s="387" t="n">
        <v>32.827</v>
      </c>
      <c r="I60" s="387" t="n">
        <v>114.33</v>
      </c>
      <c r="J60" s="387" t="n">
        <v>5.271</v>
      </c>
      <c r="K60" s="387" t="inlineStr">
        <is>
          <t>未满足</t>
        </is>
      </c>
      <c r="L60" s="387" t="inlineStr">
        <is>
          <t>-</t>
        </is>
      </c>
      <c r="M60" s="387" t="inlineStr">
        <is>
          <t>-</t>
        </is>
      </c>
      <c r="N60" s="387" t="n">
        <v>4.999</v>
      </c>
      <c r="O60" s="387" t="n">
        <v>20311211</v>
      </c>
      <c r="P60" s="387" t="n">
        <v>128.53</v>
      </c>
      <c r="Q60" s="387" t="n">
        <v>-0.74</v>
      </c>
      <c r="R60" s="387" t="n">
        <v>23.16</v>
      </c>
      <c r="S60" s="387" t="n">
        <v>-3.78</v>
      </c>
    </row>
    <row r="61">
      <c r="A61" s="387" t="inlineStr">
        <is>
          <t>澳弘转债</t>
        </is>
      </c>
      <c r="B61" s="387" t="inlineStr">
        <is>
          <t>111024</t>
        </is>
      </c>
      <c r="C61" s="387" t="inlineStr">
        <is>
          <t>605058</t>
        </is>
      </c>
      <c r="D61" s="387" t="inlineStr">
        <is>
          <t>澳弘电子</t>
        </is>
      </c>
      <c r="E61" s="387" t="n">
        <v>33.54</v>
      </c>
      <c r="F61" s="387" t="n">
        <v>43.602</v>
      </c>
      <c r="G61" s="387" t="n">
        <v>112</v>
      </c>
      <c r="H61" s="387" t="n">
        <v>26.832</v>
      </c>
      <c r="I61" s="387" t="n">
        <v>76.34</v>
      </c>
      <c r="J61" s="387" t="n">
        <v>5.271</v>
      </c>
      <c r="K61" s="387" t="inlineStr">
        <is>
          <t>未满足</t>
        </is>
      </c>
      <c r="L61" s="387" t="inlineStr">
        <is>
          <t>-</t>
        </is>
      </c>
      <c r="M61" s="387" t="inlineStr">
        <is>
          <t>-</t>
        </is>
      </c>
      <c r="N61" s="387" t="n">
        <v>5.799</v>
      </c>
      <c r="O61" s="387" t="n">
        <v>20311211</v>
      </c>
      <c r="P61" s="387" t="n">
        <v>144.42</v>
      </c>
      <c r="Q61" s="387" t="n">
        <v>-0.37</v>
      </c>
      <c r="R61" s="387" t="n">
        <v>27.47</v>
      </c>
      <c r="S61" s="387" t="n">
        <v>-1.65</v>
      </c>
    </row>
    <row r="62">
      <c r="A62" s="387" t="inlineStr">
        <is>
          <t>普联转债</t>
        </is>
      </c>
      <c r="B62" s="387" t="inlineStr">
        <is>
          <t>123261</t>
        </is>
      </c>
      <c r="C62" s="387" t="inlineStr">
        <is>
          <t>300996</t>
        </is>
      </c>
      <c r="D62" s="387" t="inlineStr">
        <is>
          <t>普联软件</t>
        </is>
      </c>
      <c r="E62" s="387" t="n">
        <v>12.97</v>
      </c>
      <c r="F62" s="387" t="n">
        <v>16.861</v>
      </c>
      <c r="G62" s="387" t="n">
        <v>114</v>
      </c>
      <c r="H62" s="387" t="n">
        <v>11.024</v>
      </c>
      <c r="I62" s="387" t="n">
        <v>45.7</v>
      </c>
      <c r="J62" s="387" t="n">
        <v>5.255</v>
      </c>
      <c r="K62" s="387" t="inlineStr">
        <is>
          <t>计数中</t>
        </is>
      </c>
      <c r="L62" s="387" t="inlineStr">
        <is>
          <t>-</t>
        </is>
      </c>
      <c r="M62" s="387" t="inlineStr">
        <is>
          <t>-</t>
        </is>
      </c>
      <c r="N62" s="387" t="n">
        <v>2.428</v>
      </c>
      <c r="O62" s="387" t="n">
        <v>20311205</v>
      </c>
      <c r="P62" s="387" t="n">
        <v>157.5</v>
      </c>
      <c r="Q62" s="387" t="n">
        <v>1.77</v>
      </c>
      <c r="R62" s="387" t="n">
        <v>14.02</v>
      </c>
      <c r="S62" s="387" t="n">
        <v>2.26</v>
      </c>
    </row>
    <row r="63">
      <c r="A63" s="387" t="inlineStr">
        <is>
          <t>茂莱转债</t>
        </is>
      </c>
      <c r="B63" s="387" t="inlineStr">
        <is>
          <t>118061</t>
        </is>
      </c>
      <c r="C63" s="387" t="inlineStr">
        <is>
          <t>688502</t>
        </is>
      </c>
      <c r="D63" s="387" t="inlineStr">
        <is>
          <t>茂莱光学</t>
        </is>
      </c>
      <c r="E63" s="387" t="n">
        <v>364.15</v>
      </c>
      <c r="F63" s="387" t="n">
        <v>473.395</v>
      </c>
      <c r="G63" s="387" t="n">
        <v>113</v>
      </c>
      <c r="H63" s="387" t="n">
        <v>309.527</v>
      </c>
      <c r="I63" s="387" t="n">
        <v>58.72</v>
      </c>
      <c r="J63" s="387" t="n">
        <v>5.216</v>
      </c>
      <c r="K63" s="387" t="inlineStr">
        <is>
          <t>暂不强赎</t>
        </is>
      </c>
      <c r="L63" s="387" t="inlineStr">
        <is>
          <t>-</t>
        </is>
      </c>
      <c r="M63" s="387" t="inlineStr">
        <is>
          <t>-</t>
        </is>
      </c>
      <c r="N63" s="387" t="n">
        <v>5.622</v>
      </c>
      <c r="O63" s="387" t="n">
        <v>20311121</v>
      </c>
      <c r="P63" s="387" t="n">
        <v>177.18</v>
      </c>
      <c r="Q63" s="387" t="n">
        <v>-1.29</v>
      </c>
      <c r="R63" s="387" t="n">
        <v>406.5</v>
      </c>
      <c r="S63" s="387" t="n">
        <v>-3.9</v>
      </c>
    </row>
    <row r="64">
      <c r="A64" s="387" t="inlineStr">
        <is>
          <t>瑞可转债</t>
        </is>
      </c>
      <c r="B64" s="387" t="inlineStr">
        <is>
          <t>118060</t>
        </is>
      </c>
      <c r="C64" s="387" t="inlineStr">
        <is>
          <t>688800</t>
        </is>
      </c>
      <c r="D64" s="387" t="inlineStr">
        <is>
          <t>瑞可达</t>
        </is>
      </c>
      <c r="E64" s="387" t="n">
        <v>52.53</v>
      </c>
      <c r="F64" s="387" t="n">
        <v>68.289</v>
      </c>
      <c r="G64" s="387" t="n">
        <v>112</v>
      </c>
      <c r="H64" s="387" t="n">
        <v>44.651</v>
      </c>
      <c r="I64" s="387" t="n">
        <v>60.45</v>
      </c>
      <c r="J64" s="387" t="n">
        <v>5.197</v>
      </c>
      <c r="K64" s="387" t="inlineStr">
        <is>
          <t>暂不强赎</t>
        </is>
      </c>
      <c r="L64" s="387" t="inlineStr">
        <is>
          <t>-</t>
        </is>
      </c>
      <c r="M64" s="387" t="inlineStr">
        <is>
          <t>-</t>
        </is>
      </c>
      <c r="N64" s="387" t="n">
        <v>9.999000000000001</v>
      </c>
      <c r="O64" s="387" t="n">
        <v>20311114</v>
      </c>
      <c r="P64" s="387" t="n">
        <v>177.87</v>
      </c>
      <c r="Q64" s="387" t="n">
        <v>-1.9</v>
      </c>
      <c r="R64" s="387" t="n">
        <v>58.23</v>
      </c>
      <c r="S64" s="387" t="n">
        <v>-3.22</v>
      </c>
    </row>
    <row r="65">
      <c r="A65" s="387" t="inlineStr">
        <is>
          <t>卓镁转债</t>
        </is>
      </c>
      <c r="B65" s="387" t="inlineStr">
        <is>
          <t>123260</t>
        </is>
      </c>
      <c r="C65" s="387" t="inlineStr">
        <is>
          <t>301398</t>
        </is>
      </c>
      <c r="D65" s="387" t="inlineStr">
        <is>
          <t>星源卓镁</t>
        </is>
      </c>
      <c r="E65" s="387" t="n">
        <v>52.15</v>
      </c>
      <c r="F65" s="387" t="n">
        <v>67.795</v>
      </c>
      <c r="G65" s="387" t="n">
        <v>114</v>
      </c>
      <c r="H65" s="387" t="n">
        <v>44.328</v>
      </c>
      <c r="I65" s="387" t="n">
        <v>106.51</v>
      </c>
      <c r="J65" s="387" t="n">
        <v>5.178</v>
      </c>
      <c r="K65" s="387" t="inlineStr">
        <is>
          <t>未满足</t>
        </is>
      </c>
      <c r="L65" s="387" t="inlineStr">
        <is>
          <t>-</t>
        </is>
      </c>
      <c r="M65" s="387" t="inlineStr">
        <is>
          <t>-</t>
        </is>
      </c>
      <c r="N65" s="387" t="n">
        <v>4.499</v>
      </c>
      <c r="O65" s="387" t="n">
        <v>20311107</v>
      </c>
      <c r="P65" s="387" t="n">
        <v>141.37</v>
      </c>
      <c r="Q65" s="387" t="n">
        <v>0.2</v>
      </c>
      <c r="R65" s="387" t="n">
        <v>35.7</v>
      </c>
      <c r="S65" s="387" t="n">
        <v>-0.42</v>
      </c>
    </row>
    <row r="66">
      <c r="A66" s="387" t="inlineStr">
        <is>
          <t>颀中转债</t>
        </is>
      </c>
      <c r="B66" s="387" t="inlineStr">
        <is>
          <t>118059</t>
        </is>
      </c>
      <c r="C66" s="387" t="inlineStr">
        <is>
          <t>688352</t>
        </is>
      </c>
      <c r="D66" s="387" t="inlineStr">
        <is>
          <t>颀中科技</t>
        </is>
      </c>
      <c r="E66" s="387" t="n">
        <v>13.7</v>
      </c>
      <c r="F66" s="387" t="n">
        <v>17.81</v>
      </c>
      <c r="G66" s="387" t="n">
        <v>108</v>
      </c>
      <c r="H66" s="387" t="n">
        <v>11.645</v>
      </c>
      <c r="I66" s="387" t="n">
        <v>47.72</v>
      </c>
      <c r="J66" s="387" t="n">
        <v>5.167</v>
      </c>
      <c r="K66" s="387" t="inlineStr">
        <is>
          <t>暂不强赎</t>
        </is>
      </c>
      <c r="L66" s="387" t="inlineStr">
        <is>
          <t>-</t>
        </is>
      </c>
      <c r="M66" s="387" t="inlineStr">
        <is>
          <t>-</t>
        </is>
      </c>
      <c r="N66" s="387" t="n">
        <v>8.497999999999999</v>
      </c>
      <c r="O66" s="387" t="n">
        <v>20311103</v>
      </c>
      <c r="P66" s="387" t="n">
        <v>176.94</v>
      </c>
      <c r="Q66" s="387" t="n">
        <v>-1.21</v>
      </c>
      <c r="R66" s="387" t="n">
        <v>16.41</v>
      </c>
      <c r="S66" s="387" t="n">
        <v>-3.87</v>
      </c>
    </row>
    <row r="67">
      <c r="A67" s="387" t="inlineStr">
        <is>
          <t>锦浪转02</t>
        </is>
      </c>
      <c r="B67" s="387" t="inlineStr">
        <is>
          <t>123259</t>
        </is>
      </c>
      <c r="C67" s="387" t="inlineStr">
        <is>
          <t>300763</t>
        </is>
      </c>
      <c r="D67" s="387" t="inlineStr">
        <is>
          <t>锦浪科技</t>
        </is>
      </c>
      <c r="E67" s="387" t="n">
        <v>72.41</v>
      </c>
      <c r="F67" s="387" t="n">
        <v>94.133</v>
      </c>
      <c r="G67" s="387" t="n">
        <v>110</v>
      </c>
      <c r="H67" s="387" t="n">
        <v>61.548</v>
      </c>
      <c r="I67" s="387" t="n">
        <v>86.29000000000001</v>
      </c>
      <c r="J67" s="387" t="n">
        <v>5.121</v>
      </c>
      <c r="K67" s="387" t="inlineStr">
        <is>
          <t>暂不强赎</t>
        </is>
      </c>
      <c r="L67" s="387" t="inlineStr">
        <is>
          <t>-</t>
        </is>
      </c>
      <c r="M67" s="387" t="inlineStr">
        <is>
          <t>-</t>
        </is>
      </c>
      <c r="N67" s="387" t="n">
        <v>16.763</v>
      </c>
      <c r="O67" s="387" t="n">
        <v>20311017</v>
      </c>
      <c r="P67" s="387" t="n">
        <v>149.99</v>
      </c>
      <c r="Q67" s="387" t="n">
        <v>-0.53</v>
      </c>
      <c r="R67" s="387" t="n">
        <v>58.3</v>
      </c>
      <c r="S67" s="387" t="n">
        <v>0.1</v>
      </c>
    </row>
    <row r="68">
      <c r="A68" s="387" t="inlineStr">
        <is>
          <t>福能转债</t>
        </is>
      </c>
      <c r="B68" s="387" t="inlineStr">
        <is>
          <t>110099</t>
        </is>
      </c>
      <c r="C68" s="387" t="inlineStr">
        <is>
          <t>600483</t>
        </is>
      </c>
      <c r="D68" s="387" t="inlineStr">
        <is>
          <t>福能股份</t>
        </is>
      </c>
      <c r="E68" s="387" t="n">
        <v>9.49</v>
      </c>
      <c r="F68" s="387" t="n">
        <v>12.337</v>
      </c>
      <c r="G68" s="387" t="n">
        <v>106</v>
      </c>
      <c r="H68" s="387" t="n">
        <v>8.066000000000001</v>
      </c>
      <c r="I68" s="387" t="n">
        <v>24.37</v>
      </c>
      <c r="J68" s="387" t="n">
        <v>5.11</v>
      </c>
      <c r="K68" s="387" t="inlineStr">
        <is>
          <t>未满足</t>
        </is>
      </c>
      <c r="L68" s="387" t="inlineStr">
        <is>
          <t>-</t>
        </is>
      </c>
      <c r="M68" s="387" t="inlineStr">
        <is>
          <t>-</t>
        </is>
      </c>
      <c r="N68" s="387" t="n">
        <v>38.019</v>
      </c>
      <c r="O68" s="387" t="n">
        <v>20311013</v>
      </c>
      <c r="P68" s="387" t="n">
        <v>145.73</v>
      </c>
      <c r="Q68" s="387" t="n">
        <v>0.06</v>
      </c>
      <c r="R68" s="387" t="n">
        <v>11.12</v>
      </c>
      <c r="S68" s="387" t="n">
        <v>-0.09</v>
      </c>
    </row>
    <row r="69">
      <c r="A69" s="387" t="inlineStr">
        <is>
          <t>金25转债</t>
        </is>
      </c>
      <c r="B69" s="387" t="inlineStr">
        <is>
          <t>113699</t>
        </is>
      </c>
      <c r="C69" s="387" t="inlineStr">
        <is>
          <t>603979</t>
        </is>
      </c>
      <c r="D69" s="387" t="inlineStr">
        <is>
          <t>金诚信</t>
        </is>
      </c>
      <c r="E69" s="387" t="n">
        <v>62.8</v>
      </c>
      <c r="F69" s="387" t="n">
        <v>81.64</v>
      </c>
      <c r="G69" s="387" t="n">
        <v>112</v>
      </c>
      <c r="H69" s="387" t="n">
        <v>53.38</v>
      </c>
      <c r="I69" s="387" t="n">
        <v>50.15</v>
      </c>
      <c r="J69" s="387" t="n">
        <v>5.063</v>
      </c>
      <c r="K69" s="387" t="inlineStr">
        <is>
          <t>计数中</t>
        </is>
      </c>
      <c r="L69" s="387" t="inlineStr">
        <is>
          <t>-</t>
        </is>
      </c>
      <c r="M69" s="387" t="inlineStr">
        <is>
          <t>-</t>
        </is>
      </c>
      <c r="N69" s="387" t="n">
        <v>19.998</v>
      </c>
      <c r="O69" s="387" t="n">
        <v>20310926</v>
      </c>
      <c r="P69" s="387" t="n">
        <v>190.18</v>
      </c>
      <c r="Q69" s="387" t="n">
        <v>-1.99</v>
      </c>
      <c r="R69" s="387" t="n">
        <v>79.54000000000001</v>
      </c>
      <c r="S69" s="387" t="n">
        <v>-0.23</v>
      </c>
    </row>
    <row r="70">
      <c r="A70" s="387" t="inlineStr">
        <is>
          <t>胜蓝转02</t>
        </is>
      </c>
      <c r="B70" s="387" t="inlineStr">
        <is>
          <t>123258</t>
        </is>
      </c>
      <c r="C70" s="387" t="inlineStr">
        <is>
          <t>300843</t>
        </is>
      </c>
      <c r="D70" s="387" t="inlineStr">
        <is>
          <t>胜蓝股份</t>
        </is>
      </c>
      <c r="E70" s="387" t="n">
        <v>54.36</v>
      </c>
      <c r="F70" s="387" t="n">
        <v>70.66800000000001</v>
      </c>
      <c r="G70" s="387" t="n">
        <v>113</v>
      </c>
      <c r="H70" s="387" t="n">
        <v>46.206</v>
      </c>
      <c r="I70" s="387" t="n">
        <v>4.65</v>
      </c>
      <c r="J70" s="387" t="n">
        <v>4.984</v>
      </c>
      <c r="K70" s="387" t="inlineStr">
        <is>
          <t>计数中</t>
        </is>
      </c>
      <c r="L70" s="387" t="inlineStr">
        <is>
          <t>-</t>
        </is>
      </c>
      <c r="M70" s="387" t="inlineStr">
        <is>
          <t>-</t>
        </is>
      </c>
      <c r="N70" s="387" t="n">
        <v>4.498</v>
      </c>
      <c r="O70" s="387" t="n">
        <v>20310828</v>
      </c>
      <c r="P70" s="387" t="n">
        <v>236</v>
      </c>
      <c r="Q70" s="387" t="n">
        <v>-7.63</v>
      </c>
      <c r="R70" s="387" t="n">
        <v>122.59</v>
      </c>
      <c r="S70" s="387" t="n">
        <v>-4.67</v>
      </c>
    </row>
    <row r="71">
      <c r="A71" s="387" t="inlineStr">
        <is>
          <t>金威转债</t>
        </is>
      </c>
      <c r="B71" s="387" t="inlineStr">
        <is>
          <t>127111</t>
        </is>
      </c>
      <c r="C71" s="387" t="inlineStr">
        <is>
          <t>002626</t>
        </is>
      </c>
      <c r="D71" s="387" t="inlineStr">
        <is>
          <t>金达威</t>
        </is>
      </c>
      <c r="E71" s="387" t="n">
        <v>19.19</v>
      </c>
      <c r="F71" s="387" t="n">
        <v>24.947</v>
      </c>
      <c r="G71" s="387" t="n">
        <v>110</v>
      </c>
      <c r="H71" s="387" t="n">
        <v>16.312</v>
      </c>
      <c r="I71" s="387" t="n">
        <v>59.38</v>
      </c>
      <c r="J71" s="387" t="n">
        <v>4.962</v>
      </c>
      <c r="K71" s="387" t="inlineStr">
        <is>
          <t>未满足</t>
        </is>
      </c>
      <c r="L71" s="387" t="inlineStr">
        <is>
          <t>-</t>
        </is>
      </c>
      <c r="M71" s="387" t="inlineStr">
        <is>
          <t>-</t>
        </is>
      </c>
      <c r="N71" s="387" t="n">
        <v>12.924</v>
      </c>
      <c r="O71" s="387" t="n">
        <v>20310820</v>
      </c>
      <c r="P71" s="387" t="n">
        <v>138.7</v>
      </c>
      <c r="Q71" s="387" t="n">
        <v>-0.42</v>
      </c>
      <c r="R71" s="387" t="n">
        <v>16.7</v>
      </c>
      <c r="S71" s="387" t="n">
        <v>2.9</v>
      </c>
    </row>
    <row r="72">
      <c r="A72" s="387" t="inlineStr">
        <is>
          <t>凯众转债</t>
        </is>
      </c>
      <c r="B72" s="387" t="inlineStr">
        <is>
          <t>113698</t>
        </is>
      </c>
      <c r="C72" s="387" t="inlineStr">
        <is>
          <t>603037</t>
        </is>
      </c>
      <c r="D72" s="387" t="inlineStr">
        <is>
          <t>凯众股份</t>
        </is>
      </c>
      <c r="E72" s="387" t="n">
        <v>12.55</v>
      </c>
      <c r="F72" s="387" t="n">
        <v>16.315</v>
      </c>
      <c r="G72" s="387" t="n">
        <v>110</v>
      </c>
      <c r="H72" s="387" t="n">
        <v>10.668</v>
      </c>
      <c r="I72" s="387" t="n">
        <v>68.05</v>
      </c>
      <c r="J72" s="387" t="n">
        <v>4.948</v>
      </c>
      <c r="K72" s="387" t="inlineStr">
        <is>
          <t>未满足</t>
        </is>
      </c>
      <c r="L72" s="387" t="inlineStr">
        <is>
          <t>-</t>
        </is>
      </c>
      <c r="M72" s="387" t="inlineStr">
        <is>
          <t>-</t>
        </is>
      </c>
      <c r="N72" s="387" t="n">
        <v>3.079</v>
      </c>
      <c r="O72" s="387" t="n">
        <v>20310815</v>
      </c>
      <c r="P72" s="387" t="n">
        <v>138.19</v>
      </c>
      <c r="Q72" s="387" t="n">
        <v>-0.16</v>
      </c>
      <c r="R72" s="387" t="n">
        <v>10.32</v>
      </c>
      <c r="S72" s="387" t="n">
        <v>-0.58</v>
      </c>
    </row>
    <row r="73">
      <c r="A73" s="387" t="inlineStr">
        <is>
          <t>微导转债</t>
        </is>
      </c>
      <c r="B73" s="387" t="inlineStr">
        <is>
          <t>118058</t>
        </is>
      </c>
      <c r="C73" s="387" t="inlineStr">
        <is>
          <t>688147</t>
        </is>
      </c>
      <c r="D73" s="387" t="inlineStr">
        <is>
          <t>微导纳米</t>
        </is>
      </c>
      <c r="E73" s="387" t="n">
        <v>33.29</v>
      </c>
      <c r="F73" s="387" t="n">
        <v>43.277</v>
      </c>
      <c r="G73" s="387" t="n">
        <v>110</v>
      </c>
      <c r="H73" s="387" t="n">
        <v>28.297</v>
      </c>
      <c r="I73" s="387" t="n">
        <v>12.25</v>
      </c>
      <c r="J73" s="387" t="n">
        <v>4.923</v>
      </c>
      <c r="K73" s="387" t="inlineStr">
        <is>
          <t>暂不强赎</t>
        </is>
      </c>
      <c r="L73" s="387" t="inlineStr">
        <is>
          <t>-</t>
        </is>
      </c>
      <c r="M73" s="387" t="inlineStr">
        <is>
          <t>-</t>
        </is>
      </c>
      <c r="N73" s="387" t="n">
        <v>11.698</v>
      </c>
      <c r="O73" s="387" t="n">
        <v>20310806</v>
      </c>
      <c r="P73" s="387" t="n">
        <v>340.18</v>
      </c>
      <c r="Q73" s="387" t="n">
        <v>-3.95</v>
      </c>
      <c r="R73" s="387" t="n">
        <v>100.89</v>
      </c>
      <c r="S73" s="387" t="n">
        <v>-6.12</v>
      </c>
    </row>
    <row r="74">
      <c r="A74" s="387" t="inlineStr">
        <is>
          <t>广核转债</t>
        </is>
      </c>
      <c r="B74" s="387" t="inlineStr">
        <is>
          <t>127110</t>
        </is>
      </c>
      <c r="C74" s="387" t="inlineStr">
        <is>
          <t>003816</t>
        </is>
      </c>
      <c r="D74" s="387" t="inlineStr">
        <is>
          <t>中国广核</t>
        </is>
      </c>
      <c r="E74" s="387" t="n">
        <v>3.58</v>
      </c>
      <c r="F74" s="387" t="n">
        <v>4.654</v>
      </c>
      <c r="G74" s="387" t="n">
        <v>106</v>
      </c>
      <c r="H74" s="387" t="n">
        <v>3.043</v>
      </c>
      <c r="I74" s="387" t="n">
        <v>12.63</v>
      </c>
      <c r="J74" s="387" t="n">
        <v>4.847</v>
      </c>
      <c r="K74" s="387" t="inlineStr">
        <is>
          <t>未满足</t>
        </is>
      </c>
      <c r="L74" s="387" t="inlineStr">
        <is>
          <t>-</t>
        </is>
      </c>
      <c r="M74" s="387" t="inlineStr">
        <is>
          <t>-</t>
        </is>
      </c>
      <c r="N74" s="387" t="n">
        <v>48.992</v>
      </c>
      <c r="O74" s="387" t="n">
        <v>20310709</v>
      </c>
      <c r="P74" s="387" t="n">
        <v>137.48</v>
      </c>
      <c r="Q74" s="387" t="n">
        <v>-0.18</v>
      </c>
      <c r="R74" s="387" t="n">
        <v>4.37</v>
      </c>
      <c r="S74" s="387" t="n">
        <v>-0.68</v>
      </c>
    </row>
    <row r="75">
      <c r="A75" s="387" t="inlineStr">
        <is>
          <t>伯25转债</t>
        </is>
      </c>
      <c r="B75" s="387" t="inlineStr">
        <is>
          <t>113696</t>
        </is>
      </c>
      <c r="C75" s="387" t="inlineStr">
        <is>
          <t>603596</t>
        </is>
      </c>
      <c r="D75" s="387" t="inlineStr">
        <is>
          <t>伯特利</t>
        </is>
      </c>
      <c r="E75" s="387" t="n">
        <v>35.16</v>
      </c>
      <c r="F75" s="387" t="n">
        <v>45.708</v>
      </c>
      <c r="G75" s="387" t="n">
        <v>110</v>
      </c>
      <c r="H75" s="387" t="n">
        <v>29.886</v>
      </c>
      <c r="I75" s="387" t="n">
        <v>58.82</v>
      </c>
      <c r="J75" s="387" t="n">
        <v>4.825</v>
      </c>
      <c r="K75" s="387" t="inlineStr">
        <is>
          <t>未满足</t>
        </is>
      </c>
      <c r="L75" s="387" t="inlineStr">
        <is>
          <t>-</t>
        </is>
      </c>
      <c r="M75" s="387" t="inlineStr">
        <is>
          <t>-</t>
        </is>
      </c>
      <c r="N75" s="387" t="n">
        <v>28.017</v>
      </c>
      <c r="O75" s="387" t="n">
        <v>20310701</v>
      </c>
      <c r="P75" s="387" t="n">
        <v>135.33</v>
      </c>
      <c r="Q75" s="387" t="n">
        <v>-0.14</v>
      </c>
      <c r="R75" s="387" t="n">
        <v>29.96</v>
      </c>
      <c r="S75" s="387" t="n">
        <v>-1.61</v>
      </c>
    </row>
    <row r="76">
      <c r="A76" s="387" t="inlineStr">
        <is>
          <t>华辰转债</t>
        </is>
      </c>
      <c r="B76" s="387" t="inlineStr">
        <is>
          <t>113695</t>
        </is>
      </c>
      <c r="C76" s="387" t="inlineStr">
        <is>
          <t>603097</t>
        </is>
      </c>
      <c r="D76" s="387" t="inlineStr">
        <is>
          <t>江苏华辰</t>
        </is>
      </c>
      <c r="E76" s="387" t="n">
        <v>16.68</v>
      </c>
      <c r="F76" s="387" t="n">
        <v>21.684</v>
      </c>
      <c r="G76" s="387" t="n">
        <v>114</v>
      </c>
      <c r="H76" s="387" t="n">
        <v>14.178</v>
      </c>
      <c r="I76" s="387" t="n">
        <v>27.86</v>
      </c>
      <c r="J76" s="387" t="n">
        <v>4.795</v>
      </c>
      <c r="K76" s="387" t="inlineStr">
        <is>
          <t>未满足</t>
        </is>
      </c>
      <c r="L76" s="387" t="inlineStr">
        <is>
          <t>-</t>
        </is>
      </c>
      <c r="M76" s="387" t="inlineStr">
        <is>
          <t>-</t>
        </is>
      </c>
      <c r="N76" s="387" t="n">
        <v>4.597</v>
      </c>
      <c r="O76" s="387" t="n">
        <v>20310620</v>
      </c>
      <c r="P76" s="387" t="n">
        <v>145.64</v>
      </c>
      <c r="Q76" s="387" t="n">
        <v>-0.59</v>
      </c>
      <c r="R76" s="387" t="n">
        <v>19</v>
      </c>
      <c r="S76" s="387" t="n">
        <v>-1.3</v>
      </c>
    </row>
    <row r="77">
      <c r="A77" s="387" t="inlineStr">
        <is>
          <t>锡振转债</t>
        </is>
      </c>
      <c r="B77" s="387" t="inlineStr">
        <is>
          <t>111022</t>
        </is>
      </c>
      <c r="C77" s="387" t="inlineStr">
        <is>
          <t>605319</t>
        </is>
      </c>
      <c r="D77" s="387" t="inlineStr">
        <is>
          <t>无锡振华</t>
        </is>
      </c>
      <c r="E77" s="387" t="n">
        <v>22.39</v>
      </c>
      <c r="F77" s="387" t="n">
        <v>29.107</v>
      </c>
      <c r="G77" s="387" t="n">
        <v>113</v>
      </c>
      <c r="H77" s="387" t="n">
        <v>19.032</v>
      </c>
      <c r="I77" s="387" t="n">
        <v>47.15</v>
      </c>
      <c r="J77" s="387" t="n">
        <v>4.789</v>
      </c>
      <c r="K77" s="387" t="inlineStr">
        <is>
          <t>未满足</t>
        </is>
      </c>
      <c r="L77" s="387" t="inlineStr">
        <is>
          <t>-</t>
        </is>
      </c>
      <c r="M77" s="387" t="inlineStr">
        <is>
          <t>-</t>
        </is>
      </c>
      <c r="N77" s="387" t="n">
        <v>5.197</v>
      </c>
      <c r="O77" s="387" t="n">
        <v>20310618</v>
      </c>
      <c r="P77" s="387" t="n">
        <v>172.39</v>
      </c>
      <c r="Q77" s="387" t="n">
        <v>-1.79</v>
      </c>
      <c r="R77" s="387" t="n">
        <v>26.23</v>
      </c>
      <c r="S77" s="387" t="n">
        <v>-2.92</v>
      </c>
    </row>
    <row r="78">
      <c r="A78" s="387" t="inlineStr">
        <is>
          <t>电化转债</t>
        </is>
      </c>
      <c r="B78" s="387" t="inlineStr">
        <is>
          <t>127109</t>
        </is>
      </c>
      <c r="C78" s="387" t="inlineStr">
        <is>
          <t>002125</t>
        </is>
      </c>
      <c r="D78" s="387" t="inlineStr">
        <is>
          <t>湘潭电化</t>
        </is>
      </c>
      <c r="E78" s="387" t="n">
        <v>9.99</v>
      </c>
      <c r="F78" s="387" t="n">
        <v>12.987</v>
      </c>
      <c r="G78" s="387" t="n">
        <v>110</v>
      </c>
      <c r="H78" s="387" t="n">
        <v>7.992</v>
      </c>
      <c r="I78" s="387" t="n">
        <v>20.48</v>
      </c>
      <c r="J78" s="387" t="n">
        <v>4.784</v>
      </c>
      <c r="K78" s="387" t="inlineStr">
        <is>
          <t>计数中</t>
        </is>
      </c>
      <c r="L78" s="387" t="inlineStr">
        <is>
          <t>-</t>
        </is>
      </c>
      <c r="M78" s="387" t="inlineStr">
        <is>
          <t>-</t>
        </is>
      </c>
      <c r="N78" s="387" t="n">
        <v>4.866</v>
      </c>
      <c r="O78" s="387" t="n">
        <v>20310616</v>
      </c>
      <c r="P78" s="387" t="n">
        <v>148.22</v>
      </c>
      <c r="Q78" s="387" t="n">
        <v>-0.35</v>
      </c>
      <c r="R78" s="387" t="n">
        <v>12.29</v>
      </c>
      <c r="S78" s="387" t="n">
        <v>-1.13</v>
      </c>
    </row>
    <row r="79">
      <c r="A79" s="387" t="inlineStr">
        <is>
          <t>安克转债</t>
        </is>
      </c>
      <c r="B79" s="387" t="inlineStr">
        <is>
          <t>123257</t>
        </is>
      </c>
      <c r="C79" s="387" t="inlineStr">
        <is>
          <t>300866</t>
        </is>
      </c>
      <c r="D79" s="387" t="inlineStr">
        <is>
          <t>安克创新</t>
        </is>
      </c>
      <c r="E79" s="387" t="n">
        <v>106.72</v>
      </c>
      <c r="F79" s="387" t="n">
        <v>138.736</v>
      </c>
      <c r="G79" s="387" t="n">
        <v>108</v>
      </c>
      <c r="H79" s="387" t="n">
        <v>90.712</v>
      </c>
      <c r="I79" s="387" t="n">
        <v>15.61</v>
      </c>
      <c r="J79" s="387" t="n">
        <v>4.784</v>
      </c>
      <c r="K79" s="387" t="inlineStr">
        <is>
          <t>未满足</t>
        </is>
      </c>
      <c r="L79" s="387" t="inlineStr">
        <is>
          <t>-</t>
        </is>
      </c>
      <c r="M79" s="387" t="inlineStr">
        <is>
          <t>-</t>
        </is>
      </c>
      <c r="N79" s="387" t="n">
        <v>11.046</v>
      </c>
      <c r="O79" s="387" t="n">
        <v>20310616</v>
      </c>
      <c r="P79" s="387" t="n">
        <v>147.23</v>
      </c>
      <c r="Q79" s="387" t="n">
        <v>-8.19</v>
      </c>
      <c r="R79" s="387" t="n">
        <v>135.91</v>
      </c>
      <c r="S79" s="387" t="n">
        <v>-0.91</v>
      </c>
    </row>
    <row r="80">
      <c r="A80" s="387" t="inlineStr">
        <is>
          <t>路维转债</t>
        </is>
      </c>
      <c r="B80" s="387" t="inlineStr">
        <is>
          <t>118056</t>
        </is>
      </c>
      <c r="C80" s="387" t="inlineStr">
        <is>
          <t>688401</t>
        </is>
      </c>
      <c r="D80" s="387" t="inlineStr">
        <is>
          <t>路维光电</t>
        </is>
      </c>
      <c r="E80" s="387" t="n">
        <v>35.29</v>
      </c>
      <c r="F80" s="387" t="n">
        <v>45.877</v>
      </c>
      <c r="G80" s="387" t="n">
        <v>112</v>
      </c>
      <c r="H80" s="387" t="n">
        <v>29.997</v>
      </c>
      <c r="I80" s="387" t="n">
        <v>37.4</v>
      </c>
      <c r="J80" s="387" t="n">
        <v>4.77</v>
      </c>
      <c r="K80" s="387" t="inlineStr">
        <is>
          <t>暂不强赎</t>
        </is>
      </c>
      <c r="L80" s="387" t="inlineStr">
        <is>
          <t>-</t>
        </is>
      </c>
      <c r="M80" s="387" t="inlineStr">
        <is>
          <t>-</t>
        </is>
      </c>
      <c r="N80" s="387" t="n">
        <v>6.145</v>
      </c>
      <c r="O80" s="387" t="n">
        <v>20310611</v>
      </c>
      <c r="P80" s="387" t="n">
        <v>246.65</v>
      </c>
      <c r="Q80" s="387" t="n">
        <v>-3.5</v>
      </c>
      <c r="R80" s="387" t="n">
        <v>63.35</v>
      </c>
      <c r="S80" s="387" t="n">
        <v>-3.43</v>
      </c>
    </row>
    <row r="81">
      <c r="A81" s="387" t="inlineStr">
        <is>
          <t>清源转债</t>
        </is>
      </c>
      <c r="B81" s="387" t="inlineStr">
        <is>
          <t>113694</t>
        </is>
      </c>
      <c r="C81" s="387" t="inlineStr">
        <is>
          <t>603628</t>
        </is>
      </c>
      <c r="D81" s="387" t="inlineStr">
        <is>
          <t>清源股份</t>
        </is>
      </c>
      <c r="E81" s="387" t="n">
        <v>12.85</v>
      </c>
      <c r="F81" s="387" t="n">
        <v>16.705</v>
      </c>
      <c r="G81" s="387" t="n">
        <v>114</v>
      </c>
      <c r="H81" s="387" t="n">
        <v>10.922</v>
      </c>
      <c r="I81" s="387" t="n">
        <v>65.67</v>
      </c>
      <c r="J81" s="387" t="n">
        <v>4.595</v>
      </c>
      <c r="K81" s="387" t="inlineStr">
        <is>
          <t>未满足</t>
        </is>
      </c>
      <c r="L81" s="387" t="inlineStr">
        <is>
          <t>-</t>
        </is>
      </c>
      <c r="M81" s="387" t="inlineStr">
        <is>
          <t>-</t>
        </is>
      </c>
      <c r="N81" s="387" t="n">
        <v>4.999</v>
      </c>
      <c r="O81" s="387" t="n">
        <v>20310408</v>
      </c>
      <c r="P81" s="387" t="n">
        <v>127.12</v>
      </c>
      <c r="Q81" s="387" t="n">
        <v>-0.3</v>
      </c>
      <c r="R81" s="387" t="n">
        <v>9.859999999999999</v>
      </c>
      <c r="S81" s="387" t="n">
        <v>-0.6</v>
      </c>
    </row>
    <row r="82">
      <c r="A82" s="387" t="inlineStr">
        <is>
          <t>鼎龙转债</t>
        </is>
      </c>
      <c r="B82" s="387" t="inlineStr">
        <is>
          <t>123255</t>
        </is>
      </c>
      <c r="C82" s="387" t="inlineStr">
        <is>
          <t>300054</t>
        </is>
      </c>
      <c r="D82" s="387" t="inlineStr">
        <is>
          <t>鼎龙股份</t>
        </is>
      </c>
      <c r="E82" s="387" t="n">
        <v>28.38</v>
      </c>
      <c r="F82" s="387" t="n">
        <v>36.894</v>
      </c>
      <c r="G82" s="387" t="n">
        <v>110</v>
      </c>
      <c r="H82" s="387" t="n">
        <v>24.123</v>
      </c>
      <c r="I82" s="387" t="n">
        <v>40.61</v>
      </c>
      <c r="J82" s="387" t="n">
        <v>4.578</v>
      </c>
      <c r="K82" s="387" t="inlineStr">
        <is>
          <t>暂不强赎</t>
        </is>
      </c>
      <c r="L82" s="387" t="inlineStr">
        <is>
          <t>-</t>
        </is>
      </c>
      <c r="M82" s="387" t="inlineStr">
        <is>
          <t>-</t>
        </is>
      </c>
      <c r="N82" s="387" t="n">
        <v>9.095000000000001</v>
      </c>
      <c r="O82" s="387" t="n">
        <v>20310402</v>
      </c>
      <c r="P82" s="387" t="n">
        <v>328</v>
      </c>
      <c r="Q82" s="387" t="n">
        <v>-0.72</v>
      </c>
      <c r="R82" s="387" t="n">
        <v>66.2</v>
      </c>
      <c r="S82" s="387" t="n">
        <v>-3.37</v>
      </c>
    </row>
    <row r="83">
      <c r="A83" s="387" t="inlineStr">
        <is>
          <t>太能转债</t>
        </is>
      </c>
      <c r="B83" s="387" t="inlineStr">
        <is>
          <t>127108</t>
        </is>
      </c>
      <c r="C83" s="387" t="inlineStr">
        <is>
          <t>000591</t>
        </is>
      </c>
      <c r="D83" s="387" t="inlineStr">
        <is>
          <t>太阳能</t>
        </is>
      </c>
      <c r="E83" s="387" t="n">
        <v>5.54</v>
      </c>
      <c r="F83" s="387" t="n">
        <v>7.202</v>
      </c>
      <c r="G83" s="387" t="n">
        <v>112</v>
      </c>
      <c r="H83" s="387" t="n">
        <v>4.709</v>
      </c>
      <c r="I83" s="387" t="n">
        <v>60.61</v>
      </c>
      <c r="J83" s="387" t="n">
        <v>4.564</v>
      </c>
      <c r="K83" s="387" t="inlineStr">
        <is>
          <t>未满足</t>
        </is>
      </c>
      <c r="L83" s="387" t="inlineStr">
        <is>
          <t>-</t>
        </is>
      </c>
      <c r="M83" s="387" t="inlineStr">
        <is>
          <t>-</t>
        </is>
      </c>
      <c r="N83" s="387" t="n">
        <v>29.498</v>
      </c>
      <c r="O83" s="387" t="n">
        <v>20310328</v>
      </c>
      <c r="P83" s="387" t="n">
        <v>122.92</v>
      </c>
      <c r="Q83" s="387" t="n">
        <v>-0.35</v>
      </c>
      <c r="R83" s="387" t="n">
        <v>4.24</v>
      </c>
      <c r="S83" s="387" t="n">
        <v>-0.47</v>
      </c>
    </row>
    <row r="84">
      <c r="A84" s="387" t="inlineStr">
        <is>
          <t>志邦转债</t>
        </is>
      </c>
      <c r="B84" s="387" t="inlineStr">
        <is>
          <t>113693</t>
        </is>
      </c>
      <c r="C84" s="387" t="inlineStr">
        <is>
          <t>603801</t>
        </is>
      </c>
      <c r="D84" s="387" t="inlineStr">
        <is>
          <t>志邦家居</t>
        </is>
      </c>
      <c r="E84" s="387" t="n">
        <v>11.13</v>
      </c>
      <c r="F84" s="387" t="n">
        <v>14.469</v>
      </c>
      <c r="G84" s="387" t="n">
        <v>110</v>
      </c>
      <c r="H84" s="387" t="n">
        <v>8.904</v>
      </c>
      <c r="I84" s="387" t="n">
        <v>114.9</v>
      </c>
      <c r="J84" s="387" t="n">
        <v>4.537</v>
      </c>
      <c r="K84" s="387" t="inlineStr">
        <is>
          <t>未满足</t>
        </is>
      </c>
      <c r="L84" s="387" t="inlineStr">
        <is>
          <t>-</t>
        </is>
      </c>
      <c r="M84" s="387" t="inlineStr">
        <is>
          <t>-</t>
        </is>
      </c>
      <c r="N84" s="387" t="n">
        <v>6.7</v>
      </c>
      <c r="O84" s="387" t="n">
        <v>20310318</v>
      </c>
      <c r="P84" s="387" t="n">
        <v>121.06</v>
      </c>
      <c r="Q84" s="387" t="n">
        <v>0.29</v>
      </c>
      <c r="R84" s="387" t="n">
        <v>6.27</v>
      </c>
      <c r="S84" s="387" t="n">
        <v>2.62</v>
      </c>
    </row>
    <row r="85">
      <c r="A85" s="387" t="inlineStr">
        <is>
          <t>永贵转债</t>
        </is>
      </c>
      <c r="B85" s="387" t="inlineStr">
        <is>
          <t>123253</t>
        </is>
      </c>
      <c r="C85" s="387" t="inlineStr">
        <is>
          <t>300351</t>
        </is>
      </c>
      <c r="D85" s="387" t="inlineStr">
        <is>
          <t>永贵电器</t>
        </is>
      </c>
      <c r="E85" s="387" t="n">
        <v>18.19</v>
      </c>
      <c r="F85" s="387" t="n">
        <v>23.647</v>
      </c>
      <c r="G85" s="387" t="n">
        <v>113</v>
      </c>
      <c r="H85" s="387" t="n">
        <v>15.462</v>
      </c>
      <c r="I85" s="387" t="n">
        <v>65.90000000000001</v>
      </c>
      <c r="J85" s="387" t="n">
        <v>4.523</v>
      </c>
      <c r="K85" s="387" t="inlineStr">
        <is>
          <t>未满足</t>
        </is>
      </c>
      <c r="L85" s="387" t="inlineStr">
        <is>
          <t>-</t>
        </is>
      </c>
      <c r="M85" s="387" t="inlineStr">
        <is>
          <t>-</t>
        </is>
      </c>
      <c r="N85" s="387" t="n">
        <v>9.797000000000001</v>
      </c>
      <c r="O85" s="387" t="n">
        <v>20310313</v>
      </c>
      <c r="P85" s="387" t="n">
        <v>133.8</v>
      </c>
      <c r="Q85" s="387" t="n">
        <v>-0.67</v>
      </c>
      <c r="R85" s="387" t="n">
        <v>14.67</v>
      </c>
      <c r="S85" s="387" t="n">
        <v>-1.68</v>
      </c>
    </row>
    <row r="86">
      <c r="A86" s="387" t="inlineStr">
        <is>
          <t>浩瀚转债</t>
        </is>
      </c>
      <c r="B86" s="387" t="inlineStr">
        <is>
          <t>118052</t>
        </is>
      </c>
      <c r="C86" s="387" t="inlineStr">
        <is>
          <t>688292</t>
        </is>
      </c>
      <c r="D86" s="387" t="inlineStr">
        <is>
          <t>浩瀚深度</t>
        </is>
      </c>
      <c r="E86" s="387" t="n">
        <v>24.2</v>
      </c>
      <c r="F86" s="387" t="n">
        <v>31.46</v>
      </c>
      <c r="G86" s="387" t="n">
        <v>115</v>
      </c>
      <c r="H86" s="387" t="n">
        <v>20.57</v>
      </c>
      <c r="I86" s="387" t="n">
        <v>79.75</v>
      </c>
      <c r="J86" s="387" t="n">
        <v>4.523</v>
      </c>
      <c r="K86" s="387" t="inlineStr">
        <is>
          <t>未满足</t>
        </is>
      </c>
      <c r="L86" s="387" t="inlineStr">
        <is>
          <t>-</t>
        </is>
      </c>
      <c r="M86" s="387" t="inlineStr">
        <is>
          <t>-</t>
        </is>
      </c>
      <c r="N86" s="387" t="n">
        <v>3.539</v>
      </c>
      <c r="O86" s="387" t="n">
        <v>20310313</v>
      </c>
      <c r="P86" s="387" t="n">
        <v>138.01</v>
      </c>
      <c r="Q86" s="387" t="n">
        <v>-0.44</v>
      </c>
      <c r="R86" s="387" t="n">
        <v>18.58</v>
      </c>
      <c r="S86" s="387" t="n">
        <v>-0.11</v>
      </c>
    </row>
    <row r="87">
      <c r="A87" s="387" t="inlineStr">
        <is>
          <t>渝水转债</t>
        </is>
      </c>
      <c r="B87" s="387" t="inlineStr">
        <is>
          <t>113070</t>
        </is>
      </c>
      <c r="C87" s="387" t="inlineStr">
        <is>
          <t>601158</t>
        </is>
      </c>
      <c r="D87" s="387" t="inlineStr">
        <is>
          <t>重庆水务</t>
        </is>
      </c>
      <c r="E87" s="387" t="n">
        <v>4.72</v>
      </c>
      <c r="F87" s="387" t="n">
        <v>6.136</v>
      </c>
      <c r="G87" s="387" t="n">
        <v>108</v>
      </c>
      <c r="H87" s="387" t="n">
        <v>4.012</v>
      </c>
      <c r="I87" s="387" t="n">
        <v>42.89</v>
      </c>
      <c r="J87" s="387" t="n">
        <v>4.351</v>
      </c>
      <c r="K87" s="387" t="inlineStr">
        <is>
          <t>未满足</t>
        </is>
      </c>
      <c r="L87" s="387" t="inlineStr">
        <is>
          <t>-</t>
        </is>
      </c>
      <c r="M87" s="387" t="inlineStr">
        <is>
          <t>-</t>
        </is>
      </c>
      <c r="N87" s="387" t="n">
        <v>18.998</v>
      </c>
      <c r="O87" s="387" t="n">
        <v>20310109</v>
      </c>
      <c r="P87" s="387" t="n">
        <v>124.72</v>
      </c>
      <c r="Q87" s="387" t="n">
        <v>0.3</v>
      </c>
      <c r="R87" s="387" t="n">
        <v>4.12</v>
      </c>
      <c r="S87" s="387" t="n">
        <v>0.24</v>
      </c>
    </row>
    <row r="88">
      <c r="A88" s="387" t="inlineStr">
        <is>
          <t>银邦转债</t>
        </is>
      </c>
      <c r="B88" s="387" t="inlineStr">
        <is>
          <t>123252</t>
        </is>
      </c>
      <c r="C88" s="387" t="inlineStr">
        <is>
          <t>300337</t>
        </is>
      </c>
      <c r="D88" s="387" t="inlineStr">
        <is>
          <t>银邦股份</t>
        </is>
      </c>
      <c r="E88" s="387" t="n">
        <v>12.5</v>
      </c>
      <c r="F88" s="387" t="n">
        <v>16.25</v>
      </c>
      <c r="G88" s="387" t="n">
        <v>113</v>
      </c>
      <c r="H88" s="387" t="n">
        <v>10.625</v>
      </c>
      <c r="I88" s="387" t="n">
        <v>69.95999999999999</v>
      </c>
      <c r="J88" s="387" t="n">
        <v>4.343</v>
      </c>
      <c r="K88" s="387" t="inlineStr">
        <is>
          <t>未满足</t>
        </is>
      </c>
      <c r="L88" s="387" t="inlineStr">
        <is>
          <t>-</t>
        </is>
      </c>
      <c r="M88" s="387" t="inlineStr">
        <is>
          <t>-</t>
        </is>
      </c>
      <c r="N88" s="387" t="n">
        <v>7.846</v>
      </c>
      <c r="O88" s="387" t="n">
        <v>20310106</v>
      </c>
      <c r="P88" s="387" t="n">
        <v>134.2</v>
      </c>
      <c r="Q88" s="387" t="n">
        <v>-0.38</v>
      </c>
      <c r="R88" s="387" t="n">
        <v>9.869999999999999</v>
      </c>
      <c r="S88" s="387" t="n">
        <v>-0.7</v>
      </c>
    </row>
    <row r="89">
      <c r="A89" s="387" t="inlineStr">
        <is>
          <t>南药转债</t>
        </is>
      </c>
      <c r="B89" s="387" t="inlineStr">
        <is>
          <t>110098</t>
        </is>
      </c>
      <c r="C89" s="387" t="inlineStr">
        <is>
          <t>600713</t>
        </is>
      </c>
      <c r="D89" s="387" t="inlineStr">
        <is>
          <t>南京医药</t>
        </is>
      </c>
      <c r="E89" s="387" t="n">
        <v>4.95</v>
      </c>
      <c r="F89" s="387" t="n">
        <v>6.435</v>
      </c>
      <c r="G89" s="387" t="n">
        <v>108</v>
      </c>
      <c r="H89" s="387" t="n">
        <v>4.207</v>
      </c>
      <c r="I89" s="387" t="n">
        <v>26.62</v>
      </c>
      <c r="J89" s="387" t="n">
        <v>4.31</v>
      </c>
      <c r="K89" s="387" t="inlineStr">
        <is>
          <t>未满足</t>
        </is>
      </c>
      <c r="L89" s="387" t="inlineStr">
        <is>
          <t>-</t>
        </is>
      </c>
      <c r="M89" s="387" t="inlineStr">
        <is>
          <t>-</t>
        </is>
      </c>
      <c r="N89" s="387" t="n">
        <v>10.814</v>
      </c>
      <c r="O89" s="387" t="n">
        <v>20301225</v>
      </c>
      <c r="P89" s="387" t="n">
        <v>134.55</v>
      </c>
      <c r="Q89" s="387" t="n">
        <v>-0.45</v>
      </c>
      <c r="R89" s="387" t="n">
        <v>5.26</v>
      </c>
      <c r="S89" s="387" t="n">
        <v>0.38</v>
      </c>
    </row>
    <row r="90">
      <c r="A90" s="387" t="inlineStr">
        <is>
          <t>皓元转债</t>
        </is>
      </c>
      <c r="B90" s="387" t="inlineStr">
        <is>
          <t>118051</t>
        </is>
      </c>
      <c r="C90" s="387" t="inlineStr">
        <is>
          <t>688131</t>
        </is>
      </c>
      <c r="D90" s="387" t="inlineStr">
        <is>
          <t>皓元医药</t>
        </is>
      </c>
      <c r="E90" s="387" t="n">
        <v>40.22</v>
      </c>
      <c r="F90" s="387" t="n">
        <v>52.286</v>
      </c>
      <c r="G90" s="387" t="n">
        <v>113</v>
      </c>
      <c r="H90" s="387" t="n">
        <v>34.187</v>
      </c>
      <c r="I90" s="387" t="n">
        <v>24.13</v>
      </c>
      <c r="J90" s="387" t="n">
        <v>4.236</v>
      </c>
      <c r="K90" s="387" t="inlineStr">
        <is>
          <t>暂不强赎</t>
        </is>
      </c>
      <c r="L90" s="387" t="inlineStr">
        <is>
          <t>-</t>
        </is>
      </c>
      <c r="M90" s="387" t="inlineStr">
        <is>
          <t>-</t>
        </is>
      </c>
      <c r="N90" s="387" t="n">
        <v>8.218</v>
      </c>
      <c r="O90" s="387" t="n">
        <v>20301128</v>
      </c>
      <c r="P90" s="387" t="n">
        <v>274.15</v>
      </c>
      <c r="Q90" s="387" t="n">
        <v>-5.67</v>
      </c>
      <c r="R90" s="387" t="n">
        <v>88.83</v>
      </c>
      <c r="S90" s="387" t="n">
        <v>-3.39</v>
      </c>
    </row>
    <row r="91">
      <c r="A91" s="387" t="inlineStr">
        <is>
          <t>嘉益转债</t>
        </is>
      </c>
      <c r="B91" s="387" t="inlineStr">
        <is>
          <t>123250</t>
        </is>
      </c>
      <c r="C91" s="387" t="inlineStr">
        <is>
          <t>301004</t>
        </is>
      </c>
      <c r="D91" s="387" t="inlineStr">
        <is>
          <t>嘉益股份</t>
        </is>
      </c>
      <c r="E91" s="387" t="n">
        <v>79.66</v>
      </c>
      <c r="F91" s="387" t="n">
        <v>103.558</v>
      </c>
      <c r="G91" s="387" t="n">
        <v>114</v>
      </c>
      <c r="H91" s="387" t="n">
        <v>67.711</v>
      </c>
      <c r="I91" s="387" t="n">
        <v>179.43</v>
      </c>
      <c r="J91" s="387" t="n">
        <v>4.178</v>
      </c>
      <c r="K91" s="387" t="inlineStr">
        <is>
          <t>未满足</t>
        </is>
      </c>
      <c r="L91" s="387" t="inlineStr">
        <is>
          <t>-</t>
        </is>
      </c>
      <c r="M91" s="387" t="inlineStr">
        <is>
          <t>-</t>
        </is>
      </c>
      <c r="N91" s="387" t="n">
        <v>3.955</v>
      </c>
      <c r="O91" s="387" t="n">
        <v>20301107</v>
      </c>
      <c r="P91" s="387" t="n">
        <v>122.56</v>
      </c>
      <c r="Q91" s="387" t="n">
        <v>0.02</v>
      </c>
      <c r="R91" s="387" t="n">
        <v>34.94</v>
      </c>
      <c r="S91" s="387" t="n">
        <v>0</v>
      </c>
    </row>
    <row r="92">
      <c r="A92" s="387" t="inlineStr">
        <is>
          <t>保隆转债</t>
        </is>
      </c>
      <c r="B92" s="387" t="inlineStr">
        <is>
          <t>113692</t>
        </is>
      </c>
      <c r="C92" s="387" t="inlineStr">
        <is>
          <t>603197</t>
        </is>
      </c>
      <c r="D92" s="387" t="inlineStr">
        <is>
          <t>保隆科技</t>
        </is>
      </c>
      <c r="E92" s="387" t="n">
        <v>39.16</v>
      </c>
      <c r="F92" s="387" t="n">
        <v>50.908</v>
      </c>
      <c r="G92" s="387" t="n">
        <v>110</v>
      </c>
      <c r="H92" s="387" t="n">
        <v>31.328</v>
      </c>
      <c r="I92" s="387" t="n">
        <v>68.90000000000001</v>
      </c>
      <c r="J92" s="387" t="n">
        <v>4.159</v>
      </c>
      <c r="K92" s="387" t="inlineStr">
        <is>
          <t>未满足</t>
        </is>
      </c>
      <c r="L92" s="387" t="inlineStr">
        <is>
          <t>-</t>
        </is>
      </c>
      <c r="M92" s="387" t="inlineStr">
        <is>
          <t>-</t>
        </is>
      </c>
      <c r="N92" s="387" t="n">
        <v>13.897</v>
      </c>
      <c r="O92" s="387" t="n">
        <v>20301031</v>
      </c>
      <c r="P92" s="387" t="n">
        <v>130.56</v>
      </c>
      <c r="Q92" s="387" t="n">
        <v>0</v>
      </c>
      <c r="R92" s="387" t="n">
        <v>30.27</v>
      </c>
      <c r="S92" s="387" t="n">
        <v>-0.49</v>
      </c>
    </row>
    <row r="93">
      <c r="A93" s="387" t="inlineStr">
        <is>
          <t>和邦转债</t>
        </is>
      </c>
      <c r="B93" s="387" t="inlineStr">
        <is>
          <t>113691</t>
        </is>
      </c>
      <c r="C93" s="387" t="inlineStr">
        <is>
          <t>603077</t>
        </is>
      </c>
      <c r="D93" s="387" t="inlineStr">
        <is>
          <t>和邦生物</t>
        </is>
      </c>
      <c r="E93" s="387" t="n">
        <v>2</v>
      </c>
      <c r="F93" s="387" t="n">
        <v>2.6</v>
      </c>
      <c r="G93" s="387" t="n">
        <v>110</v>
      </c>
      <c r="H93" s="387" t="n">
        <v>1.7</v>
      </c>
      <c r="I93" s="387" t="n">
        <v>26.73</v>
      </c>
      <c r="J93" s="387" t="n">
        <v>4.151</v>
      </c>
      <c r="K93" s="387" t="inlineStr">
        <is>
          <t>暂不强赎</t>
        </is>
      </c>
      <c r="L93" s="387" t="inlineStr">
        <is>
          <t>-</t>
        </is>
      </c>
      <c r="M93" s="387" t="inlineStr">
        <is>
          <t>-</t>
        </is>
      </c>
      <c r="N93" s="387" t="n">
        <v>45.991</v>
      </c>
      <c r="O93" s="387" t="n">
        <v>20301028</v>
      </c>
      <c r="P93" s="387" t="n">
        <v>145.74</v>
      </c>
      <c r="Q93" s="387" t="n">
        <v>-0.31</v>
      </c>
      <c r="R93" s="387" t="n">
        <v>2.3</v>
      </c>
      <c r="S93" s="387" t="n">
        <v>0</v>
      </c>
    </row>
    <row r="94">
      <c r="A94" s="387" t="inlineStr">
        <is>
          <t>天润转债</t>
        </is>
      </c>
      <c r="B94" s="387" t="inlineStr">
        <is>
          <t>110097</t>
        </is>
      </c>
      <c r="C94" s="387" t="inlineStr">
        <is>
          <t>600419</t>
        </is>
      </c>
      <c r="D94" s="387" t="inlineStr">
        <is>
          <t>天润乳业</t>
        </is>
      </c>
      <c r="E94" s="387" t="n">
        <v>8.19</v>
      </c>
      <c r="F94" s="387" t="n">
        <v>10.647</v>
      </c>
      <c r="G94" s="387" t="n">
        <v>110</v>
      </c>
      <c r="H94" s="387" t="n">
        <v>6.962</v>
      </c>
      <c r="I94" s="387" t="n">
        <v>29.82</v>
      </c>
      <c r="J94" s="387" t="n">
        <v>4.14</v>
      </c>
      <c r="K94" s="387" t="inlineStr">
        <is>
          <t>未满足</t>
        </is>
      </c>
      <c r="L94" s="387" t="inlineStr">
        <is>
          <t>-</t>
        </is>
      </c>
      <c r="M94" s="387" t="inlineStr">
        <is>
          <t>-</t>
        </is>
      </c>
      <c r="N94" s="387" t="n">
        <v>9.890000000000001</v>
      </c>
      <c r="O94" s="387" t="n">
        <v>20301024</v>
      </c>
      <c r="P94" s="387" t="n">
        <v>144.56</v>
      </c>
      <c r="Q94" s="387" t="n">
        <v>0.16</v>
      </c>
      <c r="R94" s="387" t="n">
        <v>9.119999999999999</v>
      </c>
      <c r="S94" s="387" t="n">
        <v>4.59</v>
      </c>
    </row>
    <row r="95">
      <c r="A95" s="387" t="inlineStr">
        <is>
          <t>国检转债</t>
        </is>
      </c>
      <c r="B95" s="387" t="inlineStr">
        <is>
          <t>113688</t>
        </is>
      </c>
      <c r="C95" s="387" t="inlineStr">
        <is>
          <t>603060</t>
        </is>
      </c>
      <c r="D95" s="387" t="inlineStr">
        <is>
          <t>国检集团</t>
        </is>
      </c>
      <c r="E95" s="387" t="n">
        <v>6.45</v>
      </c>
      <c r="F95" s="387" t="n">
        <v>8.385</v>
      </c>
      <c r="G95" s="387" t="n">
        <v>112</v>
      </c>
      <c r="H95" s="387" t="n">
        <v>5.482</v>
      </c>
      <c r="I95" s="387" t="n">
        <v>56.94</v>
      </c>
      <c r="J95" s="387" t="n">
        <v>4.121</v>
      </c>
      <c r="K95" s="387" t="inlineStr">
        <is>
          <t>未满足</t>
        </is>
      </c>
      <c r="L95" s="387" t="inlineStr">
        <is>
          <t>-</t>
        </is>
      </c>
      <c r="M95" s="387" t="inlineStr">
        <is>
          <t>-</t>
        </is>
      </c>
      <c r="N95" s="387" t="n">
        <v>7.997</v>
      </c>
      <c r="O95" s="387" t="n">
        <v>20301017</v>
      </c>
      <c r="P95" s="387" t="n">
        <v>135.53</v>
      </c>
      <c r="Q95" s="387" t="n">
        <v>-0.38</v>
      </c>
      <c r="R95" s="387" t="n">
        <v>5.57</v>
      </c>
      <c r="S95" s="387" t="n">
        <v>0.72</v>
      </c>
    </row>
    <row r="96">
      <c r="A96" s="387" t="inlineStr">
        <is>
          <t>航宇转债</t>
        </is>
      </c>
      <c r="B96" s="387" t="inlineStr">
        <is>
          <t>118050</t>
        </is>
      </c>
      <c r="C96" s="387" t="inlineStr">
        <is>
          <t>688239</t>
        </is>
      </c>
      <c r="D96" s="387" t="inlineStr">
        <is>
          <t>航宇科技</t>
        </is>
      </c>
      <c r="E96" s="387" t="n">
        <v>24.81</v>
      </c>
      <c r="F96" s="387" t="n">
        <v>32.253</v>
      </c>
      <c r="G96" s="387" t="n">
        <v>115</v>
      </c>
      <c r="H96" s="387" t="n">
        <v>21.088</v>
      </c>
      <c r="I96" s="387" t="n">
        <v>20.89</v>
      </c>
      <c r="J96" s="387" t="n">
        <v>3.964</v>
      </c>
      <c r="K96" s="387" t="inlineStr">
        <is>
          <t>暂不强赎</t>
        </is>
      </c>
      <c r="L96" s="387" t="inlineStr">
        <is>
          <t>-</t>
        </is>
      </c>
      <c r="M96" s="387" t="inlineStr">
        <is>
          <t>-</t>
        </is>
      </c>
      <c r="N96" s="387" t="n">
        <v>6.597</v>
      </c>
      <c r="O96" s="387" t="n">
        <v>20300821</v>
      </c>
      <c r="P96" s="387" t="n">
        <v>266.44</v>
      </c>
      <c r="Q96" s="387" t="n">
        <v>-0.21</v>
      </c>
      <c r="R96" s="387" t="n">
        <v>54.68</v>
      </c>
      <c r="S96" s="387" t="n">
        <v>0.85</v>
      </c>
    </row>
    <row r="97">
      <c r="A97" s="387" t="inlineStr">
        <is>
          <t>万凯转债</t>
        </is>
      </c>
      <c r="B97" s="387" t="inlineStr">
        <is>
          <t>123247</t>
        </is>
      </c>
      <c r="C97" s="387" t="inlineStr">
        <is>
          <t>301216</t>
        </is>
      </c>
      <c r="D97" s="387" t="inlineStr">
        <is>
          <t>万凯新材</t>
        </is>
      </c>
      <c r="E97" s="387" t="n">
        <v>11.15</v>
      </c>
      <c r="F97" s="387" t="n">
        <v>14.495</v>
      </c>
      <c r="G97" s="387" t="n">
        <v>110</v>
      </c>
      <c r="H97" s="387" t="n">
        <v>9.477</v>
      </c>
      <c r="I97" s="387" t="n">
        <v>12.85</v>
      </c>
      <c r="J97" s="387" t="n">
        <v>3.951</v>
      </c>
      <c r="K97" s="387" t="inlineStr">
        <is>
          <t>暂不强赎</t>
        </is>
      </c>
      <c r="L97" s="387" t="inlineStr">
        <is>
          <t>-</t>
        </is>
      </c>
      <c r="M97" s="387" t="inlineStr">
        <is>
          <t>-</t>
        </is>
      </c>
      <c r="N97" s="387" t="n">
        <v>19.642</v>
      </c>
      <c r="O97" s="387" t="n">
        <v>20300816</v>
      </c>
      <c r="P97" s="387" t="n">
        <v>208.5</v>
      </c>
      <c r="Q97" s="387" t="n">
        <v>-1.6</v>
      </c>
      <c r="R97" s="387" t="n">
        <v>20.6</v>
      </c>
      <c r="S97" s="387" t="n">
        <v>-0.39</v>
      </c>
    </row>
    <row r="98">
      <c r="A98" s="387" t="inlineStr">
        <is>
          <t>集智转债</t>
        </is>
      </c>
      <c r="B98" s="387" t="inlineStr">
        <is>
          <t>123245</t>
        </is>
      </c>
      <c r="C98" s="387" t="inlineStr">
        <is>
          <t>300553</t>
        </is>
      </c>
      <c r="D98" s="387" t="inlineStr">
        <is>
          <t>集智股份</t>
        </is>
      </c>
      <c r="E98" s="387" t="n">
        <v>18.06</v>
      </c>
      <c r="F98" s="387" t="n">
        <v>23.478</v>
      </c>
      <c r="G98" s="387" t="n">
        <v>115</v>
      </c>
      <c r="H98" s="387" t="n">
        <v>15.351</v>
      </c>
      <c r="I98" s="387" t="n">
        <v>13.34</v>
      </c>
      <c r="J98" s="387" t="n">
        <v>3.945</v>
      </c>
      <c r="K98" s="387" t="inlineStr">
        <is>
          <t>暂不强赎</t>
        </is>
      </c>
      <c r="L98" s="387" t="inlineStr">
        <is>
          <t>-</t>
        </is>
      </c>
      <c r="M98" s="387" t="inlineStr">
        <is>
          <t>-</t>
        </is>
      </c>
      <c r="N98" s="387" t="n">
        <v>1.537</v>
      </c>
      <c r="O98" s="387" t="n">
        <v>20300814</v>
      </c>
      <c r="P98" s="387" t="n">
        <v>314.8</v>
      </c>
      <c r="Q98" s="387" t="n">
        <v>-1.32</v>
      </c>
      <c r="R98" s="387" t="n">
        <v>50.16</v>
      </c>
      <c r="S98" s="387" t="n">
        <v>-0.79</v>
      </c>
    </row>
    <row r="99">
      <c r="A99" s="387" t="inlineStr">
        <is>
          <t>奥锐转债</t>
        </is>
      </c>
      <c r="B99" s="387" t="inlineStr">
        <is>
          <t>111021</t>
        </is>
      </c>
      <c r="C99" s="387" t="inlineStr">
        <is>
          <t>605116</t>
        </is>
      </c>
      <c r="D99" s="387" t="inlineStr">
        <is>
          <t>奥锐特</t>
        </is>
      </c>
      <c r="E99" s="387" t="n">
        <v>24.6</v>
      </c>
      <c r="F99" s="387" t="n">
        <v>31.98</v>
      </c>
      <c r="G99" s="387" t="n">
        <v>115</v>
      </c>
      <c r="H99" s="387" t="n">
        <v>20.91</v>
      </c>
      <c r="I99" s="387" t="n">
        <v>68.73999999999999</v>
      </c>
      <c r="J99" s="387" t="n">
        <v>3.893</v>
      </c>
      <c r="K99" s="387" t="inlineStr">
        <is>
          <t>未满足</t>
        </is>
      </c>
      <c r="L99" s="387" t="inlineStr">
        <is>
          <t>-</t>
        </is>
      </c>
      <c r="M99" s="387" t="inlineStr">
        <is>
          <t>-</t>
        </is>
      </c>
      <c r="N99" s="387" t="n">
        <v>8.121</v>
      </c>
      <c r="O99" s="387" t="n">
        <v>20300726</v>
      </c>
      <c r="P99" s="387" t="n">
        <v>134.72</v>
      </c>
      <c r="Q99" s="387" t="n">
        <v>-0.54</v>
      </c>
      <c r="R99" s="387" t="n">
        <v>19.64</v>
      </c>
      <c r="S99" s="387" t="n">
        <v>-0.8100000000000001</v>
      </c>
    </row>
    <row r="100">
      <c r="A100" s="387" t="inlineStr">
        <is>
          <t>合顺转债</t>
        </is>
      </c>
      <c r="B100" s="387" t="inlineStr">
        <is>
          <t>111020</t>
        </is>
      </c>
      <c r="C100" s="387" t="inlineStr">
        <is>
          <t>605166</t>
        </is>
      </c>
      <c r="D100" s="387" t="inlineStr">
        <is>
          <t>聚合顺</t>
        </is>
      </c>
      <c r="E100" s="387" t="n">
        <v>10.53</v>
      </c>
      <c r="F100" s="387" t="n">
        <v>13.689</v>
      </c>
      <c r="G100" s="387" t="n">
        <v>115</v>
      </c>
      <c r="H100" s="387" t="n">
        <v>8.423999999999999</v>
      </c>
      <c r="I100" s="387" t="n">
        <v>61.75</v>
      </c>
      <c r="J100" s="387" t="n">
        <v>3.882</v>
      </c>
      <c r="K100" s="387" t="inlineStr">
        <is>
          <t>未满足</t>
        </is>
      </c>
      <c r="L100" s="387" t="inlineStr">
        <is>
          <t>-</t>
        </is>
      </c>
      <c r="M100" s="387" t="inlineStr">
        <is>
          <t>-</t>
        </is>
      </c>
      <c r="N100" s="387" t="n">
        <v>3.38</v>
      </c>
      <c r="O100" s="387" t="n">
        <v>20300722</v>
      </c>
      <c r="P100" s="387" t="n">
        <v>134.72</v>
      </c>
      <c r="Q100" s="387" t="n">
        <v>-0.17</v>
      </c>
      <c r="R100" s="387" t="n">
        <v>8.77</v>
      </c>
      <c r="S100" s="387" t="n">
        <v>-0.45</v>
      </c>
    </row>
    <row r="101">
      <c r="A101" s="387" t="inlineStr">
        <is>
          <t>严牌转债</t>
        </is>
      </c>
      <c r="B101" s="387" t="inlineStr">
        <is>
          <t>123243</t>
        </is>
      </c>
      <c r="C101" s="387" t="inlineStr">
        <is>
          <t>301081</t>
        </is>
      </c>
      <c r="D101" s="387" t="inlineStr">
        <is>
          <t>严牌股份</t>
        </is>
      </c>
      <c r="E101" s="387" t="n">
        <v>7.22</v>
      </c>
      <c r="F101" s="387" t="n">
        <v>9.385999999999999</v>
      </c>
      <c r="G101" s="387" t="n">
        <v>114</v>
      </c>
      <c r="H101" s="387" t="n">
        <v>6.137</v>
      </c>
      <c r="I101" s="387" t="n">
        <v>0.23</v>
      </c>
      <c r="J101" s="387" t="n">
        <v>3.849</v>
      </c>
      <c r="K101" s="387" t="inlineStr">
        <is>
          <t>计数中</t>
        </is>
      </c>
      <c r="L101" s="387" t="inlineStr">
        <is>
          <t>-</t>
        </is>
      </c>
      <c r="M101" s="387" t="inlineStr">
        <is>
          <t>-</t>
        </is>
      </c>
      <c r="N101" s="387" t="n">
        <v>2.607</v>
      </c>
      <c r="O101" s="387" t="n">
        <v>20300710</v>
      </c>
      <c r="P101" s="387" t="n">
        <v>221</v>
      </c>
      <c r="Q101" s="387" t="n">
        <v>-0.55</v>
      </c>
      <c r="R101" s="387" t="n">
        <v>15.92</v>
      </c>
      <c r="S101" s="387" t="n">
        <v>0.13</v>
      </c>
    </row>
    <row r="102">
      <c r="A102" s="387" t="inlineStr">
        <is>
          <t>欧通转债</t>
        </is>
      </c>
      <c r="B102" s="387" t="inlineStr">
        <is>
          <t>123241</t>
        </is>
      </c>
      <c r="C102" s="387" t="inlineStr">
        <is>
          <t>300870</t>
        </is>
      </c>
      <c r="D102" s="387" t="inlineStr">
        <is>
          <t>欧陆通</t>
        </is>
      </c>
      <c r="E102" s="387" t="n">
        <v>30.8</v>
      </c>
      <c r="F102" s="387" t="n">
        <v>40.04</v>
      </c>
      <c r="G102" s="387" t="n">
        <v>112</v>
      </c>
      <c r="H102" s="387" t="n">
        <v>26.18</v>
      </c>
      <c r="I102" s="387" t="n">
        <v>30.84</v>
      </c>
      <c r="J102" s="387" t="n">
        <v>3.836</v>
      </c>
      <c r="K102" s="387" t="inlineStr">
        <is>
          <t>暂不强赎</t>
        </is>
      </c>
      <c r="L102" s="387" t="inlineStr">
        <is>
          <t>-</t>
        </is>
      </c>
      <c r="M102" s="387" t="inlineStr">
        <is>
          <t>-</t>
        </is>
      </c>
      <c r="N102" s="387" t="n">
        <v>2.604</v>
      </c>
      <c r="O102" s="387" t="n">
        <v>20300705</v>
      </c>
      <c r="P102" s="387" t="n">
        <v>867.71</v>
      </c>
      <c r="Q102" s="387" t="n">
        <v>-1.06</v>
      </c>
      <c r="R102" s="387" t="n">
        <v>204.26</v>
      </c>
      <c r="S102" s="387" t="n">
        <v>-4.11</v>
      </c>
    </row>
    <row r="103">
      <c r="A103" s="387" t="inlineStr">
        <is>
          <t>泰瑞转债</t>
        </is>
      </c>
      <c r="B103" s="387" t="inlineStr">
        <is>
          <t>113686</t>
        </is>
      </c>
      <c r="C103" s="387" t="inlineStr">
        <is>
          <t>603289</t>
        </is>
      </c>
      <c r="D103" s="387" t="inlineStr">
        <is>
          <t>泰瑞机器</t>
        </is>
      </c>
      <c r="E103" s="387" t="n">
        <v>8</v>
      </c>
      <c r="F103" s="387" t="n">
        <v>10.4</v>
      </c>
      <c r="G103" s="387" t="n">
        <v>115</v>
      </c>
      <c r="H103" s="387" t="n">
        <v>6.8</v>
      </c>
      <c r="I103" s="387" t="n">
        <v>35.04</v>
      </c>
      <c r="J103" s="387" t="n">
        <v>3.827</v>
      </c>
      <c r="K103" s="387" t="inlineStr">
        <is>
          <t>未满足</t>
        </is>
      </c>
      <c r="L103" s="387" t="inlineStr">
        <is>
          <t>-</t>
        </is>
      </c>
      <c r="M103" s="387" t="inlineStr">
        <is>
          <t>-</t>
        </is>
      </c>
      <c r="N103" s="387" t="n">
        <v>3.363</v>
      </c>
      <c r="O103" s="387" t="n">
        <v>20300702</v>
      </c>
      <c r="P103" s="387" t="n">
        <v>152.26</v>
      </c>
      <c r="Q103" s="387" t="n">
        <v>0.78</v>
      </c>
      <c r="R103" s="387" t="n">
        <v>9.02</v>
      </c>
      <c r="S103" s="387" t="n">
        <v>0.78</v>
      </c>
    </row>
    <row r="104">
      <c r="A104" s="387" t="inlineStr">
        <is>
          <t>益丰转债</t>
        </is>
      </c>
      <c r="B104" s="387" t="inlineStr">
        <is>
          <t>113682</t>
        </is>
      </c>
      <c r="C104" s="387" t="inlineStr">
        <is>
          <t>603939</t>
        </is>
      </c>
      <c r="D104" s="387" t="inlineStr">
        <is>
          <t>益丰药房</t>
        </is>
      </c>
      <c r="E104" s="387" t="n">
        <v>31.44</v>
      </c>
      <c r="F104" s="387" t="n">
        <v>40.872</v>
      </c>
      <c r="G104" s="387" t="n">
        <v>110</v>
      </c>
      <c r="H104" s="387" t="n">
        <v>26.724</v>
      </c>
      <c r="I104" s="387" t="n">
        <v>70.90000000000001</v>
      </c>
      <c r="J104" s="387" t="n">
        <v>3.499</v>
      </c>
      <c r="K104" s="387" t="inlineStr">
        <is>
          <t>未满足</t>
        </is>
      </c>
      <c r="L104" s="387" t="inlineStr">
        <is>
          <t>-</t>
        </is>
      </c>
      <c r="M104" s="387" t="inlineStr">
        <is>
          <t>-</t>
        </is>
      </c>
      <c r="N104" s="387" t="n">
        <v>17.968</v>
      </c>
      <c r="O104" s="387" t="n">
        <v>20300304</v>
      </c>
      <c r="P104" s="387" t="n">
        <v>124.48</v>
      </c>
      <c r="Q104" s="387" t="n">
        <v>-0.36</v>
      </c>
      <c r="R104" s="387" t="n">
        <v>22.9</v>
      </c>
      <c r="S104" s="387" t="n">
        <v>0.04</v>
      </c>
    </row>
    <row r="105">
      <c r="A105" s="387" t="inlineStr">
        <is>
          <t>龙星转债</t>
        </is>
      </c>
      <c r="B105" s="387" t="inlineStr">
        <is>
          <t>127105</t>
        </is>
      </c>
      <c r="C105" s="387" t="inlineStr">
        <is>
          <t>002442</t>
        </is>
      </c>
      <c r="D105" s="387" t="inlineStr">
        <is>
          <t>龙星科技</t>
        </is>
      </c>
      <c r="E105" s="387" t="n">
        <v>5.8</v>
      </c>
      <c r="F105" s="387" t="n">
        <v>7.54</v>
      </c>
      <c r="G105" s="387" t="n">
        <v>115</v>
      </c>
      <c r="H105" s="387" t="n">
        <v>4.93</v>
      </c>
      <c r="I105" s="387" t="n">
        <v>46.39</v>
      </c>
      <c r="J105" s="387" t="n">
        <v>3.411</v>
      </c>
      <c r="K105" s="387" t="inlineStr">
        <is>
          <t>未满足</t>
        </is>
      </c>
      <c r="L105" s="387" t="inlineStr">
        <is>
          <t>-</t>
        </is>
      </c>
      <c r="M105" s="387" t="inlineStr">
        <is>
          <t>-</t>
        </is>
      </c>
      <c r="N105" s="387" t="n">
        <v>7.534</v>
      </c>
      <c r="O105" s="387" t="n">
        <v>20300131</v>
      </c>
      <c r="P105" s="387" t="n">
        <v>132</v>
      </c>
      <c r="Q105" s="387" t="n">
        <v>-0.41</v>
      </c>
      <c r="R105" s="387" t="n">
        <v>5.23</v>
      </c>
      <c r="S105" s="387" t="n">
        <v>-0.19</v>
      </c>
    </row>
    <row r="106">
      <c r="A106" s="387" t="inlineStr">
        <is>
          <t>姚记转债</t>
        </is>
      </c>
      <c r="B106" s="387" t="inlineStr">
        <is>
          <t>127104</t>
        </is>
      </c>
      <c r="C106" s="387" t="inlineStr">
        <is>
          <t>002605</t>
        </is>
      </c>
      <c r="D106" s="387" t="inlineStr">
        <is>
          <t>姚记科技</t>
        </is>
      </c>
      <c r="E106" s="387" t="n">
        <v>19.58</v>
      </c>
      <c r="F106" s="387" t="n">
        <v>25.454</v>
      </c>
      <c r="G106" s="387" t="n">
        <v>115</v>
      </c>
      <c r="H106" s="387" t="n">
        <v>16.643</v>
      </c>
      <c r="I106" s="387" t="n">
        <v>61.58</v>
      </c>
      <c r="J106" s="387" t="n">
        <v>3.392</v>
      </c>
      <c r="K106" s="387" t="inlineStr">
        <is>
          <t>未满足</t>
        </is>
      </c>
      <c r="L106" s="387" t="inlineStr">
        <is>
          <t>-</t>
        </is>
      </c>
      <c r="M106" s="387" t="inlineStr">
        <is>
          <t>-</t>
        </is>
      </c>
      <c r="N106" s="387" t="n">
        <v>5.822</v>
      </c>
      <c r="O106" s="387" t="n">
        <v>20300124</v>
      </c>
      <c r="P106" s="387" t="n">
        <v>143.26</v>
      </c>
      <c r="Q106" s="387" t="n">
        <v>-0.19</v>
      </c>
      <c r="R106" s="387" t="n">
        <v>17.36</v>
      </c>
      <c r="S106" s="387" t="n">
        <v>1.05</v>
      </c>
    </row>
    <row r="107">
      <c r="A107" s="387" t="inlineStr">
        <is>
          <t>佳禾转债</t>
        </is>
      </c>
      <c r="B107" s="387" t="inlineStr">
        <is>
          <t>123237</t>
        </is>
      </c>
      <c r="C107" s="387" t="inlineStr">
        <is>
          <t>300793</t>
        </is>
      </c>
      <c r="D107" s="387" t="inlineStr">
        <is>
          <t>佳禾智能</t>
        </is>
      </c>
      <c r="E107" s="387" t="n">
        <v>13.46</v>
      </c>
      <c r="F107" s="387" t="n">
        <v>17.498</v>
      </c>
      <c r="G107" s="387" t="n">
        <v>113</v>
      </c>
      <c r="H107" s="387" t="n">
        <v>11.441</v>
      </c>
      <c r="I107" s="387" t="n">
        <v>57.23</v>
      </c>
      <c r="J107" s="387" t="n">
        <v>3.337</v>
      </c>
      <c r="K107" s="387" t="inlineStr">
        <is>
          <t>未满足</t>
        </is>
      </c>
      <c r="L107" s="387" t="inlineStr">
        <is>
          <t>-</t>
        </is>
      </c>
      <c r="M107" s="387" t="inlineStr">
        <is>
          <t>-</t>
        </is>
      </c>
      <c r="N107" s="387" t="n">
        <v>4.314</v>
      </c>
      <c r="O107" s="387" t="n">
        <v>20300104</v>
      </c>
      <c r="P107" s="387" t="n">
        <v>135.27</v>
      </c>
      <c r="Q107" s="387" t="n">
        <v>-0.9</v>
      </c>
      <c r="R107" s="387" t="n">
        <v>11.58</v>
      </c>
      <c r="S107" s="387" t="n">
        <v>-0.6899999999999999</v>
      </c>
    </row>
    <row r="108">
      <c r="A108" s="387" t="inlineStr">
        <is>
          <t>东南转债</t>
        </is>
      </c>
      <c r="B108" s="387" t="inlineStr">
        <is>
          <t>127103</t>
        </is>
      </c>
      <c r="C108" s="387" t="inlineStr">
        <is>
          <t>002135</t>
        </is>
      </c>
      <c r="D108" s="387" t="inlineStr">
        <is>
          <t>东南网架</t>
        </is>
      </c>
      <c r="E108" s="387" t="n">
        <v>5.59</v>
      </c>
      <c r="F108" s="387" t="n">
        <v>7.267</v>
      </c>
      <c r="G108" s="387" t="n">
        <v>108</v>
      </c>
      <c r="H108" s="387" t="n">
        <v>4.752</v>
      </c>
      <c r="I108" s="387" t="n">
        <v>22.2</v>
      </c>
      <c r="J108" s="387" t="n">
        <v>3.334</v>
      </c>
      <c r="K108" s="387" t="inlineStr">
        <is>
          <t>未满足</t>
        </is>
      </c>
      <c r="L108" s="387" t="inlineStr">
        <is>
          <t>-</t>
        </is>
      </c>
      <c r="M108" s="387" t="inlineStr">
        <is>
          <t>-</t>
        </is>
      </c>
      <c r="N108" s="387" t="n">
        <v>19.999</v>
      </c>
      <c r="O108" s="387" t="n">
        <v>20300103</v>
      </c>
      <c r="P108" s="387" t="n">
        <v>136.19</v>
      </c>
      <c r="Q108" s="387" t="n">
        <v>-1.14</v>
      </c>
      <c r="R108" s="387" t="n">
        <v>6.23</v>
      </c>
      <c r="S108" s="387" t="n">
        <v>-3.86</v>
      </c>
    </row>
    <row r="109">
      <c r="A109" s="387" t="inlineStr">
        <is>
          <t>镇洋转债</t>
        </is>
      </c>
      <c r="B109" s="387" t="inlineStr">
        <is>
          <t>113681</t>
        </is>
      </c>
      <c r="C109" s="387" t="inlineStr">
        <is>
          <t>603213</t>
        </is>
      </c>
      <c r="D109" s="387" t="inlineStr">
        <is>
          <t>镇洋发展</t>
        </is>
      </c>
      <c r="E109" s="387" t="n">
        <v>10.95</v>
      </c>
      <c r="F109" s="387" t="n">
        <v>14.235</v>
      </c>
      <c r="G109" s="387" t="n">
        <v>115</v>
      </c>
      <c r="H109" s="387" t="n">
        <v>9.307</v>
      </c>
      <c r="I109" s="387" t="n">
        <v>9.49</v>
      </c>
      <c r="J109" s="387" t="n">
        <v>3.321</v>
      </c>
      <c r="K109" s="387" t="inlineStr">
        <is>
          <t>未满足</t>
        </is>
      </c>
      <c r="L109" s="387" t="inlineStr">
        <is>
          <t>-</t>
        </is>
      </c>
      <c r="M109" s="387" t="inlineStr">
        <is>
          <t>-</t>
        </is>
      </c>
      <c r="N109" s="387" t="n">
        <v>5.476</v>
      </c>
      <c r="O109" s="387" t="n">
        <v>20291229</v>
      </c>
      <c r="P109" s="387" t="n">
        <v>138.49</v>
      </c>
      <c r="Q109" s="387" t="n">
        <v>-0.18</v>
      </c>
      <c r="R109" s="387" t="n">
        <v>13.85</v>
      </c>
      <c r="S109" s="387" t="n">
        <v>-1.49</v>
      </c>
    </row>
    <row r="110">
      <c r="A110" s="387" t="inlineStr">
        <is>
          <t>浙建转债</t>
        </is>
      </c>
      <c r="B110" s="387" t="inlineStr">
        <is>
          <t>127102</t>
        </is>
      </c>
      <c r="C110" s="387" t="inlineStr">
        <is>
          <t>002761</t>
        </is>
      </c>
      <c r="D110" s="387" t="inlineStr">
        <is>
          <t>浙江建投</t>
        </is>
      </c>
      <c r="E110" s="387" t="n">
        <v>10.17</v>
      </c>
      <c r="F110" s="387" t="n">
        <v>13.221</v>
      </c>
      <c r="G110" s="387" t="n">
        <v>108</v>
      </c>
      <c r="H110" s="387" t="n">
        <v>8.645</v>
      </c>
      <c r="I110" s="387" t="n">
        <v>61.42</v>
      </c>
      <c r="J110" s="387" t="n">
        <v>3.31</v>
      </c>
      <c r="K110" s="387" t="inlineStr">
        <is>
          <t>未满足</t>
        </is>
      </c>
      <c r="L110" s="387" t="inlineStr">
        <is>
          <t>-</t>
        </is>
      </c>
      <c r="M110" s="387" t="inlineStr">
        <is>
          <t>-</t>
        </is>
      </c>
      <c r="N110" s="387" t="n">
        <v>9.951000000000001</v>
      </c>
      <c r="O110" s="387" t="n">
        <v>20291225</v>
      </c>
      <c r="P110" s="387" t="n">
        <v>121.42</v>
      </c>
      <c r="Q110" s="387" t="n">
        <v>-0.33</v>
      </c>
      <c r="R110" s="387" t="n">
        <v>7.65</v>
      </c>
      <c r="S110" s="387" t="n">
        <v>-0.65</v>
      </c>
    </row>
    <row r="111">
      <c r="A111" s="387" t="inlineStr">
        <is>
          <t>华康转债</t>
        </is>
      </c>
      <c r="B111" s="387" t="inlineStr">
        <is>
          <t>111018</t>
        </is>
      </c>
      <c r="C111" s="387" t="inlineStr">
        <is>
          <t>605077</t>
        </is>
      </c>
      <c r="D111" s="387" t="inlineStr">
        <is>
          <t>华康股份</t>
        </is>
      </c>
      <c r="E111" s="387" t="n">
        <v>15.97</v>
      </c>
      <c r="F111" s="387" t="n">
        <v>20.761</v>
      </c>
      <c r="G111" s="387" t="n">
        <v>115</v>
      </c>
      <c r="H111" s="387" t="n">
        <v>13.575</v>
      </c>
      <c r="I111" s="387" t="n">
        <v>76.53</v>
      </c>
      <c r="J111" s="387" t="n">
        <v>3.31</v>
      </c>
      <c r="K111" s="387" t="inlineStr">
        <is>
          <t>未满足</t>
        </is>
      </c>
      <c r="L111" s="387" t="inlineStr">
        <is>
          <t>-</t>
        </is>
      </c>
      <c r="M111" s="387" t="inlineStr">
        <is>
          <t>-</t>
        </is>
      </c>
      <c r="N111" s="387" t="n">
        <v>13.022</v>
      </c>
      <c r="O111" s="387" t="n">
        <v>20291225</v>
      </c>
      <c r="P111" s="387" t="n">
        <v>124.14</v>
      </c>
      <c r="Q111" s="387" t="n">
        <v>-0.01</v>
      </c>
      <c r="R111" s="387" t="n">
        <v>11.23</v>
      </c>
      <c r="S111" s="387" t="n">
        <v>0.8100000000000001</v>
      </c>
    </row>
    <row r="112">
      <c r="A112" s="387" t="inlineStr">
        <is>
          <t>亿田转债</t>
        </is>
      </c>
      <c r="B112" s="387" t="inlineStr">
        <is>
          <t>123235</t>
        </is>
      </c>
      <c r="C112" s="387" t="inlineStr">
        <is>
          <t>300911</t>
        </is>
      </c>
      <c r="D112" s="387" t="inlineStr">
        <is>
          <t>亿田智能</t>
        </is>
      </c>
      <c r="E112" s="387" t="n">
        <v>21.31</v>
      </c>
      <c r="F112" s="387" t="n">
        <v>27.703</v>
      </c>
      <c r="G112" s="387" t="n">
        <v>115</v>
      </c>
      <c r="H112" s="387" t="n">
        <v>18.113</v>
      </c>
      <c r="I112" s="387" t="n">
        <v>16.01</v>
      </c>
      <c r="J112" s="387" t="n">
        <v>3.299</v>
      </c>
      <c r="K112" s="387" t="inlineStr">
        <is>
          <t>计数中</t>
        </is>
      </c>
      <c r="L112" s="387" t="inlineStr">
        <is>
          <t>-</t>
        </is>
      </c>
      <c r="M112" s="387" t="inlineStr">
        <is>
          <t>-</t>
        </is>
      </c>
      <c r="N112" s="387" t="n">
        <v>4.352</v>
      </c>
      <c r="O112" s="387" t="n">
        <v>20291221</v>
      </c>
      <c r="P112" s="387" t="n">
        <v>169.52</v>
      </c>
      <c r="Q112" s="387" t="n">
        <v>-1.26</v>
      </c>
      <c r="R112" s="387" t="n">
        <v>31.14</v>
      </c>
      <c r="S112" s="387" t="n">
        <v>-4.24</v>
      </c>
    </row>
    <row r="113">
      <c r="A113" s="387" t="inlineStr">
        <is>
          <t>盛航转债</t>
        </is>
      </c>
      <c r="B113" s="387" t="inlineStr">
        <is>
          <t>127099</t>
        </is>
      </c>
      <c r="C113" s="387" t="inlineStr">
        <is>
          <t>001205</t>
        </is>
      </c>
      <c r="D113" s="387" t="inlineStr">
        <is>
          <t>盛航股份</t>
        </is>
      </c>
      <c r="E113" s="387" t="n">
        <v>15.33</v>
      </c>
      <c r="F113" s="387" t="n">
        <v>19.929</v>
      </c>
      <c r="G113" s="387" t="n">
        <v>115</v>
      </c>
      <c r="H113" s="387" t="n">
        <v>13.03</v>
      </c>
      <c r="I113" s="387" t="n">
        <v>40.74</v>
      </c>
      <c r="J113" s="387" t="n">
        <v>3.258</v>
      </c>
      <c r="K113" s="387" t="inlineStr">
        <is>
          <t>未满足</t>
        </is>
      </c>
      <c r="L113" s="387" t="inlineStr">
        <is>
          <t>-</t>
        </is>
      </c>
      <c r="M113" s="387" t="inlineStr">
        <is>
          <t>-</t>
        </is>
      </c>
      <c r="N113" s="387" t="n">
        <v>4.541</v>
      </c>
      <c r="O113" s="387" t="n">
        <v>20291206</v>
      </c>
      <c r="P113" s="387" t="n">
        <v>134.5</v>
      </c>
      <c r="Q113" s="387" t="n">
        <v>-0.12</v>
      </c>
      <c r="R113" s="387" t="n">
        <v>14.65</v>
      </c>
      <c r="S113" s="387" t="n">
        <v>-1.21</v>
      </c>
    </row>
    <row r="114">
      <c r="A114" s="387" t="inlineStr">
        <is>
          <t>欧晶转债</t>
        </is>
      </c>
      <c r="B114" s="387" t="inlineStr">
        <is>
          <t>127098</t>
        </is>
      </c>
      <c r="C114" s="387" t="inlineStr">
        <is>
          <t>001269</t>
        </is>
      </c>
      <c r="D114" s="387" t="inlineStr">
        <is>
          <t>欧晶科技</t>
        </is>
      </c>
      <c r="E114" s="387" t="n">
        <v>42</v>
      </c>
      <c r="F114" s="387" t="n">
        <v>54.6</v>
      </c>
      <c r="G114" s="387" t="n">
        <v>112</v>
      </c>
      <c r="H114" s="387" t="n">
        <v>35.7</v>
      </c>
      <c r="I114" s="387" t="n">
        <v>170.08</v>
      </c>
      <c r="J114" s="387" t="n">
        <v>3.225</v>
      </c>
      <c r="K114" s="387" t="inlineStr">
        <is>
          <t>未满足</t>
        </is>
      </c>
      <c r="L114" s="387" t="inlineStr">
        <is>
          <t>-</t>
        </is>
      </c>
      <c r="M114" s="387" t="inlineStr">
        <is>
          <t>-</t>
        </is>
      </c>
      <c r="N114" s="387" t="n">
        <v>4.693</v>
      </c>
      <c r="O114" s="387" t="n">
        <v>20291124</v>
      </c>
      <c r="P114" s="387" t="n">
        <v>123.66</v>
      </c>
      <c r="Q114" s="387" t="n">
        <v>-0.12</v>
      </c>
      <c r="R114" s="387" t="n">
        <v>19.23</v>
      </c>
      <c r="S114" s="387" t="n">
        <v>0</v>
      </c>
    </row>
    <row r="115">
      <c r="A115" s="387" t="inlineStr">
        <is>
          <t>丽岛转债</t>
        </is>
      </c>
      <c r="B115" s="387" t="inlineStr">
        <is>
          <t>113680</t>
        </is>
      </c>
      <c r="C115" s="387" t="inlineStr">
        <is>
          <t>603937</t>
        </is>
      </c>
      <c r="D115" s="387" t="inlineStr">
        <is>
          <t>丽岛新材</t>
        </is>
      </c>
      <c r="E115" s="387" t="n">
        <v>12.91</v>
      </c>
      <c r="F115" s="387" t="n">
        <v>16.783</v>
      </c>
      <c r="G115" s="387" t="n">
        <v>115</v>
      </c>
      <c r="H115" s="387" t="n">
        <v>10.973</v>
      </c>
      <c r="I115" s="387" t="n">
        <v>50.33</v>
      </c>
      <c r="J115" s="387" t="n">
        <v>3.2</v>
      </c>
      <c r="K115" s="387" t="inlineStr">
        <is>
          <t>未满足</t>
        </is>
      </c>
      <c r="L115" s="387" t="inlineStr">
        <is>
          <t>-</t>
        </is>
      </c>
      <c r="M115" s="387" t="inlineStr">
        <is>
          <t>-</t>
        </is>
      </c>
      <c r="N115" s="387" t="n">
        <v>2.998</v>
      </c>
      <c r="O115" s="387" t="n">
        <v>20291115</v>
      </c>
      <c r="P115" s="387" t="n">
        <v>135.08</v>
      </c>
      <c r="Q115" s="387" t="n">
        <v>-0.4</v>
      </c>
      <c r="R115" s="387" t="n">
        <v>11.6</v>
      </c>
      <c r="S115" s="387" t="n">
        <v>-1.19</v>
      </c>
    </row>
    <row r="116">
      <c r="A116" s="387" t="inlineStr">
        <is>
          <t>芯能转债</t>
        </is>
      </c>
      <c r="B116" s="387" t="inlineStr">
        <is>
          <t>113679</t>
        </is>
      </c>
      <c r="C116" s="387" t="inlineStr">
        <is>
          <t>603105</t>
        </is>
      </c>
      <c r="D116" s="387" t="inlineStr">
        <is>
          <t>芯能科技</t>
        </is>
      </c>
      <c r="E116" s="387" t="n">
        <v>12.55</v>
      </c>
      <c r="F116" s="387" t="n">
        <v>16.315</v>
      </c>
      <c r="G116" s="387" t="n">
        <v>115</v>
      </c>
      <c r="H116" s="387" t="n">
        <v>10.668</v>
      </c>
      <c r="I116" s="387" t="n">
        <v>96.64</v>
      </c>
      <c r="J116" s="387" t="n">
        <v>3.145</v>
      </c>
      <c r="K116" s="387" t="inlineStr">
        <is>
          <t>未满足</t>
        </is>
      </c>
      <c r="L116" s="387" t="inlineStr">
        <is>
          <t>-</t>
        </is>
      </c>
      <c r="M116" s="387" t="inlineStr">
        <is>
          <t>-</t>
        </is>
      </c>
      <c r="N116" s="387" t="n">
        <v>8.798999999999999</v>
      </c>
      <c r="O116" s="387" t="n">
        <v>20291026</v>
      </c>
      <c r="P116" s="387" t="n">
        <v>124.25</v>
      </c>
      <c r="Q116" s="387" t="n">
        <v>0.04</v>
      </c>
      <c r="R116" s="387" t="n">
        <v>7.93</v>
      </c>
      <c r="S116" s="387" t="n">
        <v>-1.98</v>
      </c>
    </row>
    <row r="117">
      <c r="A117" s="387" t="inlineStr">
        <is>
          <t>泰坦转债</t>
        </is>
      </c>
      <c r="B117" s="387" t="inlineStr">
        <is>
          <t>127096</t>
        </is>
      </c>
      <c r="C117" s="387" t="inlineStr">
        <is>
          <t>003036</t>
        </is>
      </c>
      <c r="D117" s="387" t="inlineStr">
        <is>
          <t>泰坦股份</t>
        </is>
      </c>
      <c r="E117" s="387" t="n">
        <v>13.2</v>
      </c>
      <c r="F117" s="387" t="n">
        <v>17.16</v>
      </c>
      <c r="G117" s="387" t="n">
        <v>115</v>
      </c>
      <c r="H117" s="387" t="n">
        <v>11.22</v>
      </c>
      <c r="I117" s="387" t="n">
        <v>28.1</v>
      </c>
      <c r="J117" s="387" t="n">
        <v>3.143</v>
      </c>
      <c r="K117" s="387" t="inlineStr">
        <is>
          <t>暂不强赎</t>
        </is>
      </c>
      <c r="L117" s="387" t="inlineStr">
        <is>
          <t>-</t>
        </is>
      </c>
      <c r="M117" s="387" t="inlineStr">
        <is>
          <t>-</t>
        </is>
      </c>
      <c r="N117" s="387" t="n">
        <v>2.875</v>
      </c>
      <c r="O117" s="387" t="n">
        <v>20291025</v>
      </c>
      <c r="P117" s="387" t="n">
        <v>493</v>
      </c>
      <c r="Q117" s="387" t="n">
        <v>-5.56</v>
      </c>
      <c r="R117" s="387" t="n">
        <v>50.8</v>
      </c>
      <c r="S117" s="387" t="n">
        <v>-6.24</v>
      </c>
    </row>
    <row r="118">
      <c r="A118" s="387" t="inlineStr">
        <is>
          <t>艾录转债</t>
        </is>
      </c>
      <c r="B118" s="387" t="inlineStr">
        <is>
          <t>123229</t>
        </is>
      </c>
      <c r="C118" s="387" t="inlineStr">
        <is>
          <t>301062</t>
        </is>
      </c>
      <c r="D118" s="387" t="inlineStr">
        <is>
          <t>上海艾录</t>
        </is>
      </c>
      <c r="E118" s="387" t="n">
        <v>9.949999999999999</v>
      </c>
      <c r="F118" s="387" t="n">
        <v>12.935</v>
      </c>
      <c r="G118" s="387" t="n">
        <v>115</v>
      </c>
      <c r="H118" s="387" t="n">
        <v>8.457000000000001</v>
      </c>
      <c r="I118" s="387" t="n">
        <v>75</v>
      </c>
      <c r="J118" s="387" t="n">
        <v>3.137</v>
      </c>
      <c r="K118" s="387" t="inlineStr">
        <is>
          <t>未满足</t>
        </is>
      </c>
      <c r="L118" s="387" t="inlineStr">
        <is>
          <t>-</t>
        </is>
      </c>
      <c r="M118" s="387" t="inlineStr">
        <is>
          <t>-</t>
        </is>
      </c>
      <c r="N118" s="387" t="n">
        <v>1.779</v>
      </c>
      <c r="O118" s="387" t="n">
        <v>20291023</v>
      </c>
      <c r="P118" s="387" t="n">
        <v>130.85</v>
      </c>
      <c r="Q118" s="387" t="n">
        <v>-0.34</v>
      </c>
      <c r="R118" s="387" t="n">
        <v>7.44</v>
      </c>
      <c r="S118" s="387" t="n">
        <v>0.54</v>
      </c>
    </row>
    <row r="119">
      <c r="A119" s="387" t="inlineStr">
        <is>
          <t>中贝转债</t>
        </is>
      </c>
      <c r="B119" s="387" t="inlineStr">
        <is>
          <t>113678</t>
        </is>
      </c>
      <c r="C119" s="387" t="inlineStr">
        <is>
          <t>603220</t>
        </is>
      </c>
      <c r="D119" s="387" t="inlineStr">
        <is>
          <t>中贝通信</t>
        </is>
      </c>
      <c r="E119" s="387" t="n">
        <v>20.47</v>
      </c>
      <c r="F119" s="387" t="n">
        <v>26.611</v>
      </c>
      <c r="G119" s="387" t="n">
        <v>115</v>
      </c>
      <c r="H119" s="387" t="n">
        <v>17.399</v>
      </c>
      <c r="I119" s="387" t="n">
        <v>55.7</v>
      </c>
      <c r="J119" s="387" t="n">
        <v>3.126</v>
      </c>
      <c r="K119" s="387" t="inlineStr">
        <is>
          <t>未满足</t>
        </is>
      </c>
      <c r="L119" s="387" t="inlineStr">
        <is>
          <t>-</t>
        </is>
      </c>
      <c r="M119" s="387" t="inlineStr">
        <is>
          <t>-</t>
        </is>
      </c>
      <c r="N119" s="387" t="n">
        <v>5.106</v>
      </c>
      <c r="O119" s="387" t="n">
        <v>20291019</v>
      </c>
      <c r="P119" s="387" t="n">
        <v>139.42</v>
      </c>
      <c r="Q119" s="387" t="n">
        <v>-0.26</v>
      </c>
      <c r="R119" s="387" t="n">
        <v>18.33</v>
      </c>
      <c r="S119" s="387" t="n">
        <v>-0.8100000000000001</v>
      </c>
    </row>
    <row r="120">
      <c r="A120" s="387" t="inlineStr">
        <is>
          <t>广泰转债</t>
        </is>
      </c>
      <c r="B120" s="387" t="inlineStr">
        <is>
          <t>127095</t>
        </is>
      </c>
      <c r="C120" s="387" t="inlineStr">
        <is>
          <t>002111</t>
        </is>
      </c>
      <c r="D120" s="387" t="inlineStr">
        <is>
          <t>威海广泰</t>
        </is>
      </c>
      <c r="E120" s="387" t="n">
        <v>8.83</v>
      </c>
      <c r="F120" s="387" t="n">
        <v>11.479</v>
      </c>
      <c r="G120" s="387" t="n">
        <v>115</v>
      </c>
      <c r="H120" s="387" t="n">
        <v>7.505</v>
      </c>
      <c r="I120" s="387" t="n">
        <v>29.4</v>
      </c>
      <c r="J120" s="387" t="n">
        <v>3.123</v>
      </c>
      <c r="K120" s="387" t="inlineStr">
        <is>
          <t>未满足</t>
        </is>
      </c>
      <c r="L120" s="387" t="inlineStr">
        <is>
          <t>-</t>
        </is>
      </c>
      <c r="M120" s="387" t="inlineStr">
        <is>
          <t>-</t>
        </is>
      </c>
      <c r="N120" s="387" t="n">
        <v>6.927</v>
      </c>
      <c r="O120" s="387" t="n">
        <v>20291018</v>
      </c>
      <c r="P120" s="387" t="n">
        <v>147.13</v>
      </c>
      <c r="Q120" s="387" t="n">
        <v>1.22</v>
      </c>
      <c r="R120" s="387" t="n">
        <v>10.04</v>
      </c>
      <c r="S120" s="387" t="n">
        <v>2.34</v>
      </c>
    </row>
    <row r="121">
      <c r="A121" s="387" t="inlineStr">
        <is>
          <t>章鼓转债</t>
        </is>
      </c>
      <c r="B121" s="387" t="inlineStr">
        <is>
          <t>127093</t>
        </is>
      </c>
      <c r="C121" s="387" t="inlineStr">
        <is>
          <t>002598</t>
        </is>
      </c>
      <c r="D121" s="387" t="inlineStr">
        <is>
          <t>ST章鼓</t>
        </is>
      </c>
      <c r="E121" s="387" t="n">
        <v>8.300000000000001</v>
      </c>
      <c r="F121" s="387" t="n">
        <v>10.79</v>
      </c>
      <c r="G121" s="387" t="n">
        <v>113</v>
      </c>
      <c r="H121" s="387" t="n">
        <v>7.055</v>
      </c>
      <c r="I121" s="387" t="n">
        <v>52.84</v>
      </c>
      <c r="J121" s="387" t="n">
        <v>3.121</v>
      </c>
      <c r="K121" s="387" t="inlineStr">
        <is>
          <t>未满足</t>
        </is>
      </c>
      <c r="L121" s="387" t="inlineStr">
        <is>
          <t>-</t>
        </is>
      </c>
      <c r="M121" s="387" t="inlineStr">
        <is>
          <t>-</t>
        </is>
      </c>
      <c r="N121" s="387" t="n">
        <v>2.425</v>
      </c>
      <c r="O121" s="387" t="n">
        <v>20291017</v>
      </c>
      <c r="P121" s="387" t="n">
        <v>128.53</v>
      </c>
      <c r="Q121" s="387" t="n">
        <v>-0.29</v>
      </c>
      <c r="R121" s="387" t="n">
        <v>6.98</v>
      </c>
      <c r="S121" s="387" t="n">
        <v>-0.29</v>
      </c>
    </row>
    <row r="122">
      <c r="A122" s="387" t="inlineStr">
        <is>
          <t>翔丰转债</t>
        </is>
      </c>
      <c r="B122" s="387" t="inlineStr">
        <is>
          <t>123225</t>
        </is>
      </c>
      <c r="C122" s="387" t="inlineStr">
        <is>
          <t>300890</t>
        </is>
      </c>
      <c r="D122" s="387" t="inlineStr">
        <is>
          <t>翔丰华</t>
        </is>
      </c>
      <c r="E122" s="387" t="n">
        <v>27.34</v>
      </c>
      <c r="F122" s="387" t="n">
        <v>35.542</v>
      </c>
      <c r="G122" s="387" t="n">
        <v>118</v>
      </c>
      <c r="H122" s="387" t="n">
        <v>23.239</v>
      </c>
      <c r="I122" s="387" t="n">
        <v>44.64</v>
      </c>
      <c r="J122" s="387" t="n">
        <v>3.101</v>
      </c>
      <c r="K122" s="387" t="inlineStr">
        <is>
          <t>未满足</t>
        </is>
      </c>
      <c r="L122" s="387" t="inlineStr">
        <is>
          <t>-</t>
        </is>
      </c>
      <c r="M122" s="387" t="inlineStr">
        <is>
          <t>-</t>
        </is>
      </c>
      <c r="N122" s="387" t="n">
        <v>5.585</v>
      </c>
      <c r="O122" s="387" t="n">
        <v>20291010</v>
      </c>
      <c r="P122" s="387" t="n">
        <v>136.81</v>
      </c>
      <c r="Q122" s="387" t="n">
        <v>-0.41</v>
      </c>
      <c r="R122" s="387" t="n">
        <v>25.86</v>
      </c>
      <c r="S122" s="387" t="n">
        <v>-1.9</v>
      </c>
    </row>
    <row r="123">
      <c r="A123" s="387" t="inlineStr">
        <is>
          <t>运机转债</t>
        </is>
      </c>
      <c r="B123" s="387" t="inlineStr">
        <is>
          <t>127092</t>
        </is>
      </c>
      <c r="C123" s="387" t="inlineStr">
        <is>
          <t>001288</t>
        </is>
      </c>
      <c r="D123" s="387" t="inlineStr">
        <is>
          <t>运机集团</t>
        </is>
      </c>
      <c r="E123" s="387" t="n">
        <v>11.91</v>
      </c>
      <c r="F123" s="387" t="n">
        <v>15.483</v>
      </c>
      <c r="G123" s="387" t="n">
        <v>116</v>
      </c>
      <c r="H123" s="387" t="n">
        <v>10.123</v>
      </c>
      <c r="I123" s="387" t="n">
        <v>23.82</v>
      </c>
      <c r="J123" s="387" t="n">
        <v>3.049</v>
      </c>
      <c r="K123" s="387" t="inlineStr">
        <is>
          <t>暂不强赎</t>
        </is>
      </c>
      <c r="L123" s="387" t="inlineStr">
        <is>
          <t>-</t>
        </is>
      </c>
      <c r="M123" s="387" t="inlineStr">
        <is>
          <t>-</t>
        </is>
      </c>
      <c r="N123" s="387" t="n">
        <v>5.249</v>
      </c>
      <c r="O123" s="387" t="n">
        <v>20290921</v>
      </c>
      <c r="P123" s="387" t="n">
        <v>298.8</v>
      </c>
      <c r="Q123" s="387" t="n">
        <v>-1</v>
      </c>
      <c r="R123" s="387" t="n">
        <v>28.74</v>
      </c>
      <c r="S123" s="387" t="n">
        <v>0.63</v>
      </c>
    </row>
    <row r="124">
      <c r="A124" s="387" t="inlineStr">
        <is>
          <t>宇邦转债</t>
        </is>
      </c>
      <c r="B124" s="387" t="inlineStr">
        <is>
          <t>123224</t>
        </is>
      </c>
      <c r="C124" s="387" t="inlineStr">
        <is>
          <t>301266</t>
        </is>
      </c>
      <c r="D124" s="387" t="inlineStr">
        <is>
          <t>宇邦新材</t>
        </is>
      </c>
      <c r="E124" s="387" t="n">
        <v>28.17</v>
      </c>
      <c r="F124" s="387" t="n">
        <v>36.621</v>
      </c>
      <c r="G124" s="387" t="n">
        <v>115</v>
      </c>
      <c r="H124" s="387" t="n">
        <v>23.945</v>
      </c>
      <c r="I124" s="387" t="n">
        <v>57.38</v>
      </c>
      <c r="J124" s="387" t="n">
        <v>3.044</v>
      </c>
      <c r="K124" s="387" t="inlineStr">
        <is>
          <t>未满足</t>
        </is>
      </c>
      <c r="L124" s="387" t="inlineStr">
        <is>
          <t>-</t>
        </is>
      </c>
      <c r="M124" s="387" t="inlineStr">
        <is>
          <t>-</t>
        </is>
      </c>
      <c r="N124" s="387" t="n">
        <v>2.848</v>
      </c>
      <c r="O124" s="387" t="n">
        <v>20290919</v>
      </c>
      <c r="P124" s="387" t="n">
        <v>139.5</v>
      </c>
      <c r="Q124" s="387" t="n">
        <v>0</v>
      </c>
      <c r="R124" s="387" t="n">
        <v>24.97</v>
      </c>
      <c r="S124" s="387" t="n">
        <v>0</v>
      </c>
    </row>
    <row r="125">
      <c r="A125" s="387" t="inlineStr">
        <is>
          <t>九典转02</t>
        </is>
      </c>
      <c r="B125" s="387" t="inlineStr">
        <is>
          <t>123223</t>
        </is>
      </c>
      <c r="C125" s="387" t="inlineStr">
        <is>
          <t>300705</t>
        </is>
      </c>
      <c r="D125" s="387" t="inlineStr">
        <is>
          <t>九典制药</t>
        </is>
      </c>
      <c r="E125" s="387" t="n">
        <v>14.55</v>
      </c>
      <c r="F125" s="387" t="n">
        <v>18.915</v>
      </c>
      <c r="G125" s="387" t="n">
        <v>113</v>
      </c>
      <c r="H125" s="387" t="n">
        <v>12.367</v>
      </c>
      <c r="I125" s="387" t="n">
        <v>73.78</v>
      </c>
      <c r="J125" s="387" t="n">
        <v>3.033</v>
      </c>
      <c r="K125" s="387" t="inlineStr">
        <is>
          <t>未满足</t>
        </is>
      </c>
      <c r="L125" s="387" t="inlineStr">
        <is>
          <t>-</t>
        </is>
      </c>
      <c r="M125" s="387" t="inlineStr">
        <is>
          <t>-</t>
        </is>
      </c>
      <c r="N125" s="387" t="n">
        <v>2.052</v>
      </c>
      <c r="O125" s="387" t="n">
        <v>20290915</v>
      </c>
      <c r="P125" s="387" t="n">
        <v>132.1</v>
      </c>
      <c r="Q125" s="387" t="n">
        <v>0.08</v>
      </c>
      <c r="R125" s="387" t="n">
        <v>11.06</v>
      </c>
      <c r="S125" s="387" t="n">
        <v>0.45</v>
      </c>
    </row>
    <row r="126">
      <c r="A126" s="387" t="inlineStr">
        <is>
          <t>华懋转债</t>
        </is>
      </c>
      <c r="B126" s="387" t="inlineStr">
        <is>
          <t>113677</t>
        </is>
      </c>
      <c r="C126" s="387" t="inlineStr">
        <is>
          <t>603306</t>
        </is>
      </c>
      <c r="D126" s="387" t="inlineStr">
        <is>
          <t>华懋科技</t>
        </is>
      </c>
      <c r="E126" s="387" t="n">
        <v>33.66</v>
      </c>
      <c r="F126" s="387" t="n">
        <v>43.758</v>
      </c>
      <c r="G126" s="387" t="n">
        <v>112</v>
      </c>
      <c r="H126" s="387" t="n">
        <v>28.611</v>
      </c>
      <c r="I126" s="387" t="n">
        <v>34.71</v>
      </c>
      <c r="J126" s="387" t="n">
        <v>3.03</v>
      </c>
      <c r="K126" s="387" t="inlineStr">
        <is>
          <t>暂不强赎</t>
        </is>
      </c>
      <c r="L126" s="387" t="inlineStr">
        <is>
          <t>-</t>
        </is>
      </c>
      <c r="M126" s="387" t="inlineStr">
        <is>
          <t>-</t>
        </is>
      </c>
      <c r="N126" s="387" t="n">
        <v>10.489</v>
      </c>
      <c r="O126" s="387" t="n">
        <v>20290914</v>
      </c>
      <c r="P126" s="387" t="n">
        <v>286.43</v>
      </c>
      <c r="Q126" s="387" t="n">
        <v>-5.71</v>
      </c>
      <c r="R126" s="387" t="n">
        <v>71.56999999999999</v>
      </c>
      <c r="S126" s="387" t="n">
        <v>-4.57</v>
      </c>
    </row>
    <row r="127">
      <c r="A127" s="387" t="inlineStr">
        <is>
          <t>赛特转债</t>
        </is>
      </c>
      <c r="B127" s="387" t="inlineStr">
        <is>
          <t>118044</t>
        </is>
      </c>
      <c r="C127" s="387" t="inlineStr">
        <is>
          <t>688398</t>
        </is>
      </c>
      <c r="D127" s="387" t="inlineStr">
        <is>
          <t>赛特新材</t>
        </is>
      </c>
      <c r="E127" s="387" t="n">
        <v>18.85</v>
      </c>
      <c r="F127" s="387" t="n">
        <v>24.505</v>
      </c>
      <c r="G127" s="387" t="n">
        <v>113</v>
      </c>
      <c r="H127" s="387" t="n">
        <v>16.023</v>
      </c>
      <c r="I127" s="387" t="n">
        <v>38.62</v>
      </c>
      <c r="J127" s="387" t="n">
        <v>3.022</v>
      </c>
      <c r="K127" s="387" t="inlineStr">
        <is>
          <t>暂不强赎</t>
        </is>
      </c>
      <c r="L127" s="387" t="inlineStr">
        <is>
          <t>-</t>
        </is>
      </c>
      <c r="M127" s="387" t="inlineStr">
        <is>
          <t>-</t>
        </is>
      </c>
      <c r="N127" s="387" t="n">
        <v>4.42</v>
      </c>
      <c r="O127" s="387" t="n">
        <v>20290911</v>
      </c>
      <c r="P127" s="387" t="n">
        <v>145.83</v>
      </c>
      <c r="Q127" s="387" t="n">
        <v>-1.11</v>
      </c>
      <c r="R127" s="387" t="n">
        <v>19.83</v>
      </c>
      <c r="S127" s="387" t="n">
        <v>-1.29</v>
      </c>
    </row>
    <row r="128">
      <c r="A128" s="387" t="inlineStr">
        <is>
          <t>博俊转债</t>
        </is>
      </c>
      <c r="B128" s="387" t="inlineStr">
        <is>
          <t>123222</t>
        </is>
      </c>
      <c r="C128" s="387" t="inlineStr">
        <is>
          <t>300926</t>
        </is>
      </c>
      <c r="D128" s="387" t="inlineStr">
        <is>
          <t>博俊科技</t>
        </is>
      </c>
      <c r="E128" s="387" t="n">
        <v>16.46</v>
      </c>
      <c r="F128" s="387" t="n">
        <v>21.398</v>
      </c>
      <c r="G128" s="387" t="n">
        <v>115</v>
      </c>
      <c r="H128" s="387" t="n">
        <v>13.991</v>
      </c>
      <c r="I128" s="387" t="n">
        <v>38.25</v>
      </c>
      <c r="J128" s="387" t="n">
        <v>3.014</v>
      </c>
      <c r="K128" s="387" t="inlineStr">
        <is>
          <t>未满足</t>
        </is>
      </c>
      <c r="L128" s="387" t="inlineStr">
        <is>
          <t>-</t>
        </is>
      </c>
      <c r="M128" s="387" t="inlineStr">
        <is>
          <t>-</t>
        </is>
      </c>
      <c r="N128" s="387" t="n">
        <v>2.438</v>
      </c>
      <c r="O128" s="387" t="n">
        <v>20290908</v>
      </c>
      <c r="P128" s="387" t="n">
        <v>148.58</v>
      </c>
      <c r="Q128" s="387" t="n">
        <v>0.35</v>
      </c>
      <c r="R128" s="387" t="n">
        <v>17.69</v>
      </c>
      <c r="S128" s="387" t="n">
        <v>-0.9</v>
      </c>
    </row>
    <row r="129">
      <c r="A129" s="387" t="inlineStr">
        <is>
          <t>易瑞转债</t>
        </is>
      </c>
      <c r="B129" s="387" t="inlineStr">
        <is>
          <t>123220</t>
        </is>
      </c>
      <c r="C129" s="387" t="inlineStr">
        <is>
          <t>300942</t>
        </is>
      </c>
      <c r="D129" s="387" t="inlineStr">
        <is>
          <t>易瑞生物</t>
        </is>
      </c>
      <c r="E129" s="387" t="n">
        <v>8.85</v>
      </c>
      <c r="F129" s="387" t="n">
        <v>11.505</v>
      </c>
      <c r="G129" s="387" t="n">
        <v>115</v>
      </c>
      <c r="H129" s="387" t="n">
        <v>7.522</v>
      </c>
      <c r="I129" s="387" t="n">
        <v>75.19</v>
      </c>
      <c r="J129" s="387" t="n">
        <v>2.956</v>
      </c>
      <c r="K129" s="387" t="inlineStr">
        <is>
          <t>未满足</t>
        </is>
      </c>
      <c r="L129" s="387" t="inlineStr">
        <is>
          <t>-</t>
        </is>
      </c>
      <c r="M129" s="387" t="inlineStr">
        <is>
          <t>-</t>
        </is>
      </c>
      <c r="N129" s="387" t="n">
        <v>2.907</v>
      </c>
      <c r="O129" s="387" t="n">
        <v>20290818</v>
      </c>
      <c r="P129" s="387" t="n">
        <v>129.26</v>
      </c>
      <c r="Q129" s="387" t="n">
        <v>0.23</v>
      </c>
      <c r="R129" s="387" t="n">
        <v>6.53</v>
      </c>
      <c r="S129" s="387" t="n">
        <v>0</v>
      </c>
    </row>
    <row r="130">
      <c r="A130" s="387" t="inlineStr">
        <is>
          <t>蓝天转债</t>
        </is>
      </c>
      <c r="B130" s="387" t="inlineStr">
        <is>
          <t>111017</t>
        </is>
      </c>
      <c r="C130" s="387" t="inlineStr">
        <is>
          <t>605368</t>
        </is>
      </c>
      <c r="D130" s="387" t="inlineStr">
        <is>
          <t>蓝天燃气</t>
        </is>
      </c>
      <c r="E130" s="387" t="n">
        <v>6.72</v>
      </c>
      <c r="F130" s="387" t="n">
        <v>8.736000000000001</v>
      </c>
      <c r="G130" s="387" t="n">
        <v>110</v>
      </c>
      <c r="H130" s="387" t="n">
        <v>5.712</v>
      </c>
      <c r="I130" s="387" t="n">
        <v>27.61</v>
      </c>
      <c r="J130" s="387" t="n">
        <v>2.948</v>
      </c>
      <c r="K130" s="387" t="inlineStr">
        <is>
          <t>未满足</t>
        </is>
      </c>
      <c r="L130" s="387" t="inlineStr">
        <is>
          <t>-</t>
        </is>
      </c>
      <c r="M130" s="387" t="inlineStr">
        <is>
          <t>-</t>
        </is>
      </c>
      <c r="N130" s="387" t="n">
        <v>6.715</v>
      </c>
      <c r="O130" s="387" t="n">
        <v>20290815</v>
      </c>
      <c r="P130" s="387" t="n">
        <v>132.54</v>
      </c>
      <c r="Q130" s="387" t="n">
        <v>-0.27</v>
      </c>
      <c r="R130" s="387" t="n">
        <v>6.98</v>
      </c>
      <c r="S130" s="387" t="n">
        <v>0.43</v>
      </c>
    </row>
    <row r="131">
      <c r="A131" s="387" t="inlineStr">
        <is>
          <t>奥维转债</t>
        </is>
      </c>
      <c r="B131" s="387" t="inlineStr">
        <is>
          <t>118042</t>
        </is>
      </c>
      <c r="C131" s="387" t="inlineStr">
        <is>
          <t>688516</t>
        </is>
      </c>
      <c r="D131" s="387" t="inlineStr">
        <is>
          <t>奥特维</t>
        </is>
      </c>
      <c r="E131" s="387" t="n">
        <v>83.69</v>
      </c>
      <c r="F131" s="387" t="n">
        <v>108.797</v>
      </c>
      <c r="G131" s="387" t="n">
        <v>115</v>
      </c>
      <c r="H131" s="387" t="n">
        <v>71.136</v>
      </c>
      <c r="I131" s="387" t="n">
        <v>152.58</v>
      </c>
      <c r="J131" s="387" t="n">
        <v>2.934</v>
      </c>
      <c r="K131" s="387" t="inlineStr">
        <is>
          <t>未满足</t>
        </is>
      </c>
      <c r="L131" s="387" t="inlineStr">
        <is>
          <t>-</t>
        </is>
      </c>
      <c r="M131" s="387" t="inlineStr">
        <is>
          <t>-</t>
        </is>
      </c>
      <c r="N131" s="387" t="n">
        <v>11.399</v>
      </c>
      <c r="O131" s="387" t="n">
        <v>20290810</v>
      </c>
      <c r="P131" s="387" t="n">
        <v>123.98</v>
      </c>
      <c r="Q131" s="387" t="n">
        <v>-0.42</v>
      </c>
      <c r="R131" s="387" t="n">
        <v>41.08</v>
      </c>
      <c r="S131" s="387" t="n">
        <v>-3.11</v>
      </c>
    </row>
    <row r="132">
      <c r="A132" s="387" t="inlineStr">
        <is>
          <t>双良转债</t>
        </is>
      </c>
      <c r="B132" s="387" t="inlineStr">
        <is>
          <t>110095</t>
        </is>
      </c>
      <c r="C132" s="387" t="inlineStr">
        <is>
          <t>600481</t>
        </is>
      </c>
      <c r="D132" s="387" t="inlineStr">
        <is>
          <t>双良节能</t>
        </is>
      </c>
      <c r="E132" s="387" t="n">
        <v>6.18</v>
      </c>
      <c r="F132" s="387" t="n">
        <v>8.034000000000001</v>
      </c>
      <c r="G132" s="387" t="n">
        <v>110</v>
      </c>
      <c r="H132" s="387" t="n">
        <v>5.253</v>
      </c>
      <c r="I132" s="387" t="n">
        <v>69.95</v>
      </c>
      <c r="J132" s="387" t="n">
        <v>2.929</v>
      </c>
      <c r="K132" s="387" t="inlineStr">
        <is>
          <t>未满足</t>
        </is>
      </c>
      <c r="L132" s="387" t="inlineStr">
        <is>
          <t>-</t>
        </is>
      </c>
      <c r="M132" s="387" t="inlineStr">
        <is>
          <t>-</t>
        </is>
      </c>
      <c r="N132" s="387" t="n">
        <v>14.006</v>
      </c>
      <c r="O132" s="387" t="n">
        <v>20290808</v>
      </c>
      <c r="P132" s="387" t="n">
        <v>115.77</v>
      </c>
      <c r="Q132" s="387" t="n">
        <v>-0.24</v>
      </c>
      <c r="R132" s="387" t="n">
        <v>4.21</v>
      </c>
      <c r="S132" s="387" t="n">
        <v>-0.24</v>
      </c>
    </row>
    <row r="133">
      <c r="A133" s="387" t="inlineStr">
        <is>
          <t>科顺转债</t>
        </is>
      </c>
      <c r="B133" s="387" t="inlineStr">
        <is>
          <t>123216</t>
        </is>
      </c>
      <c r="C133" s="387" t="inlineStr">
        <is>
          <t>300737</t>
        </is>
      </c>
      <c r="D133" s="387" t="inlineStr">
        <is>
          <t>科顺股份</t>
        </is>
      </c>
      <c r="E133" s="387" t="n">
        <v>6.61</v>
      </c>
      <c r="F133" s="387" t="n">
        <v>8.593</v>
      </c>
      <c r="G133" s="387" t="n">
        <v>115</v>
      </c>
      <c r="H133" s="387" t="n">
        <v>5.619</v>
      </c>
      <c r="I133" s="387" t="n">
        <v>67.69</v>
      </c>
      <c r="J133" s="387" t="n">
        <v>2.918</v>
      </c>
      <c r="K133" s="387" t="inlineStr">
        <is>
          <t>未满足</t>
        </is>
      </c>
      <c r="L133" s="387" t="inlineStr">
        <is>
          <t>-</t>
        </is>
      </c>
      <c r="M133" s="387" t="inlineStr">
        <is>
          <t>-</t>
        </is>
      </c>
      <c r="N133" s="387" t="n">
        <v>21.959</v>
      </c>
      <c r="O133" s="387" t="n">
        <v>20290804</v>
      </c>
      <c r="P133" s="387" t="n">
        <v>123.04</v>
      </c>
      <c r="Q133" s="387" t="n">
        <v>-0.21</v>
      </c>
      <c r="R133" s="387" t="n">
        <v>4.85</v>
      </c>
      <c r="S133" s="387" t="n">
        <v>-1.02</v>
      </c>
    </row>
    <row r="134">
      <c r="A134" s="387" t="inlineStr">
        <is>
          <t>铭利转债</t>
        </is>
      </c>
      <c r="B134" s="387" t="inlineStr">
        <is>
          <t>123215</t>
        </is>
      </c>
      <c r="C134" s="387" t="inlineStr">
        <is>
          <t>301268</t>
        </is>
      </c>
      <c r="D134" s="387" t="inlineStr">
        <is>
          <t>铭利达</t>
        </is>
      </c>
      <c r="E134" s="387" t="n">
        <v>19.19</v>
      </c>
      <c r="F134" s="387" t="n">
        <v>24.947</v>
      </c>
      <c r="G134" s="387" t="n">
        <v>118</v>
      </c>
      <c r="H134" s="387" t="n">
        <v>16.312</v>
      </c>
      <c r="I134" s="387" t="n">
        <v>83.20999999999999</v>
      </c>
      <c r="J134" s="387" t="n">
        <v>2.915</v>
      </c>
      <c r="K134" s="387" t="inlineStr">
        <is>
          <t>未满足</t>
        </is>
      </c>
      <c r="L134" s="387" t="inlineStr">
        <is>
          <t>-</t>
        </is>
      </c>
      <c r="M134" s="387" t="inlineStr">
        <is>
          <t>-</t>
        </is>
      </c>
      <c r="N134" s="387" t="n">
        <v>8.555</v>
      </c>
      <c r="O134" s="387" t="n">
        <v>20290803</v>
      </c>
      <c r="P134" s="387" t="n">
        <v>122.49</v>
      </c>
      <c r="Q134" s="387" t="n">
        <v>-0.17</v>
      </c>
      <c r="R134" s="387" t="n">
        <v>12.83</v>
      </c>
      <c r="S134" s="387" t="n">
        <v>-1.23</v>
      </c>
    </row>
    <row r="135">
      <c r="A135" s="387" t="inlineStr">
        <is>
          <t>东宝转债</t>
        </is>
      </c>
      <c r="B135" s="387" t="inlineStr">
        <is>
          <t>123214</t>
        </is>
      </c>
      <c r="C135" s="387" t="inlineStr">
        <is>
          <t>300239</t>
        </is>
      </c>
      <c r="D135" s="387" t="inlineStr">
        <is>
          <t>东宝生物</t>
        </is>
      </c>
      <c r="E135" s="387" t="n">
        <v>6.62</v>
      </c>
      <c r="F135" s="387" t="n">
        <v>8.606</v>
      </c>
      <c r="G135" s="387" t="n">
        <v>113</v>
      </c>
      <c r="H135" s="387" t="n">
        <v>5.958</v>
      </c>
      <c r="I135" s="387" t="n">
        <v>68.09</v>
      </c>
      <c r="J135" s="387" t="n">
        <v>2.907</v>
      </c>
      <c r="K135" s="387" t="inlineStr">
        <is>
          <t>未满足</t>
        </is>
      </c>
      <c r="L135" s="387" t="inlineStr">
        <is>
          <t>-</t>
        </is>
      </c>
      <c r="M135" s="387" t="inlineStr">
        <is>
          <t>-</t>
        </is>
      </c>
      <c r="N135" s="387" t="n">
        <v>4.549</v>
      </c>
      <c r="O135" s="387" t="n">
        <v>20290731</v>
      </c>
      <c r="P135" s="387" t="n">
        <v>129.25</v>
      </c>
      <c r="Q135" s="387" t="n">
        <v>-0.58</v>
      </c>
      <c r="R135" s="387" t="n">
        <v>5.09</v>
      </c>
      <c r="S135" s="387" t="n">
        <v>0.59</v>
      </c>
    </row>
    <row r="136">
      <c r="A136" s="387" t="inlineStr">
        <is>
          <t>天源转债</t>
        </is>
      </c>
      <c r="B136" s="387" t="inlineStr">
        <is>
          <t>123213</t>
        </is>
      </c>
      <c r="C136" s="387" t="inlineStr">
        <is>
          <t>301127</t>
        </is>
      </c>
      <c r="D136" s="387" t="inlineStr">
        <is>
          <t>武汉天源</t>
        </is>
      </c>
      <c r="E136" s="387" t="n">
        <v>7.1</v>
      </c>
      <c r="F136" s="387" t="n">
        <v>9.23</v>
      </c>
      <c r="G136" s="387" t="n">
        <v>112</v>
      </c>
      <c r="H136" s="387" t="n">
        <v>6.39</v>
      </c>
      <c r="I136" s="387" t="n">
        <v>15.91</v>
      </c>
      <c r="J136" s="387" t="n">
        <v>2.899</v>
      </c>
      <c r="K136" s="387" t="inlineStr">
        <is>
          <t>暂不强赎</t>
        </is>
      </c>
      <c r="L136" s="387" t="inlineStr">
        <is>
          <t>-</t>
        </is>
      </c>
      <c r="M136" s="387" t="inlineStr">
        <is>
          <t>-</t>
        </is>
      </c>
      <c r="N136" s="387" t="n">
        <v>3.26</v>
      </c>
      <c r="O136" s="387" t="n">
        <v>20290728</v>
      </c>
      <c r="P136" s="387" t="n">
        <v>283.25</v>
      </c>
      <c r="Q136" s="387" t="n">
        <v>-4.63</v>
      </c>
      <c r="R136" s="387" t="n">
        <v>17.35</v>
      </c>
      <c r="S136" s="387" t="n">
        <v>-4.72</v>
      </c>
    </row>
    <row r="137">
      <c r="A137" s="387" t="inlineStr">
        <is>
          <t>阳谷转债</t>
        </is>
      </c>
      <c r="B137" s="387" t="inlineStr">
        <is>
          <t>123211</t>
        </is>
      </c>
      <c r="C137" s="387" t="inlineStr">
        <is>
          <t>300121</t>
        </is>
      </c>
      <c r="D137" s="387" t="inlineStr">
        <is>
          <t>阳谷华泰</t>
        </is>
      </c>
      <c r="E137" s="387" t="n">
        <v>9.199999999999999</v>
      </c>
      <c r="F137" s="387" t="n">
        <v>11.96</v>
      </c>
      <c r="G137" s="387" t="n">
        <v>115</v>
      </c>
      <c r="H137" s="387" t="n">
        <v>7.82</v>
      </c>
      <c r="I137" s="387" t="n">
        <v>47.9</v>
      </c>
      <c r="J137" s="387" t="n">
        <v>2.896</v>
      </c>
      <c r="K137" s="387" t="inlineStr">
        <is>
          <t>未满足</t>
        </is>
      </c>
      <c r="L137" s="387" t="inlineStr">
        <is>
          <t>-</t>
        </is>
      </c>
      <c r="M137" s="387" t="inlineStr">
        <is>
          <t>-</t>
        </is>
      </c>
      <c r="N137" s="387" t="n">
        <v>3.07</v>
      </c>
      <c r="O137" s="387" t="n">
        <v>20290727</v>
      </c>
      <c r="P137" s="387" t="n">
        <v>153.37</v>
      </c>
      <c r="Q137" s="387" t="n">
        <v>-0.18</v>
      </c>
      <c r="R137" s="387" t="n">
        <v>9.539999999999999</v>
      </c>
      <c r="S137" s="387" t="n">
        <v>-0.73</v>
      </c>
    </row>
    <row r="138">
      <c r="A138" s="387" t="inlineStr">
        <is>
          <t>燃23转债</t>
        </is>
      </c>
      <c r="B138" s="387" t="inlineStr">
        <is>
          <t>113067</t>
        </is>
      </c>
      <c r="C138" s="387" t="inlineStr">
        <is>
          <t>601139</t>
        </is>
      </c>
      <c r="D138" s="387" t="inlineStr">
        <is>
          <t>深圳燃气</t>
        </is>
      </c>
      <c r="E138" s="387" t="n">
        <v>7.24</v>
      </c>
      <c r="F138" s="387" t="n">
        <v>9.412000000000001</v>
      </c>
      <c r="G138" s="387" t="n">
        <v>107</v>
      </c>
      <c r="H138" s="387" t="n">
        <v>6.154</v>
      </c>
      <c r="I138" s="387" t="n">
        <v>43.24</v>
      </c>
      <c r="J138" s="387" t="n">
        <v>2.896</v>
      </c>
      <c r="K138" s="387" t="inlineStr">
        <is>
          <t>未满足</t>
        </is>
      </c>
      <c r="L138" s="387" t="inlineStr">
        <is>
          <t>-</t>
        </is>
      </c>
      <c r="M138" s="387" t="inlineStr">
        <is>
          <t>-</t>
        </is>
      </c>
      <c r="N138" s="387" t="n">
        <v>29.999</v>
      </c>
      <c r="O138" s="387" t="n">
        <v>20290727</v>
      </c>
      <c r="P138" s="387" t="n">
        <v>127.61</v>
      </c>
      <c r="Q138" s="387" t="n">
        <v>-0.31</v>
      </c>
      <c r="R138" s="387" t="n">
        <v>6.45</v>
      </c>
      <c r="S138" s="387" t="n">
        <v>-0.31</v>
      </c>
    </row>
    <row r="139">
      <c r="A139" s="387" t="inlineStr">
        <is>
          <t>聚隆转债</t>
        </is>
      </c>
      <c r="B139" s="387" t="inlineStr">
        <is>
          <t>123209</t>
        </is>
      </c>
      <c r="C139" s="387" t="inlineStr">
        <is>
          <t>300644</t>
        </is>
      </c>
      <c r="D139" s="387" t="inlineStr">
        <is>
          <t>南京聚隆</t>
        </is>
      </c>
      <c r="E139" s="387" t="n">
        <v>17.52</v>
      </c>
      <c r="F139" s="387" t="n">
        <v>22.776</v>
      </c>
      <c r="G139" s="387" t="n">
        <v>113</v>
      </c>
      <c r="H139" s="387" t="n">
        <v>14.892</v>
      </c>
      <c r="I139" s="387" t="n">
        <v>36.79</v>
      </c>
      <c r="J139" s="387" t="n">
        <v>2.893</v>
      </c>
      <c r="K139" s="387" t="inlineStr">
        <is>
          <t>未满足</t>
        </is>
      </c>
      <c r="L139" s="387" t="inlineStr">
        <is>
          <t>-</t>
        </is>
      </c>
      <c r="M139" s="387" t="inlineStr">
        <is>
          <t>-</t>
        </is>
      </c>
      <c r="N139" s="387" t="n">
        <v>1.672</v>
      </c>
      <c r="O139" s="387" t="n">
        <v>20290726</v>
      </c>
      <c r="P139" s="387" t="n">
        <v>160.92</v>
      </c>
      <c r="Q139" s="387" t="n">
        <v>-0.2</v>
      </c>
      <c r="R139" s="387" t="n">
        <v>20.61</v>
      </c>
      <c r="S139" s="387" t="n">
        <v>-0.15</v>
      </c>
    </row>
    <row r="140">
      <c r="A140" s="387" t="inlineStr">
        <is>
          <t>冠中转债</t>
        </is>
      </c>
      <c r="B140" s="387" t="inlineStr">
        <is>
          <t>123207</t>
        </is>
      </c>
      <c r="C140" s="387" t="inlineStr">
        <is>
          <t>300948</t>
        </is>
      </c>
      <c r="D140" s="387" t="inlineStr">
        <is>
          <t>冠中生态</t>
        </is>
      </c>
      <c r="E140" s="387" t="n">
        <v>10.44</v>
      </c>
      <c r="F140" s="387" t="n">
        <v>13.572</v>
      </c>
      <c r="G140" s="387" t="n">
        <v>115</v>
      </c>
      <c r="H140" s="387" t="n">
        <v>8.874000000000001</v>
      </c>
      <c r="I140" s="387" t="n">
        <v>6.68</v>
      </c>
      <c r="J140" s="387" t="n">
        <v>2.88</v>
      </c>
      <c r="K140" s="387" t="inlineStr">
        <is>
          <t>暂不强赎</t>
        </is>
      </c>
      <c r="L140" s="387" t="inlineStr">
        <is>
          <t>-</t>
        </is>
      </c>
      <c r="M140" s="387" t="inlineStr">
        <is>
          <t>-</t>
        </is>
      </c>
      <c r="N140" s="387" t="n">
        <v>1.455</v>
      </c>
      <c r="O140" s="387" t="n">
        <v>20290721</v>
      </c>
      <c r="P140" s="387" t="n">
        <v>214.79</v>
      </c>
      <c r="Q140" s="387" t="n">
        <v>-1.29</v>
      </c>
      <c r="R140" s="387" t="n">
        <v>21.02</v>
      </c>
      <c r="S140" s="387" t="n">
        <v>-0.38</v>
      </c>
    </row>
    <row r="141">
      <c r="A141" s="387" t="inlineStr">
        <is>
          <t>华设转债</t>
        </is>
      </c>
      <c r="B141" s="387" t="inlineStr">
        <is>
          <t>113674</t>
        </is>
      </c>
      <c r="C141" s="387" t="inlineStr">
        <is>
          <t>603018</t>
        </is>
      </c>
      <c r="D141" s="387" t="inlineStr">
        <is>
          <t>华设集团</t>
        </is>
      </c>
      <c r="E141" s="387" t="n">
        <v>6.95</v>
      </c>
      <c r="F141" s="387" t="n">
        <v>9.035</v>
      </c>
      <c r="G141" s="387" t="n">
        <v>112</v>
      </c>
      <c r="H141" s="387" t="n">
        <v>5.907</v>
      </c>
      <c r="I141" s="387" t="n">
        <v>66.17</v>
      </c>
      <c r="J141" s="387" t="n">
        <v>2.88</v>
      </c>
      <c r="K141" s="387" t="inlineStr">
        <is>
          <t>未满足</t>
        </is>
      </c>
      <c r="L141" s="387" t="inlineStr">
        <is>
          <t>-</t>
        </is>
      </c>
      <c r="M141" s="387" t="inlineStr">
        <is>
          <t>-</t>
        </is>
      </c>
      <c r="N141" s="387" t="n">
        <v>3.999</v>
      </c>
      <c r="O141" s="387" t="n">
        <v>20290721</v>
      </c>
      <c r="P141" s="387" t="n">
        <v>126.96</v>
      </c>
      <c r="Q141" s="387" t="n">
        <v>-0.04</v>
      </c>
      <c r="R141" s="387" t="n">
        <v>5.31</v>
      </c>
      <c r="S141" s="387" t="n">
        <v>1.34</v>
      </c>
    </row>
    <row r="142">
      <c r="A142" s="387" t="inlineStr">
        <is>
          <t>煜邦转债</t>
        </is>
      </c>
      <c r="B142" s="387" t="inlineStr">
        <is>
          <t>118039</t>
        </is>
      </c>
      <c r="C142" s="387" t="inlineStr">
        <is>
          <t>688597</t>
        </is>
      </c>
      <c r="D142" s="387" t="inlineStr">
        <is>
          <t>煜邦电力</t>
        </is>
      </c>
      <c r="E142" s="387" t="n">
        <v>7.3</v>
      </c>
      <c r="F142" s="387" t="n">
        <v>9.49</v>
      </c>
      <c r="G142" s="387" t="n">
        <v>113</v>
      </c>
      <c r="H142" s="387" t="n">
        <v>6.205</v>
      </c>
      <c r="I142" s="387" t="n">
        <v>48.51</v>
      </c>
      <c r="J142" s="387" t="n">
        <v>2.877</v>
      </c>
      <c r="K142" s="387" t="inlineStr">
        <is>
          <t>未满足</t>
        </is>
      </c>
      <c r="L142" s="387" t="inlineStr">
        <is>
          <t>-</t>
        </is>
      </c>
      <c r="M142" s="387" t="inlineStr">
        <is>
          <t>-</t>
        </is>
      </c>
      <c r="N142" s="387" t="n">
        <v>4.104</v>
      </c>
      <c r="O142" s="387" t="n">
        <v>20290720</v>
      </c>
      <c r="P142" s="387" t="n">
        <v>131.62</v>
      </c>
      <c r="Q142" s="387" t="n">
        <v>0.46</v>
      </c>
      <c r="R142" s="387" t="n">
        <v>6.47</v>
      </c>
      <c r="S142" s="387" t="n">
        <v>1.25</v>
      </c>
    </row>
    <row r="143">
      <c r="A143" s="387" t="inlineStr">
        <is>
          <t>晶澳转债</t>
        </is>
      </c>
      <c r="B143" s="387" t="inlineStr">
        <is>
          <t>127089</t>
        </is>
      </c>
      <c r="C143" s="387" t="inlineStr">
        <is>
          <t>002459</t>
        </is>
      </c>
      <c r="D143" s="387" t="inlineStr">
        <is>
          <t>晶澳科技</t>
        </is>
      </c>
      <c r="E143" s="387" t="n">
        <v>8.9</v>
      </c>
      <c r="F143" s="387" t="n">
        <v>11.57</v>
      </c>
      <c r="G143" s="387" t="n">
        <v>108</v>
      </c>
      <c r="H143" s="387" t="n">
        <v>7.565</v>
      </c>
      <c r="I143" s="387" t="n">
        <v>60.01</v>
      </c>
      <c r="J143" s="387" t="n">
        <v>2.871</v>
      </c>
      <c r="K143" s="387" t="inlineStr">
        <is>
          <t>未满足</t>
        </is>
      </c>
      <c r="L143" s="387" t="inlineStr">
        <is>
          <t>-</t>
        </is>
      </c>
      <c r="M143" s="387" t="inlineStr">
        <is>
          <t>-</t>
        </is>
      </c>
      <c r="N143" s="387" t="n">
        <v>89.58799999999999</v>
      </c>
      <c r="O143" s="387" t="n">
        <v>20290718</v>
      </c>
      <c r="P143" s="387" t="n">
        <v>121</v>
      </c>
      <c r="Q143" s="387" t="n">
        <v>-0.49</v>
      </c>
      <c r="R143" s="387" t="n">
        <v>6.73</v>
      </c>
      <c r="S143" s="387" t="n">
        <v>0.3</v>
      </c>
    </row>
    <row r="144">
      <c r="A144" s="387" t="inlineStr">
        <is>
          <t>岱美转债</t>
        </is>
      </c>
      <c r="B144" s="387" t="inlineStr">
        <is>
          <t>113673</t>
        </is>
      </c>
      <c r="C144" s="387" t="inlineStr">
        <is>
          <t>603730</t>
        </is>
      </c>
      <c r="D144" s="387" t="inlineStr">
        <is>
          <t>岱美股份</t>
        </is>
      </c>
      <c r="E144" s="387" t="n">
        <v>7.12</v>
      </c>
      <c r="F144" s="387" t="n">
        <v>9.256</v>
      </c>
      <c r="G144" s="387" t="n">
        <v>112</v>
      </c>
      <c r="H144" s="387" t="n">
        <v>6.052</v>
      </c>
      <c r="I144" s="387" t="n">
        <v>26.47</v>
      </c>
      <c r="J144" s="387" t="n">
        <v>2.871</v>
      </c>
      <c r="K144" s="387" t="inlineStr">
        <is>
          <t>计数中</t>
        </is>
      </c>
      <c r="L144" s="387" t="inlineStr">
        <is>
          <t>-</t>
        </is>
      </c>
      <c r="M144" s="387" t="inlineStr">
        <is>
          <t>-</t>
        </is>
      </c>
      <c r="N144" s="387" t="n">
        <v>9.077999999999999</v>
      </c>
      <c r="O144" s="387" t="n">
        <v>20290718</v>
      </c>
      <c r="P144" s="387" t="n">
        <v>192.55</v>
      </c>
      <c r="Q144" s="387" t="n">
        <v>-1.11</v>
      </c>
      <c r="R144" s="387" t="n">
        <v>10.84</v>
      </c>
      <c r="S144" s="387" t="n">
        <v>0.65</v>
      </c>
    </row>
    <row r="145">
      <c r="A145" s="387" t="inlineStr">
        <is>
          <t>武进转债</t>
        </is>
      </c>
      <c r="B145" s="387" t="inlineStr">
        <is>
          <t>113671</t>
        </is>
      </c>
      <c r="C145" s="387" t="inlineStr">
        <is>
          <t>603878</t>
        </is>
      </c>
      <c r="D145" s="387" t="inlineStr">
        <is>
          <t>武进不锈</t>
        </is>
      </c>
      <c r="E145" s="387" t="n">
        <v>7.88</v>
      </c>
      <c r="F145" s="387" t="n">
        <v>10.244</v>
      </c>
      <c r="G145" s="387" t="n">
        <v>110</v>
      </c>
      <c r="H145" s="387" t="n">
        <v>6.698</v>
      </c>
      <c r="I145" s="387" t="n">
        <v>96.47</v>
      </c>
      <c r="J145" s="387" t="n">
        <v>2.849</v>
      </c>
      <c r="K145" s="387" t="inlineStr">
        <is>
          <t>未满足</t>
        </is>
      </c>
      <c r="L145" s="387" t="inlineStr">
        <is>
          <t>-</t>
        </is>
      </c>
      <c r="M145" s="387" t="inlineStr">
        <is>
          <t>-</t>
        </is>
      </c>
      <c r="N145" s="387" t="n">
        <v>3.093</v>
      </c>
      <c r="O145" s="387" t="n">
        <v>20290710</v>
      </c>
      <c r="P145" s="387" t="n">
        <v>127.65</v>
      </c>
      <c r="Q145" s="387" t="n">
        <v>0.26</v>
      </c>
      <c r="R145" s="387" t="n">
        <v>5.12</v>
      </c>
      <c r="S145" s="387" t="n">
        <v>-0.19</v>
      </c>
    </row>
    <row r="146">
      <c r="A146" s="387" t="inlineStr">
        <is>
          <t>上声转债</t>
        </is>
      </c>
      <c r="B146" s="387" t="inlineStr">
        <is>
          <t>118037</t>
        </is>
      </c>
      <c r="C146" s="387" t="inlineStr">
        <is>
          <t>688533</t>
        </is>
      </c>
      <c r="D146" s="387" t="inlineStr">
        <is>
          <t>上声电子</t>
        </is>
      </c>
      <c r="E146" s="387" t="n">
        <v>28.64</v>
      </c>
      <c r="F146" s="387" t="n">
        <v>37.232</v>
      </c>
      <c r="G146" s="387" t="n">
        <v>111</v>
      </c>
      <c r="H146" s="387" t="n">
        <v>24.344</v>
      </c>
      <c r="I146" s="387" t="n">
        <v>82.36</v>
      </c>
      <c r="J146" s="387" t="n">
        <v>2.838</v>
      </c>
      <c r="K146" s="387" t="inlineStr">
        <is>
          <t>未满足</t>
        </is>
      </c>
      <c r="L146" s="387" t="inlineStr">
        <is>
          <t>-</t>
        </is>
      </c>
      <c r="M146" s="387" t="inlineStr">
        <is>
          <t>-</t>
        </is>
      </c>
      <c r="N146" s="387" t="n">
        <v>4.679</v>
      </c>
      <c r="O146" s="387" t="n">
        <v>20290706</v>
      </c>
      <c r="P146" s="387" t="n">
        <v>128.11</v>
      </c>
      <c r="Q146" s="387" t="n">
        <v>-0.19</v>
      </c>
      <c r="R146" s="387" t="n">
        <v>20.12</v>
      </c>
      <c r="S146" s="387" t="n">
        <v>-1.66</v>
      </c>
    </row>
    <row r="147">
      <c r="A147" s="387" t="inlineStr">
        <is>
          <t>东亚转债</t>
        </is>
      </c>
      <c r="B147" s="387" t="inlineStr">
        <is>
          <t>111015</t>
        </is>
      </c>
      <c r="C147" s="387" t="inlineStr">
        <is>
          <t>605177</t>
        </is>
      </c>
      <c r="D147" s="387" t="inlineStr">
        <is>
          <t>东亚药业</t>
        </is>
      </c>
      <c r="E147" s="387" t="n">
        <v>20.28</v>
      </c>
      <c r="F147" s="387" t="n">
        <v>26.364</v>
      </c>
      <c r="G147" s="387" t="n">
        <v>115</v>
      </c>
      <c r="H147" s="387" t="n">
        <v>18.252</v>
      </c>
      <c r="I147" s="387" t="n">
        <v>20.96</v>
      </c>
      <c r="J147" s="387" t="n">
        <v>2.838</v>
      </c>
      <c r="K147" s="387" t="inlineStr">
        <is>
          <t>未满足</t>
        </is>
      </c>
      <c r="L147" s="387" t="inlineStr">
        <is>
          <t>-</t>
        </is>
      </c>
      <c r="M147" s="387" t="inlineStr">
        <is>
          <t>-</t>
        </is>
      </c>
      <c r="N147" s="387" t="n">
        <v>6.662</v>
      </c>
      <c r="O147" s="387" t="n">
        <v>20290706</v>
      </c>
      <c r="P147" s="387" t="n">
        <v>131.04</v>
      </c>
      <c r="Q147" s="387" t="n">
        <v>-1.81</v>
      </c>
      <c r="R147" s="387" t="n">
        <v>21.97</v>
      </c>
      <c r="S147" s="387" t="n">
        <v>-3.72</v>
      </c>
    </row>
    <row r="148">
      <c r="A148" s="387" t="inlineStr">
        <is>
          <t>赫达转债</t>
        </is>
      </c>
      <c r="B148" s="387" t="inlineStr">
        <is>
          <t>127088</t>
        </is>
      </c>
      <c r="C148" s="387" t="inlineStr">
        <is>
          <t>002810</t>
        </is>
      </c>
      <c r="D148" s="387" t="inlineStr">
        <is>
          <t>山东赫达</t>
        </is>
      </c>
      <c r="E148" s="387" t="n">
        <v>16.61</v>
      </c>
      <c r="F148" s="387" t="n">
        <v>21.593</v>
      </c>
      <c r="G148" s="387" t="n">
        <v>115</v>
      </c>
      <c r="H148" s="387" t="n">
        <v>14.118</v>
      </c>
      <c r="I148" s="387" t="n">
        <v>33.72</v>
      </c>
      <c r="J148" s="387" t="n">
        <v>2.83</v>
      </c>
      <c r="K148" s="387" t="inlineStr">
        <is>
          <t>暂不强赎</t>
        </is>
      </c>
      <c r="L148" s="387" t="inlineStr">
        <is>
          <t>-</t>
        </is>
      </c>
      <c r="M148" s="387" t="inlineStr">
        <is>
          <t>-</t>
        </is>
      </c>
      <c r="N148" s="387" t="n">
        <v>5.996</v>
      </c>
      <c r="O148" s="387" t="n">
        <v>20290703</v>
      </c>
      <c r="P148" s="387" t="n">
        <v>173.41</v>
      </c>
      <c r="Q148" s="387" t="n">
        <v>0.7</v>
      </c>
      <c r="R148" s="387" t="n">
        <v>21.54</v>
      </c>
      <c r="S148" s="387" t="n">
        <v>2.18</v>
      </c>
    </row>
    <row r="149">
      <c r="A149" s="387" t="inlineStr">
        <is>
          <t>力合转债</t>
        </is>
      </c>
      <c r="B149" s="387" t="inlineStr">
        <is>
          <t>118036</t>
        </is>
      </c>
      <c r="C149" s="387" t="inlineStr">
        <is>
          <t>688589</t>
        </is>
      </c>
      <c r="D149" s="387" t="inlineStr">
        <is>
          <t>力合微</t>
        </is>
      </c>
      <c r="E149" s="387" t="n">
        <v>18.5</v>
      </c>
      <c r="F149" s="387" t="n">
        <v>24.05</v>
      </c>
      <c r="G149" s="387" t="n">
        <v>115</v>
      </c>
      <c r="H149" s="387" t="n">
        <v>15.725</v>
      </c>
      <c r="I149" s="387" t="n">
        <v>34.5</v>
      </c>
      <c r="J149" s="387" t="n">
        <v>2.816</v>
      </c>
      <c r="K149" s="387" t="inlineStr">
        <is>
          <t>未满足</t>
        </is>
      </c>
      <c r="L149" s="387" t="inlineStr">
        <is>
          <t>-</t>
        </is>
      </c>
      <c r="M149" s="387" t="inlineStr">
        <is>
          <t>-</t>
        </is>
      </c>
      <c r="N149" s="387" t="n">
        <v>3.8</v>
      </c>
      <c r="O149" s="387" t="n">
        <v>20290628</v>
      </c>
      <c r="P149" s="387" t="n">
        <v>143.58</v>
      </c>
      <c r="Q149" s="387" t="n">
        <v>-0.39</v>
      </c>
      <c r="R149" s="387" t="n">
        <v>19.75</v>
      </c>
      <c r="S149" s="387" t="n">
        <v>-1.79</v>
      </c>
    </row>
    <row r="150">
      <c r="A150" s="387" t="inlineStr">
        <is>
          <t>李子转债</t>
        </is>
      </c>
      <c r="B150" s="387" t="inlineStr">
        <is>
          <t>111014</t>
        </is>
      </c>
      <c r="C150" s="387" t="inlineStr">
        <is>
          <t>605337</t>
        </is>
      </c>
      <c r="D150" s="387" t="inlineStr">
        <is>
          <t>李子园</t>
        </is>
      </c>
      <c r="E150" s="387" t="n">
        <v>18.21</v>
      </c>
      <c r="F150" s="387" t="n">
        <v>23.673</v>
      </c>
      <c r="G150" s="387" t="n">
        <v>112</v>
      </c>
      <c r="H150" s="387" t="n">
        <v>14.568</v>
      </c>
      <c r="I150" s="387" t="n">
        <v>134.84</v>
      </c>
      <c r="J150" s="387" t="n">
        <v>2.795</v>
      </c>
      <c r="K150" s="387" t="inlineStr">
        <is>
          <t>未满足</t>
        </is>
      </c>
      <c r="L150" s="387" t="inlineStr">
        <is>
          <t>-</t>
        </is>
      </c>
      <c r="M150" s="387" t="inlineStr">
        <is>
          <t>-</t>
        </is>
      </c>
      <c r="N150" s="387" t="n">
        <v>5.999</v>
      </c>
      <c r="O150" s="387" t="n">
        <v>20290620</v>
      </c>
      <c r="P150" s="387" t="n">
        <v>122</v>
      </c>
      <c r="Q150" s="387" t="n">
        <v>-0.06</v>
      </c>
      <c r="R150" s="387" t="n">
        <v>9.460000000000001</v>
      </c>
      <c r="S150" s="387" t="n">
        <v>2.38</v>
      </c>
    </row>
    <row r="151">
      <c r="A151" s="387" t="inlineStr">
        <is>
          <t>山河转债</t>
        </is>
      </c>
      <c r="B151" s="387" t="inlineStr">
        <is>
          <t>123199</t>
        </is>
      </c>
      <c r="C151" s="387" t="inlineStr">
        <is>
          <t>300452</t>
        </is>
      </c>
      <c r="D151" s="387" t="inlineStr">
        <is>
          <t>山河药辅</t>
        </is>
      </c>
      <c r="E151" s="387" t="n">
        <v>13</v>
      </c>
      <c r="F151" s="387" t="n">
        <v>16.9</v>
      </c>
      <c r="G151" s="387" t="n">
        <v>108</v>
      </c>
      <c r="H151" s="387" t="n">
        <v>11.05</v>
      </c>
      <c r="I151" s="387" t="n">
        <v>40.8</v>
      </c>
      <c r="J151" s="387" t="n">
        <v>2.773</v>
      </c>
      <c r="K151" s="387" t="inlineStr">
        <is>
          <t>未满足</t>
        </is>
      </c>
      <c r="L151" s="387" t="inlineStr">
        <is>
          <t>-</t>
        </is>
      </c>
      <c r="M151" s="387" t="inlineStr">
        <is>
          <t>-</t>
        </is>
      </c>
      <c r="N151" s="387" t="n">
        <v>3.197</v>
      </c>
      <c r="O151" s="387" t="n">
        <v>20290612</v>
      </c>
      <c r="P151" s="387" t="n">
        <v>139.18</v>
      </c>
      <c r="Q151" s="387" t="n">
        <v>-0.46</v>
      </c>
      <c r="R151" s="387" t="n">
        <v>12.85</v>
      </c>
      <c r="S151" s="387" t="n">
        <v>-0.39</v>
      </c>
    </row>
    <row r="152">
      <c r="A152" s="387" t="inlineStr">
        <is>
          <t>国力转债</t>
        </is>
      </c>
      <c r="B152" s="387" t="inlineStr">
        <is>
          <t>118035</t>
        </is>
      </c>
      <c r="C152" s="387" t="inlineStr">
        <is>
          <t>688103</t>
        </is>
      </c>
      <c r="D152" s="387" t="inlineStr">
        <is>
          <t>国力电子</t>
        </is>
      </c>
      <c r="E152" s="387" t="n">
        <v>62.31</v>
      </c>
      <c r="F152" s="387" t="n">
        <v>81.003</v>
      </c>
      <c r="G152" s="387" t="n">
        <v>115</v>
      </c>
      <c r="H152" s="387" t="n">
        <v>52.964</v>
      </c>
      <c r="I152" s="387" t="n">
        <v>40.46</v>
      </c>
      <c r="J152" s="387" t="n">
        <v>2.773</v>
      </c>
      <c r="K152" s="387" t="inlineStr">
        <is>
          <t>未满足</t>
        </is>
      </c>
      <c r="L152" s="387" t="inlineStr">
        <is>
          <t>-</t>
        </is>
      </c>
      <c r="M152" s="387" t="inlineStr">
        <is>
          <t>-</t>
        </is>
      </c>
      <c r="N152" s="387" t="n">
        <v>4.799</v>
      </c>
      <c r="O152" s="387" t="n">
        <v>20290612</v>
      </c>
      <c r="P152" s="387" t="n">
        <v>158.13</v>
      </c>
      <c r="Q152" s="387" t="n">
        <v>-0.99</v>
      </c>
      <c r="R152" s="387" t="n">
        <v>70.15000000000001</v>
      </c>
      <c r="S152" s="387" t="n">
        <v>-4.32</v>
      </c>
    </row>
    <row r="153">
      <c r="A153" s="387" t="inlineStr">
        <is>
          <t>晶能转债</t>
        </is>
      </c>
      <c r="B153" s="387" t="inlineStr">
        <is>
          <t>118034</t>
        </is>
      </c>
      <c r="C153" s="387" t="inlineStr">
        <is>
          <t>688223</t>
        </is>
      </c>
      <c r="D153" s="387" t="inlineStr">
        <is>
          <t>晶科能源</t>
        </is>
      </c>
      <c r="E153" s="387" t="n">
        <v>6.35</v>
      </c>
      <c r="F153" s="387" t="n">
        <v>7.62</v>
      </c>
      <c r="G153" s="387" t="n">
        <v>108</v>
      </c>
      <c r="H153" s="387" t="n">
        <v>5.397</v>
      </c>
      <c r="I153" s="387" t="n">
        <v>85.67</v>
      </c>
      <c r="J153" s="387" t="n">
        <v>2.627</v>
      </c>
      <c r="K153" s="387" t="inlineStr">
        <is>
          <t>未满足</t>
        </is>
      </c>
      <c r="L153" s="387" t="inlineStr">
        <is>
          <t>-</t>
        </is>
      </c>
      <c r="M153" s="387" t="inlineStr">
        <is>
          <t>-</t>
        </is>
      </c>
      <c r="N153" s="387" t="n">
        <v>83.22</v>
      </c>
      <c r="O153" s="387" t="n">
        <v>20290420</v>
      </c>
      <c r="P153" s="387" t="n">
        <v>118.71</v>
      </c>
      <c r="Q153" s="387" t="n">
        <v>0.09</v>
      </c>
      <c r="R153" s="387" t="n">
        <v>4.06</v>
      </c>
      <c r="S153" s="387" t="n">
        <v>1.25</v>
      </c>
    </row>
    <row r="154">
      <c r="A154" s="387" t="inlineStr">
        <is>
          <t>正元转02</t>
        </is>
      </c>
      <c r="B154" s="387" t="inlineStr">
        <is>
          <t>123196</t>
        </is>
      </c>
      <c r="C154" s="387" t="inlineStr">
        <is>
          <t>300645</t>
        </is>
      </c>
      <c r="D154" s="387" t="inlineStr">
        <is>
          <t>正元智慧</t>
        </is>
      </c>
      <c r="E154" s="387" t="n">
        <v>21.91</v>
      </c>
      <c r="F154" s="387" t="n">
        <v>28.483</v>
      </c>
      <c r="G154" s="387" t="n">
        <v>115</v>
      </c>
      <c r="H154" s="387" t="n">
        <v>18.623</v>
      </c>
      <c r="I154" s="387" t="n">
        <v>99.84999999999999</v>
      </c>
      <c r="J154" s="387" t="n">
        <v>2.622</v>
      </c>
      <c r="K154" s="387" t="inlineStr">
        <is>
          <t>未满足</t>
        </is>
      </c>
      <c r="L154" s="387" t="inlineStr">
        <is>
          <t>-</t>
        </is>
      </c>
      <c r="M154" s="387" t="inlineStr">
        <is>
          <t>-</t>
        </is>
      </c>
      <c r="N154" s="387" t="n">
        <v>3.501</v>
      </c>
      <c r="O154" s="387" t="n">
        <v>20290418</v>
      </c>
      <c r="P154" s="387" t="n">
        <v>127.06</v>
      </c>
      <c r="Q154" s="387" t="n">
        <v>0.25</v>
      </c>
      <c r="R154" s="387" t="n">
        <v>13.93</v>
      </c>
      <c r="S154" s="387" t="n">
        <v>0.43</v>
      </c>
    </row>
    <row r="155">
      <c r="A155" s="387" t="inlineStr">
        <is>
          <t>蓝晓转02</t>
        </is>
      </c>
      <c r="B155" s="387" t="inlineStr">
        <is>
          <t>123195</t>
        </is>
      </c>
      <c r="C155" s="387" t="inlineStr">
        <is>
          <t>300487</t>
        </is>
      </c>
      <c r="D155" s="387" t="inlineStr">
        <is>
          <t>蓝晓科技</t>
        </is>
      </c>
      <c r="E155" s="387" t="n">
        <v>59.21</v>
      </c>
      <c r="F155" s="387" t="n">
        <v>76.973</v>
      </c>
      <c r="G155" s="387" t="n">
        <v>115</v>
      </c>
      <c r="H155" s="387" t="n">
        <v>50.329</v>
      </c>
      <c r="I155" s="387" t="n">
        <v>63.23</v>
      </c>
      <c r="J155" s="387" t="n">
        <v>2.619</v>
      </c>
      <c r="K155" s="387" t="inlineStr">
        <is>
          <t>未满足</t>
        </is>
      </c>
      <c r="L155" s="387" t="inlineStr">
        <is>
          <t>-</t>
        </is>
      </c>
      <c r="M155" s="387" t="inlineStr">
        <is>
          <t>-</t>
        </is>
      </c>
      <c r="N155" s="387" t="n">
        <v>5.455</v>
      </c>
      <c r="O155" s="387" t="n">
        <v>20290417</v>
      </c>
      <c r="P155" s="387" t="n">
        <v>168.8</v>
      </c>
      <c r="Q155" s="387" t="n">
        <v>-1.19</v>
      </c>
      <c r="R155" s="387" t="n">
        <v>61.23</v>
      </c>
      <c r="S155" s="387" t="n">
        <v>-1.37</v>
      </c>
    </row>
    <row r="156">
      <c r="A156" s="387" t="inlineStr">
        <is>
          <t>金23转债</t>
        </is>
      </c>
      <c r="B156" s="387" t="inlineStr">
        <is>
          <t>113670</t>
        </is>
      </c>
      <c r="C156" s="387" t="inlineStr">
        <is>
          <t>603180</t>
        </is>
      </c>
      <c r="D156" s="387" t="inlineStr">
        <is>
          <t>金牌家居</t>
        </is>
      </c>
      <c r="E156" s="387" t="n">
        <v>37.54</v>
      </c>
      <c r="F156" s="387" t="n">
        <v>48.802</v>
      </c>
      <c r="G156" s="387" t="n">
        <v>115</v>
      </c>
      <c r="H156" s="387" t="n">
        <v>30.032</v>
      </c>
      <c r="I156" s="387" t="n">
        <v>193.72</v>
      </c>
      <c r="J156" s="387" t="n">
        <v>2.619</v>
      </c>
      <c r="K156" s="387" t="inlineStr">
        <is>
          <t>未满足</t>
        </is>
      </c>
      <c r="L156" s="387" t="inlineStr">
        <is>
          <t>-</t>
        </is>
      </c>
      <c r="M156" s="387" t="inlineStr">
        <is>
          <t>-</t>
        </is>
      </c>
      <c r="N156" s="387" t="n">
        <v>7.7</v>
      </c>
      <c r="O156" s="387" t="n">
        <v>20290417</v>
      </c>
      <c r="P156" s="387" t="n">
        <v>123.08</v>
      </c>
      <c r="Q156" s="387" t="n">
        <v>0.31</v>
      </c>
      <c r="R156" s="387" t="n">
        <v>15.73</v>
      </c>
      <c r="S156" s="387" t="n">
        <v>-0.13</v>
      </c>
    </row>
    <row r="157">
      <c r="A157" s="387" t="inlineStr">
        <is>
          <t>百洋转债</t>
        </is>
      </c>
      <c r="B157" s="387" t="inlineStr">
        <is>
          <t>123194</t>
        </is>
      </c>
      <c r="C157" s="387" t="inlineStr">
        <is>
          <t>301015</t>
        </is>
      </c>
      <c r="D157" s="387" t="inlineStr">
        <is>
          <t>百洋医药</t>
        </is>
      </c>
      <c r="E157" s="387" t="n">
        <v>24.79</v>
      </c>
      <c r="F157" s="387" t="n">
        <v>32.227</v>
      </c>
      <c r="G157" s="387" t="n">
        <v>113</v>
      </c>
      <c r="H157" s="387" t="n">
        <v>21.072</v>
      </c>
      <c r="I157" s="387" t="n">
        <v>43.85</v>
      </c>
      <c r="J157" s="387" t="n">
        <v>2.611</v>
      </c>
      <c r="K157" s="387" t="inlineStr">
        <is>
          <t>未满足</t>
        </is>
      </c>
      <c r="L157" s="387" t="inlineStr">
        <is>
          <t>-</t>
        </is>
      </c>
      <c r="M157" s="387" t="inlineStr">
        <is>
          <t>-</t>
        </is>
      </c>
      <c r="N157" s="387" t="n">
        <v>8.459</v>
      </c>
      <c r="O157" s="387" t="n">
        <v>20290414</v>
      </c>
      <c r="P157" s="387" t="n">
        <v>133</v>
      </c>
      <c r="Q157" s="387" t="n">
        <v>-0.66</v>
      </c>
      <c r="R157" s="387" t="n">
        <v>22.92</v>
      </c>
      <c r="S157" s="387" t="n">
        <v>-0.52</v>
      </c>
    </row>
    <row r="158">
      <c r="A158" s="387" t="inlineStr">
        <is>
          <t>海能转债</t>
        </is>
      </c>
      <c r="B158" s="387" t="inlineStr">
        <is>
          <t>123193</t>
        </is>
      </c>
      <c r="C158" s="387" t="inlineStr">
        <is>
          <t>300787</t>
        </is>
      </c>
      <c r="D158" s="387" t="inlineStr">
        <is>
          <t>海能实业</t>
        </is>
      </c>
      <c r="E158" s="387" t="n">
        <v>14.5</v>
      </c>
      <c r="F158" s="387" t="n">
        <v>18.85</v>
      </c>
      <c r="G158" s="387" t="n">
        <v>115</v>
      </c>
      <c r="H158" s="387" t="n">
        <v>12.325</v>
      </c>
      <c r="I158" s="387" t="n">
        <v>81.16</v>
      </c>
      <c r="J158" s="387" t="n">
        <v>2.608</v>
      </c>
      <c r="K158" s="387" t="inlineStr">
        <is>
          <t>未满足</t>
        </is>
      </c>
      <c r="L158" s="387" t="inlineStr">
        <is>
          <t>-</t>
        </is>
      </c>
      <c r="M158" s="387" t="inlineStr">
        <is>
          <t>-</t>
        </is>
      </c>
      <c r="N158" s="387" t="n">
        <v>5.997</v>
      </c>
      <c r="O158" s="387" t="n">
        <v>20290413</v>
      </c>
      <c r="P158" s="387" t="n">
        <v>126.19</v>
      </c>
      <c r="Q158" s="387" t="n">
        <v>-0.54</v>
      </c>
      <c r="R158" s="387" t="n">
        <v>10.1</v>
      </c>
      <c r="S158" s="387" t="n">
        <v>0.7</v>
      </c>
    </row>
    <row r="159">
      <c r="A159" s="387" t="inlineStr">
        <is>
          <t>科思转债</t>
        </is>
      </c>
      <c r="B159" s="387" t="inlineStr">
        <is>
          <t>123192</t>
        </is>
      </c>
      <c r="C159" s="387" t="inlineStr">
        <is>
          <t>300856</t>
        </is>
      </c>
      <c r="D159" s="387" t="inlineStr">
        <is>
          <t>科思股份</t>
        </is>
      </c>
      <c r="E159" s="387" t="n">
        <v>17.32</v>
      </c>
      <c r="F159" s="387" t="n">
        <v>22.516</v>
      </c>
      <c r="G159" s="387" t="n">
        <v>115</v>
      </c>
      <c r="H159" s="387" t="n">
        <v>14.722</v>
      </c>
      <c r="I159" s="387" t="n">
        <v>98.93000000000001</v>
      </c>
      <c r="J159" s="387" t="n">
        <v>2.608</v>
      </c>
      <c r="K159" s="387" t="inlineStr">
        <is>
          <t>未满足</t>
        </is>
      </c>
      <c r="L159" s="387" t="inlineStr">
        <is>
          <t>-</t>
        </is>
      </c>
      <c r="M159" s="387" t="inlineStr">
        <is>
          <t>-</t>
        </is>
      </c>
      <c r="N159" s="387" t="n">
        <v>7.187</v>
      </c>
      <c r="O159" s="387" t="n">
        <v>20290413</v>
      </c>
      <c r="P159" s="387" t="n">
        <v>123.35</v>
      </c>
      <c r="Q159" s="387" t="n">
        <v>0.29</v>
      </c>
      <c r="R159" s="387" t="n">
        <v>10.74</v>
      </c>
      <c r="S159" s="387" t="n">
        <v>0.37</v>
      </c>
    </row>
    <row r="160">
      <c r="A160" s="387" t="inlineStr">
        <is>
          <t>韵达转债</t>
        </is>
      </c>
      <c r="B160" s="387" t="inlineStr">
        <is>
          <t>127085</t>
        </is>
      </c>
      <c r="C160" s="387" t="inlineStr">
        <is>
          <t>002120</t>
        </is>
      </c>
      <c r="D160" s="387" t="inlineStr">
        <is>
          <t>韵达股份</t>
        </is>
      </c>
      <c r="E160" s="387" t="n">
        <v>11.53</v>
      </c>
      <c r="F160" s="387" t="n">
        <v>14.989</v>
      </c>
      <c r="G160" s="387" t="n">
        <v>108</v>
      </c>
      <c r="H160" s="387" t="n">
        <v>9.800000000000001</v>
      </c>
      <c r="I160" s="387" t="n">
        <v>101.9</v>
      </c>
      <c r="J160" s="387" t="n">
        <v>2.603</v>
      </c>
      <c r="K160" s="387" t="inlineStr">
        <is>
          <t>未满足</t>
        </is>
      </c>
      <c r="L160" s="387" t="inlineStr">
        <is>
          <t>-</t>
        </is>
      </c>
      <c r="M160" s="387" t="inlineStr">
        <is>
          <t>-</t>
        </is>
      </c>
      <c r="N160" s="387" t="n">
        <v>24.499</v>
      </c>
      <c r="O160" s="387" t="n">
        <v>20290411</v>
      </c>
      <c r="P160" s="387" t="n">
        <v>120.3</v>
      </c>
      <c r="Q160" s="387" t="n">
        <v>-0.34</v>
      </c>
      <c r="R160" s="387" t="n">
        <v>6.87</v>
      </c>
      <c r="S160" s="387" t="n">
        <v>0.88</v>
      </c>
    </row>
    <row r="161">
      <c r="A161" s="387" t="inlineStr">
        <is>
          <t>晓鸣转债</t>
        </is>
      </c>
      <c r="B161" s="387" t="inlineStr">
        <is>
          <t>123189</t>
        </is>
      </c>
      <c r="C161" s="387" t="inlineStr">
        <is>
          <t>300967</t>
        </is>
      </c>
      <c r="D161" s="387" t="inlineStr">
        <is>
          <t>晓鸣股份</t>
        </is>
      </c>
      <c r="E161" s="387" t="n">
        <v>15.18</v>
      </c>
      <c r="F161" s="387" t="n">
        <v>19.734</v>
      </c>
      <c r="G161" s="387" t="n">
        <v>113</v>
      </c>
      <c r="H161" s="387" t="n">
        <v>12.903</v>
      </c>
      <c r="I161" s="387" t="n">
        <v>18.91</v>
      </c>
      <c r="J161" s="387" t="n">
        <v>2.589</v>
      </c>
      <c r="K161" s="387" t="inlineStr">
        <is>
          <t>未满足</t>
        </is>
      </c>
      <c r="L161" s="387" t="inlineStr">
        <is>
          <t>-</t>
        </is>
      </c>
      <c r="M161" s="387" t="inlineStr">
        <is>
          <t>-</t>
        </is>
      </c>
      <c r="N161" s="387" t="n">
        <v>3.286</v>
      </c>
      <c r="O161" s="387" t="n">
        <v>20290406</v>
      </c>
      <c r="P161" s="387" t="n">
        <v>140.3</v>
      </c>
      <c r="Q161" s="387" t="n">
        <v>1.08</v>
      </c>
      <c r="R161" s="387" t="n">
        <v>17.91</v>
      </c>
      <c r="S161" s="387" t="n">
        <v>4.37</v>
      </c>
    </row>
    <row r="162">
      <c r="A162" s="387" t="inlineStr">
        <is>
          <t>超达转债</t>
        </is>
      </c>
      <c r="B162" s="387" t="inlineStr">
        <is>
          <t>123187</t>
        </is>
      </c>
      <c r="C162" s="387" t="inlineStr">
        <is>
          <t>301186</t>
        </is>
      </c>
      <c r="D162" s="387" t="inlineStr">
        <is>
          <t>超达装备</t>
        </is>
      </c>
      <c r="E162" s="387" t="n">
        <v>21.77</v>
      </c>
      <c r="F162" s="387" t="n">
        <v>28.301</v>
      </c>
      <c r="G162" s="387" t="n">
        <v>115</v>
      </c>
      <c r="H162" s="387" t="n">
        <v>18.505</v>
      </c>
      <c r="I162" s="387" t="n">
        <v>20.88</v>
      </c>
      <c r="J162" s="387" t="n">
        <v>2.584</v>
      </c>
      <c r="K162" s="387" t="inlineStr">
        <is>
          <t>暂不强赎</t>
        </is>
      </c>
      <c r="L162" s="387" t="inlineStr">
        <is>
          <t>-</t>
        </is>
      </c>
      <c r="M162" s="387" t="inlineStr">
        <is>
          <t>-</t>
        </is>
      </c>
      <c r="N162" s="387" t="n">
        <v>2.242</v>
      </c>
      <c r="O162" s="387" t="n">
        <v>20290404</v>
      </c>
      <c r="P162" s="387" t="n">
        <v>193.11</v>
      </c>
      <c r="Q162" s="387" t="n">
        <v>-2.37</v>
      </c>
      <c r="R162" s="387" t="n">
        <v>34.78</v>
      </c>
      <c r="S162" s="387" t="n">
        <v>-3.2</v>
      </c>
    </row>
    <row r="163">
      <c r="A163" s="387" t="inlineStr">
        <is>
          <t>柳工转2</t>
        </is>
      </c>
      <c r="B163" s="387" t="inlineStr">
        <is>
          <t>127084</t>
        </is>
      </c>
      <c r="C163" s="387" t="inlineStr">
        <is>
          <t>000528</t>
        </is>
      </c>
      <c r="D163" s="387" t="inlineStr">
        <is>
          <t>柳    工</t>
        </is>
      </c>
      <c r="E163" s="387" t="n">
        <v>6.98</v>
      </c>
      <c r="F163" s="387" t="n">
        <v>9.074</v>
      </c>
      <c r="G163" s="387" t="n">
        <v>112</v>
      </c>
      <c r="H163" s="387" t="n">
        <v>5.584</v>
      </c>
      <c r="I163" s="387" t="n">
        <v>24.09</v>
      </c>
      <c r="J163" s="387" t="n">
        <v>2.562</v>
      </c>
      <c r="K163" s="387" t="inlineStr">
        <is>
          <t>未满足</t>
        </is>
      </c>
      <c r="L163" s="387" t="inlineStr">
        <is>
          <t>-</t>
        </is>
      </c>
      <c r="M163" s="387" t="inlineStr">
        <is>
          <t>-</t>
        </is>
      </c>
      <c r="N163" s="387" t="n">
        <v>24.809</v>
      </c>
      <c r="O163" s="387" t="n">
        <v>20290327</v>
      </c>
      <c r="P163" s="387" t="n">
        <v>141.16</v>
      </c>
      <c r="Q163" s="387" t="n">
        <v>0.83</v>
      </c>
      <c r="R163" s="387" t="n">
        <v>7.94</v>
      </c>
      <c r="S163" s="387" t="n">
        <v>0.38</v>
      </c>
    </row>
    <row r="164">
      <c r="A164" s="387" t="inlineStr">
        <is>
          <t>山路转债</t>
        </is>
      </c>
      <c r="B164" s="387" t="inlineStr">
        <is>
          <t>127083</t>
        </is>
      </c>
      <c r="C164" s="387" t="inlineStr">
        <is>
          <t>000498</t>
        </is>
      </c>
      <c r="D164" s="387" t="inlineStr">
        <is>
          <t>山东路桥</t>
        </is>
      </c>
      <c r="E164" s="387" t="n">
        <v>7.42</v>
      </c>
      <c r="F164" s="387" t="n">
        <v>9.646000000000001</v>
      </c>
      <c r="G164" s="387" t="n">
        <v>108</v>
      </c>
      <c r="H164" s="387" t="n">
        <v>6.307</v>
      </c>
      <c r="I164" s="387" t="n">
        <v>75.84</v>
      </c>
      <c r="J164" s="387" t="n">
        <v>2.553</v>
      </c>
      <c r="K164" s="387" t="inlineStr">
        <is>
          <t>未满足</t>
        </is>
      </c>
      <c r="L164" s="387" t="inlineStr">
        <is>
          <t>-</t>
        </is>
      </c>
      <c r="M164" s="387" t="inlineStr">
        <is>
          <t>-</t>
        </is>
      </c>
      <c r="N164" s="387" t="n">
        <v>48.359</v>
      </c>
      <c r="O164" s="387" t="n">
        <v>20290324</v>
      </c>
      <c r="P164" s="387" t="n">
        <v>117.78</v>
      </c>
      <c r="Q164" s="387" t="n">
        <v>0</v>
      </c>
      <c r="R164" s="387" t="n">
        <v>4.97</v>
      </c>
      <c r="S164" s="387" t="n">
        <v>0.61</v>
      </c>
    </row>
    <row r="165">
      <c r="A165" s="387" t="inlineStr">
        <is>
          <t>海顺转债</t>
        </is>
      </c>
      <c r="B165" s="387" t="inlineStr">
        <is>
          <t>123183</t>
        </is>
      </c>
      <c r="C165" s="387" t="inlineStr">
        <is>
          <t>300501</t>
        </is>
      </c>
      <c r="D165" s="387" t="inlineStr">
        <is>
          <t>海顺新材</t>
        </is>
      </c>
      <c r="E165" s="387" t="n">
        <v>11.63</v>
      </c>
      <c r="F165" s="387" t="n">
        <v>15.119</v>
      </c>
      <c r="G165" s="387" t="n">
        <v>115</v>
      </c>
      <c r="H165" s="387" t="n">
        <v>9.885999999999999</v>
      </c>
      <c r="I165" s="387" t="n">
        <v>50.12</v>
      </c>
      <c r="J165" s="387" t="n">
        <v>2.551</v>
      </c>
      <c r="K165" s="387" t="inlineStr">
        <is>
          <t>未满足</t>
        </is>
      </c>
      <c r="L165" s="387" t="inlineStr">
        <is>
          <t>-</t>
        </is>
      </c>
      <c r="M165" s="387" t="inlineStr">
        <is>
          <t>-</t>
        </is>
      </c>
      <c r="N165" s="387" t="n">
        <v>6.329</v>
      </c>
      <c r="O165" s="387" t="n">
        <v>20290323</v>
      </c>
      <c r="P165" s="387" t="n">
        <v>128.83</v>
      </c>
      <c r="Q165" s="387" t="n">
        <v>-0.43</v>
      </c>
      <c r="R165" s="387" t="n">
        <v>9.98</v>
      </c>
      <c r="S165" s="387" t="n">
        <v>-1.38</v>
      </c>
    </row>
    <row r="166">
      <c r="A166" s="387" t="inlineStr">
        <is>
          <t>平煤转债</t>
        </is>
      </c>
      <c r="B166" s="387" t="inlineStr">
        <is>
          <t>113066</t>
        </is>
      </c>
      <c r="C166" s="387" t="inlineStr">
        <is>
          <t>601666</t>
        </is>
      </c>
      <c r="D166" s="387" t="inlineStr">
        <is>
          <t>平煤股份</t>
        </is>
      </c>
      <c r="E166" s="387" t="n">
        <v>7.46</v>
      </c>
      <c r="F166" s="387" t="n">
        <v>9.698</v>
      </c>
      <c r="G166" s="387" t="n">
        <v>107</v>
      </c>
      <c r="H166" s="387" t="n">
        <v>5.968</v>
      </c>
      <c r="I166" s="387" t="n">
        <v>11.67</v>
      </c>
      <c r="J166" s="387" t="n">
        <v>2.532</v>
      </c>
      <c r="K166" s="387" t="inlineStr">
        <is>
          <t>计数中</t>
        </is>
      </c>
      <c r="L166" s="387" t="inlineStr">
        <is>
          <t>-</t>
        </is>
      </c>
      <c r="M166" s="387" t="inlineStr">
        <is>
          <t>-</t>
        </is>
      </c>
      <c r="N166" s="387" t="n">
        <v>14.274</v>
      </c>
      <c r="O166" s="387" t="n">
        <v>20290316</v>
      </c>
      <c r="P166" s="387" t="n">
        <v>139.21</v>
      </c>
      <c r="Q166" s="387" t="n">
        <v>0.53</v>
      </c>
      <c r="R166" s="387" t="n">
        <v>9.300000000000001</v>
      </c>
      <c r="S166" s="387" t="n">
        <v>-0.85</v>
      </c>
    </row>
    <row r="167">
      <c r="A167" s="387" t="inlineStr">
        <is>
          <t>神马转债</t>
        </is>
      </c>
      <c r="B167" s="387" t="inlineStr">
        <is>
          <t>110093</t>
        </is>
      </c>
      <c r="C167" s="387" t="inlineStr">
        <is>
          <t>600810</t>
        </is>
      </c>
      <c r="D167" s="387" t="inlineStr">
        <is>
          <t>神马股份</t>
        </is>
      </c>
      <c r="E167" s="387" t="n">
        <v>8.08</v>
      </c>
      <c r="F167" s="387" t="n">
        <v>10.504</v>
      </c>
      <c r="G167" s="387" t="n">
        <v>107</v>
      </c>
      <c r="H167" s="387" t="n">
        <v>6.464</v>
      </c>
      <c r="I167" s="387" t="n">
        <v>51.83</v>
      </c>
      <c r="J167" s="387" t="n">
        <v>2.532</v>
      </c>
      <c r="K167" s="387" t="inlineStr">
        <is>
          <t>未满足</t>
        </is>
      </c>
      <c r="L167" s="387" t="inlineStr">
        <is>
          <t>-</t>
        </is>
      </c>
      <c r="M167" s="387" t="inlineStr">
        <is>
          <t>-</t>
        </is>
      </c>
      <c r="N167" s="387" t="n">
        <v>22.197</v>
      </c>
      <c r="O167" s="387" t="n">
        <v>20290316</v>
      </c>
      <c r="P167" s="387" t="n">
        <v>123.08</v>
      </c>
      <c r="Q167" s="387" t="n">
        <v>-0.44</v>
      </c>
      <c r="R167" s="387" t="n">
        <v>6.55</v>
      </c>
      <c r="S167" s="387" t="n">
        <v>-0.46</v>
      </c>
    </row>
    <row r="168">
      <c r="A168" s="387" t="inlineStr">
        <is>
          <t>亚科转债</t>
        </is>
      </c>
      <c r="B168" s="387" t="inlineStr">
        <is>
          <t>127082</t>
        </is>
      </c>
      <c r="C168" s="387" t="inlineStr">
        <is>
          <t>002540</t>
        </is>
      </c>
      <c r="D168" s="387" t="inlineStr">
        <is>
          <t>亚太科技</t>
        </is>
      </c>
      <c r="E168" s="387" t="n">
        <v>5.22</v>
      </c>
      <c r="F168" s="387" t="n">
        <v>6.786</v>
      </c>
      <c r="G168" s="387" t="n">
        <v>112</v>
      </c>
      <c r="H168" s="387" t="n">
        <v>4.698</v>
      </c>
      <c r="I168" s="387" t="n">
        <v>35.86</v>
      </c>
      <c r="J168" s="387" t="n">
        <v>2.512</v>
      </c>
      <c r="K168" s="387" t="inlineStr">
        <is>
          <t>未满足</t>
        </is>
      </c>
      <c r="L168" s="387" t="inlineStr">
        <is>
          <t>-</t>
        </is>
      </c>
      <c r="M168" s="387" t="inlineStr">
        <is>
          <t>-</t>
        </is>
      </c>
      <c r="N168" s="387" t="n">
        <v>11.585</v>
      </c>
      <c r="O168" s="387" t="n">
        <v>20290309</v>
      </c>
      <c r="P168" s="387" t="n">
        <v>133.78</v>
      </c>
      <c r="Q168" s="387" t="n">
        <v>-0.18</v>
      </c>
      <c r="R168" s="387" t="n">
        <v>5.14</v>
      </c>
      <c r="S168" s="387" t="n">
        <v>-0.19</v>
      </c>
    </row>
    <row r="169">
      <c r="A169" s="387" t="inlineStr">
        <is>
          <t>浙矿转债</t>
        </is>
      </c>
      <c r="B169" s="387" t="inlineStr">
        <is>
          <t>123180</t>
        </is>
      </c>
      <c r="C169" s="387" t="inlineStr">
        <is>
          <t>300837</t>
        </is>
      </c>
      <c r="D169" s="387" t="inlineStr">
        <is>
          <t>浙矿股份</t>
        </is>
      </c>
      <c r="E169" s="387" t="n">
        <v>47.59</v>
      </c>
      <c r="F169" s="387" t="n">
        <v>61.867</v>
      </c>
      <c r="G169" s="387" t="n">
        <v>115</v>
      </c>
      <c r="H169" s="387" t="n">
        <v>40.452</v>
      </c>
      <c r="I169" s="387" t="n">
        <v>160.04</v>
      </c>
      <c r="J169" s="387" t="n">
        <v>2.512</v>
      </c>
      <c r="K169" s="387" t="inlineStr">
        <is>
          <t>未满足</t>
        </is>
      </c>
      <c r="L169" s="387" t="inlineStr">
        <is>
          <t>-</t>
        </is>
      </c>
      <c r="M169" s="387" t="inlineStr">
        <is>
          <t>-</t>
        </is>
      </c>
      <c r="N169" s="387" t="n">
        <v>3.196</v>
      </c>
      <c r="O169" s="387" t="n">
        <v>20290309</v>
      </c>
      <c r="P169" s="387" t="n">
        <v>129.01</v>
      </c>
      <c r="Q169" s="387" t="n">
        <v>0.79</v>
      </c>
      <c r="R169" s="387" t="n">
        <v>23.61</v>
      </c>
      <c r="S169" s="387" t="n">
        <v>2.65</v>
      </c>
    </row>
    <row r="170">
      <c r="A170" s="387" t="inlineStr">
        <is>
          <t>建龙转债</t>
        </is>
      </c>
      <c r="B170" s="387" t="inlineStr">
        <is>
          <t>118032</t>
        </is>
      </c>
      <c r="C170" s="387" t="inlineStr">
        <is>
          <t>688357</t>
        </is>
      </c>
      <c r="D170" s="387" t="inlineStr">
        <is>
          <t>建龙微纳</t>
        </is>
      </c>
      <c r="E170" s="387" t="n">
        <v>71.41</v>
      </c>
      <c r="F170" s="387" t="n">
        <v>92.833</v>
      </c>
      <c r="G170" s="387" t="n">
        <v>115</v>
      </c>
      <c r="H170" s="387" t="n">
        <v>60.698</v>
      </c>
      <c r="I170" s="387" t="n">
        <v>232.92</v>
      </c>
      <c r="J170" s="387" t="n">
        <v>2.51</v>
      </c>
      <c r="K170" s="387" t="inlineStr">
        <is>
          <t>未满足</t>
        </is>
      </c>
      <c r="L170" s="387" t="inlineStr">
        <is>
          <t>-</t>
        </is>
      </c>
      <c r="M170" s="387" t="inlineStr">
        <is>
          <t>-</t>
        </is>
      </c>
      <c r="N170" s="387" t="n">
        <v>6.999</v>
      </c>
      <c r="O170" s="387" t="n">
        <v>20290308</v>
      </c>
      <c r="P170" s="387" t="n">
        <v>123.69</v>
      </c>
      <c r="Q170" s="387" t="n">
        <v>0.12</v>
      </c>
      <c r="R170" s="387" t="n">
        <v>26.53</v>
      </c>
      <c r="S170" s="387" t="n">
        <v>0.04</v>
      </c>
    </row>
    <row r="171">
      <c r="A171" s="387" t="inlineStr">
        <is>
          <t>立高转债</t>
        </is>
      </c>
      <c r="B171" s="387" t="inlineStr">
        <is>
          <t>123179</t>
        </is>
      </c>
      <c r="C171" s="387" t="inlineStr">
        <is>
          <t>300973</t>
        </is>
      </c>
      <c r="D171" s="387" t="inlineStr">
        <is>
          <t>立高食品</t>
        </is>
      </c>
      <c r="E171" s="387" t="n">
        <v>94.64</v>
      </c>
      <c r="F171" s="387" t="n">
        <v>123.032</v>
      </c>
      <c r="G171" s="387" t="n">
        <v>115</v>
      </c>
      <c r="H171" s="387" t="n">
        <v>80.444</v>
      </c>
      <c r="I171" s="387" t="n">
        <v>325.47</v>
      </c>
      <c r="J171" s="387" t="n">
        <v>2.507</v>
      </c>
      <c r="K171" s="387" t="inlineStr">
        <is>
          <t>未满足</t>
        </is>
      </c>
      <c r="L171" s="387" t="inlineStr">
        <is>
          <t>-</t>
        </is>
      </c>
      <c r="M171" s="387" t="inlineStr">
        <is>
          <t>-</t>
        </is>
      </c>
      <c r="N171" s="387" t="n">
        <v>9.499000000000001</v>
      </c>
      <c r="O171" s="387" t="n">
        <v>20290307</v>
      </c>
      <c r="P171" s="387" t="n">
        <v>121.74</v>
      </c>
      <c r="Q171" s="387" t="n">
        <v>-0.09</v>
      </c>
      <c r="R171" s="387" t="n">
        <v>27.08</v>
      </c>
      <c r="S171" s="387" t="n">
        <v>1.88</v>
      </c>
    </row>
    <row r="172">
      <c r="A172" s="387" t="inlineStr">
        <is>
          <t>花园转债</t>
        </is>
      </c>
      <c r="B172" s="387" t="inlineStr">
        <is>
          <t>123178</t>
        </is>
      </c>
      <c r="C172" s="387" t="inlineStr">
        <is>
          <t>300401</t>
        </is>
      </c>
      <c r="D172" s="387" t="inlineStr">
        <is>
          <t>花园生物</t>
        </is>
      </c>
      <c r="E172" s="387" t="n">
        <v>13.34</v>
      </c>
      <c r="F172" s="387" t="n">
        <v>17.342</v>
      </c>
      <c r="G172" s="387" t="n">
        <v>115</v>
      </c>
      <c r="H172" s="387" t="n">
        <v>11.339</v>
      </c>
      <c r="I172" s="387" t="n">
        <v>27.57</v>
      </c>
      <c r="J172" s="387" t="n">
        <v>2.504</v>
      </c>
      <c r="K172" s="387" t="inlineStr">
        <is>
          <t>未满足</t>
        </is>
      </c>
      <c r="L172" s="387" t="inlineStr">
        <is>
          <t>-</t>
        </is>
      </c>
      <c r="M172" s="387" t="inlineStr">
        <is>
          <t>-</t>
        </is>
      </c>
      <c r="N172" s="387" t="n">
        <v>11.58</v>
      </c>
      <c r="O172" s="387" t="n">
        <v>20290306</v>
      </c>
      <c r="P172" s="387" t="n">
        <v>141.06</v>
      </c>
      <c r="Q172" s="387" t="n">
        <v>-1.22</v>
      </c>
      <c r="R172" s="387" t="n">
        <v>14.75</v>
      </c>
      <c r="S172" s="387" t="n">
        <v>-4.96</v>
      </c>
    </row>
    <row r="173">
      <c r="A173" s="387" t="inlineStr">
        <is>
          <t>精测转2</t>
        </is>
      </c>
      <c r="B173" s="387" t="inlineStr">
        <is>
          <t>123176</t>
        </is>
      </c>
      <c r="C173" s="387" t="inlineStr">
        <is>
          <t>300567</t>
        </is>
      </c>
      <c r="D173" s="387" t="inlineStr">
        <is>
          <t>精测电子</t>
        </is>
      </c>
      <c r="E173" s="387" t="n">
        <v>64.51000000000001</v>
      </c>
      <c r="F173" s="387" t="n">
        <v>83.863</v>
      </c>
      <c r="G173" s="387" t="n">
        <v>112</v>
      </c>
      <c r="H173" s="387" t="n">
        <v>54.834</v>
      </c>
      <c r="I173" s="387" t="n">
        <v>34.66</v>
      </c>
      <c r="J173" s="387" t="n">
        <v>2.493</v>
      </c>
      <c r="K173" s="387" t="inlineStr">
        <is>
          <t>暂不强赎</t>
        </is>
      </c>
      <c r="L173" s="387" t="inlineStr">
        <is>
          <t>-</t>
        </is>
      </c>
      <c r="M173" s="387" t="inlineStr">
        <is>
          <t>-</t>
        </is>
      </c>
      <c r="N173" s="387" t="n">
        <v>12.753</v>
      </c>
      <c r="O173" s="387" t="n">
        <v>20290302</v>
      </c>
      <c r="P173" s="387" t="n">
        <v>391.72</v>
      </c>
      <c r="Q173" s="387" t="n">
        <v>-6.11</v>
      </c>
      <c r="R173" s="387" t="n">
        <v>187.66</v>
      </c>
      <c r="S173" s="387" t="n">
        <v>-4.83</v>
      </c>
    </row>
    <row r="174">
      <c r="A174" s="387" t="inlineStr">
        <is>
          <t>爱玛转债</t>
        </is>
      </c>
      <c r="B174" s="387" t="inlineStr">
        <is>
          <t>113666</t>
        </is>
      </c>
      <c r="C174" s="387" t="inlineStr">
        <is>
          <t>603529</t>
        </is>
      </c>
      <c r="D174" s="387" t="inlineStr">
        <is>
          <t>爱玛科技</t>
        </is>
      </c>
      <c r="E174" s="387" t="n">
        <v>37.06</v>
      </c>
      <c r="F174" s="387" t="n">
        <v>48.178</v>
      </c>
      <c r="G174" s="387" t="n">
        <v>110</v>
      </c>
      <c r="H174" s="387" t="n">
        <v>31.501</v>
      </c>
      <c r="I174" s="387" t="n">
        <v>105.89</v>
      </c>
      <c r="J174" s="387" t="n">
        <v>2.474</v>
      </c>
      <c r="K174" s="387" t="inlineStr">
        <is>
          <t>未满足</t>
        </is>
      </c>
      <c r="L174" s="387" t="inlineStr">
        <is>
          <t>-</t>
        </is>
      </c>
      <c r="M174" s="387" t="inlineStr">
        <is>
          <t>-</t>
        </is>
      </c>
      <c r="N174" s="387" t="n">
        <v>19.994</v>
      </c>
      <c r="O174" s="387" t="n">
        <v>20290223</v>
      </c>
      <c r="P174" s="387" t="n">
        <v>120.5</v>
      </c>
      <c r="Q174" s="387" t="n">
        <v>0.25</v>
      </c>
      <c r="R174" s="387" t="n">
        <v>21.69</v>
      </c>
      <c r="S174" s="387" t="n">
        <v>0.37</v>
      </c>
    </row>
    <row r="175">
      <c r="A175" s="387" t="inlineStr">
        <is>
          <t>百畅转债</t>
        </is>
      </c>
      <c r="B175" s="387" t="inlineStr">
        <is>
          <t>123175</t>
        </is>
      </c>
      <c r="C175" s="387" t="inlineStr">
        <is>
          <t>300614</t>
        </is>
      </c>
      <c r="D175" s="387" t="inlineStr">
        <is>
          <t>百川畅银</t>
        </is>
      </c>
      <c r="E175" s="387" t="n">
        <v>20.4</v>
      </c>
      <c r="F175" s="387" t="n">
        <v>26.52</v>
      </c>
      <c r="G175" s="387" t="n">
        <v>112</v>
      </c>
      <c r="H175" s="387" t="n">
        <v>17.34</v>
      </c>
      <c r="I175" s="387" t="n">
        <v>125.24</v>
      </c>
      <c r="J175" s="387" t="n">
        <v>2.471</v>
      </c>
      <c r="K175" s="387" t="inlineStr">
        <is>
          <t>未满足</t>
        </is>
      </c>
      <c r="L175" s="387" t="inlineStr">
        <is>
          <t>-</t>
        </is>
      </c>
      <c r="M175" s="387" t="inlineStr">
        <is>
          <t>-</t>
        </is>
      </c>
      <c r="N175" s="387" t="n">
        <v>4.199</v>
      </c>
      <c r="O175" s="387" t="n">
        <v>20290222</v>
      </c>
      <c r="P175" s="387" t="n">
        <v>118.8</v>
      </c>
      <c r="Q175" s="387" t="n">
        <v>-0.27</v>
      </c>
      <c r="R175" s="387" t="n">
        <v>10.76</v>
      </c>
      <c r="S175" s="387" t="n">
        <v>0.37</v>
      </c>
    </row>
    <row r="176">
      <c r="A176" s="387" t="inlineStr">
        <is>
          <t>天23转债</t>
        </is>
      </c>
      <c r="B176" s="387" t="inlineStr">
        <is>
          <t>118031</t>
        </is>
      </c>
      <c r="C176" s="387" t="inlineStr">
        <is>
          <t>688599</t>
        </is>
      </c>
      <c r="D176" s="387" t="inlineStr">
        <is>
          <t>天合光能</t>
        </is>
      </c>
      <c r="E176" s="387" t="n">
        <v>16</v>
      </c>
      <c r="F176" s="387" t="n">
        <v>20.8</v>
      </c>
      <c r="G176" s="387" t="n">
        <v>115</v>
      </c>
      <c r="H176" s="387" t="n">
        <v>13.6</v>
      </c>
      <c r="I176" s="387" t="n">
        <v>72.69</v>
      </c>
      <c r="J176" s="387" t="n">
        <v>2.447</v>
      </c>
      <c r="K176" s="387" t="inlineStr">
        <is>
          <t>未满足</t>
        </is>
      </c>
      <c r="L176" s="387" t="inlineStr">
        <is>
          <t>-</t>
        </is>
      </c>
      <c r="M176" s="387" t="inlineStr">
        <is>
          <t>-</t>
        </is>
      </c>
      <c r="N176" s="387" t="n">
        <v>58.512</v>
      </c>
      <c r="O176" s="387" t="n">
        <v>20290213</v>
      </c>
      <c r="P176" s="387" t="n">
        <v>121.42</v>
      </c>
      <c r="Q176" s="387" t="n">
        <v>0.23</v>
      </c>
      <c r="R176" s="387" t="n">
        <v>11.25</v>
      </c>
      <c r="S176" s="387" t="n">
        <v>0.8100000000000001</v>
      </c>
    </row>
    <row r="177">
      <c r="A177" s="387" t="inlineStr">
        <is>
          <t>三房转债</t>
        </is>
      </c>
      <c r="B177" s="387" t="inlineStr">
        <is>
          <t>110092</t>
        </is>
      </c>
      <c r="C177" s="387" t="inlineStr">
        <is>
          <t>600370</t>
        </is>
      </c>
      <c r="D177" s="387" t="inlineStr">
        <is>
          <t>*ST三房</t>
        </is>
      </c>
      <c r="E177" s="387" t="n">
        <v>3.02</v>
      </c>
      <c r="F177" s="387" t="n">
        <v>3.926</v>
      </c>
      <c r="G177" s="387" t="n">
        <v>110</v>
      </c>
      <c r="H177" s="387" t="n">
        <v>2.567</v>
      </c>
      <c r="I177" s="387" t="n">
        <v>44.64</v>
      </c>
      <c r="J177" s="387" t="n">
        <v>2.343</v>
      </c>
      <c r="K177" s="387" t="inlineStr">
        <is>
          <t>未满足</t>
        </is>
      </c>
      <c r="L177" s="387" t="inlineStr">
        <is>
          <t>-</t>
        </is>
      </c>
      <c r="M177" s="387" t="inlineStr">
        <is>
          <t>-</t>
        </is>
      </c>
      <c r="N177" s="387" t="n">
        <v>21.185</v>
      </c>
      <c r="O177" s="387" t="n">
        <v>20290106</v>
      </c>
      <c r="P177" s="387" t="n">
        <v>73.28</v>
      </c>
      <c r="Q177" s="387" t="n">
        <v>0.84</v>
      </c>
      <c r="R177" s="387" t="n">
        <v>1.53</v>
      </c>
      <c r="S177" s="387" t="n">
        <v>0</v>
      </c>
    </row>
    <row r="178">
      <c r="A178" s="387" t="inlineStr">
        <is>
          <t>福新转债</t>
        </is>
      </c>
      <c r="B178" s="387" t="inlineStr">
        <is>
          <t>111012</t>
        </is>
      </c>
      <c r="C178" s="387" t="inlineStr">
        <is>
          <t>605488</t>
        </is>
      </c>
      <c r="D178" s="387" t="inlineStr">
        <is>
          <t>福莱新材</t>
        </is>
      </c>
      <c r="E178" s="387" t="n">
        <v>11.11</v>
      </c>
      <c r="F178" s="387" t="n">
        <v>14.443</v>
      </c>
      <c r="G178" s="387" t="n">
        <v>115</v>
      </c>
      <c r="H178" s="387" t="n">
        <v>8.888</v>
      </c>
      <c r="I178" s="387" t="n">
        <v>28.29</v>
      </c>
      <c r="J178" s="387" t="n">
        <v>2.337</v>
      </c>
      <c r="K178" s="387" t="inlineStr">
        <is>
          <t>暂不强赎</t>
        </is>
      </c>
      <c r="L178" s="387" t="inlineStr">
        <is>
          <t>-</t>
        </is>
      </c>
      <c r="M178" s="387" t="inlineStr">
        <is>
          <t>-</t>
        </is>
      </c>
      <c r="N178" s="387" t="n">
        <v>1.016</v>
      </c>
      <c r="O178" s="387" t="n">
        <v>20290104</v>
      </c>
      <c r="P178" s="387" t="n">
        <v>314.32</v>
      </c>
      <c r="Q178" s="387" t="n">
        <v>-4.77</v>
      </c>
      <c r="R178" s="387" t="n">
        <v>27.22</v>
      </c>
      <c r="S178" s="387" t="n">
        <v>-3.92</v>
      </c>
    </row>
    <row r="179">
      <c r="A179" s="387" t="inlineStr">
        <is>
          <t>声迅转债</t>
        </is>
      </c>
      <c r="B179" s="387" t="inlineStr">
        <is>
          <t>127080</t>
        </is>
      </c>
      <c r="C179" s="387" t="inlineStr">
        <is>
          <t>003004</t>
        </is>
      </c>
      <c r="D179" s="387" t="inlineStr">
        <is>
          <t>声迅股份</t>
        </is>
      </c>
      <c r="E179" s="387" t="n">
        <v>28.94</v>
      </c>
      <c r="F179" s="387" t="n">
        <v>37.622</v>
      </c>
      <c r="G179" s="387" t="n">
        <v>115</v>
      </c>
      <c r="H179" s="387" t="n">
        <v>24.599</v>
      </c>
      <c r="I179" s="387" t="n">
        <v>6.76</v>
      </c>
      <c r="J179" s="387" t="n">
        <v>2.323</v>
      </c>
      <c r="K179" s="387" t="inlineStr">
        <is>
          <t>计数中</t>
        </is>
      </c>
      <c r="L179" s="387" t="inlineStr">
        <is>
          <t>-</t>
        </is>
      </c>
      <c r="M179" s="387" t="inlineStr">
        <is>
          <t>-</t>
        </is>
      </c>
      <c r="N179" s="387" t="n">
        <v>2.793</v>
      </c>
      <c r="O179" s="387" t="n">
        <v>20281230</v>
      </c>
      <c r="P179" s="387" t="n">
        <v>277.6</v>
      </c>
      <c r="Q179" s="387" t="n">
        <v>0.44</v>
      </c>
      <c r="R179" s="387" t="n">
        <v>75.25</v>
      </c>
      <c r="S179" s="387" t="n">
        <v>2.45</v>
      </c>
    </row>
    <row r="180">
      <c r="A180" s="387" t="inlineStr">
        <is>
          <t>恒锋转债</t>
        </is>
      </c>
      <c r="B180" s="387" t="inlineStr">
        <is>
          <t>123173</t>
        </is>
      </c>
      <c r="C180" s="387" t="inlineStr">
        <is>
          <t>300605</t>
        </is>
      </c>
      <c r="D180" s="387" t="inlineStr">
        <is>
          <t>恒锋信息</t>
        </is>
      </c>
      <c r="E180" s="387" t="n">
        <v>10</v>
      </c>
      <c r="F180" s="387" t="n">
        <v>13</v>
      </c>
      <c r="G180" s="387" t="n">
        <v>115</v>
      </c>
      <c r="H180" s="387" t="n">
        <v>8</v>
      </c>
      <c r="I180" s="387" t="n">
        <v>31.21</v>
      </c>
      <c r="J180" s="387" t="n">
        <v>2.323</v>
      </c>
      <c r="K180" s="387" t="inlineStr">
        <is>
          <t>未满足</t>
        </is>
      </c>
      <c r="L180" s="387" t="inlineStr">
        <is>
          <t>-</t>
        </is>
      </c>
      <c r="M180" s="387" t="inlineStr">
        <is>
          <t>-</t>
        </is>
      </c>
      <c r="N180" s="387" t="n">
        <v>2.33</v>
      </c>
      <c r="O180" s="387" t="n">
        <v>20281230</v>
      </c>
      <c r="P180" s="387" t="n">
        <v>138.3</v>
      </c>
      <c r="Q180" s="387" t="n">
        <v>0.47</v>
      </c>
      <c r="R180" s="387" t="n">
        <v>10.54</v>
      </c>
      <c r="S180" s="387" t="n">
        <v>0.48</v>
      </c>
    </row>
    <row r="181">
      <c r="A181" s="387" t="inlineStr">
        <is>
          <t>睿创转债</t>
        </is>
      </c>
      <c r="B181" s="387" t="inlineStr">
        <is>
          <t>118030</t>
        </is>
      </c>
      <c r="C181" s="387" t="inlineStr">
        <is>
          <t>688002</t>
        </is>
      </c>
      <c r="D181" s="387" t="inlineStr">
        <is>
          <t>睿创微纳</t>
        </is>
      </c>
      <c r="E181" s="387" t="n">
        <v>38.66</v>
      </c>
      <c r="F181" s="387" t="n">
        <v>50.258</v>
      </c>
      <c r="G181" s="387" t="n">
        <v>110</v>
      </c>
      <c r="H181" s="387" t="n">
        <v>32.861</v>
      </c>
      <c r="I181" s="387" t="n">
        <v>25.47</v>
      </c>
      <c r="J181" s="387" t="n">
        <v>2.323</v>
      </c>
      <c r="K181" s="387" t="inlineStr">
        <is>
          <t>暂不强赎</t>
        </is>
      </c>
      <c r="L181" s="387" t="inlineStr">
        <is>
          <t>-</t>
        </is>
      </c>
      <c r="M181" s="387" t="inlineStr">
        <is>
          <t>-</t>
        </is>
      </c>
      <c r="N181" s="387" t="n">
        <v>12.622</v>
      </c>
      <c r="O181" s="387" t="n">
        <v>20281230</v>
      </c>
      <c r="P181" s="387" t="n">
        <v>585.63</v>
      </c>
      <c r="Q181" s="387" t="n">
        <v>-1.4</v>
      </c>
      <c r="R181" s="387" t="n">
        <v>180.45</v>
      </c>
      <c r="S181" s="387" t="n">
        <v>-0.12</v>
      </c>
    </row>
    <row r="182">
      <c r="A182" s="387" t="inlineStr">
        <is>
          <t>漱玉转债</t>
        </is>
      </c>
      <c r="B182" s="387" t="inlineStr">
        <is>
          <t>123172</t>
        </is>
      </c>
      <c r="C182" s="387" t="inlineStr">
        <is>
          <t>301017</t>
        </is>
      </c>
      <c r="D182" s="387" t="inlineStr">
        <is>
          <t>漱玉平民</t>
        </is>
      </c>
      <c r="E182" s="387" t="n">
        <v>14.91</v>
      </c>
      <c r="F182" s="387" t="n">
        <v>19.383</v>
      </c>
      <c r="G182" s="387" t="n">
        <v>113</v>
      </c>
      <c r="H182" s="387" t="n">
        <v>12.673</v>
      </c>
      <c r="I182" s="387" t="n">
        <v>46.27</v>
      </c>
      <c r="J182" s="387" t="n">
        <v>2.282</v>
      </c>
      <c r="K182" s="387" t="inlineStr">
        <is>
          <t>未满足</t>
        </is>
      </c>
      <c r="L182" s="387" t="inlineStr">
        <is>
          <t>-</t>
        </is>
      </c>
      <c r="M182" s="387" t="inlineStr">
        <is>
          <t>-</t>
        </is>
      </c>
      <c r="N182" s="387" t="n">
        <v>7.96</v>
      </c>
      <c r="O182" s="387" t="n">
        <v>20281215</v>
      </c>
      <c r="P182" s="387" t="n">
        <v>129</v>
      </c>
      <c r="Q182" s="387" t="n">
        <v>-0.06</v>
      </c>
      <c r="R182" s="387" t="n">
        <v>13.15</v>
      </c>
      <c r="S182" s="387" t="n">
        <v>0.15</v>
      </c>
    </row>
    <row r="183">
      <c r="A183" s="387" t="inlineStr">
        <is>
          <t>汇通转债</t>
        </is>
      </c>
      <c r="B183" s="387" t="inlineStr">
        <is>
          <t>113665</t>
        </is>
      </c>
      <c r="C183" s="387" t="inlineStr">
        <is>
          <t>603176</t>
        </is>
      </c>
      <c r="D183" s="387" t="inlineStr">
        <is>
          <t>汇通集团</t>
        </is>
      </c>
      <c r="E183" s="387" t="n">
        <v>6.31</v>
      </c>
      <c r="F183" s="387" t="n">
        <v>8.202999999999999</v>
      </c>
      <c r="G183" s="387" t="n">
        <v>115</v>
      </c>
      <c r="H183" s="387" t="n">
        <v>5.364</v>
      </c>
      <c r="I183" s="387" t="n">
        <v>47.92</v>
      </c>
      <c r="J183" s="387" t="n">
        <v>2.282</v>
      </c>
      <c r="K183" s="387" t="inlineStr">
        <is>
          <t>未满足</t>
        </is>
      </c>
      <c r="L183" s="387" t="inlineStr">
        <is>
          <t>-</t>
        </is>
      </c>
      <c r="M183" s="387" t="inlineStr">
        <is>
          <t>-</t>
        </is>
      </c>
      <c r="N183" s="387" t="n">
        <v>3.596</v>
      </c>
      <c r="O183" s="387" t="n">
        <v>20281215</v>
      </c>
      <c r="P183" s="387" t="n">
        <v>128.7</v>
      </c>
      <c r="Q183" s="387" t="n">
        <v>0.21</v>
      </c>
      <c r="R183" s="387" t="n">
        <v>5.49</v>
      </c>
      <c r="S183" s="387" t="n">
        <v>0.92</v>
      </c>
    </row>
    <row r="184">
      <c r="A184" s="387" t="inlineStr">
        <is>
          <t>优彩转债</t>
        </is>
      </c>
      <c r="B184" s="387" t="inlineStr">
        <is>
          <t>127078</t>
        </is>
      </c>
      <c r="C184" s="387" t="inlineStr">
        <is>
          <t>002998</t>
        </is>
      </c>
      <c r="D184" s="387" t="inlineStr">
        <is>
          <t>优彩资源</t>
        </is>
      </c>
      <c r="E184" s="387" t="n">
        <v>6.11</v>
      </c>
      <c r="F184" s="387" t="n">
        <v>7.943</v>
      </c>
      <c r="G184" s="387" t="n">
        <v>115</v>
      </c>
      <c r="H184" s="387" t="n">
        <v>5.194</v>
      </c>
      <c r="I184" s="387" t="n">
        <v>15.66</v>
      </c>
      <c r="J184" s="387" t="n">
        <v>2.28</v>
      </c>
      <c r="K184" s="387" t="inlineStr">
        <is>
          <t>暂不强赎</t>
        </is>
      </c>
      <c r="L184" s="387" t="inlineStr">
        <is>
          <t>-</t>
        </is>
      </c>
      <c r="M184" s="387" t="inlineStr">
        <is>
          <t>-</t>
        </is>
      </c>
      <c r="N184" s="387" t="n">
        <v>4.158</v>
      </c>
      <c r="O184" s="387" t="n">
        <v>20281214</v>
      </c>
      <c r="P184" s="387" t="n">
        <v>162.8</v>
      </c>
      <c r="Q184" s="387" t="n">
        <v>0</v>
      </c>
      <c r="R184" s="387" t="n">
        <v>8.6</v>
      </c>
      <c r="S184" s="387" t="n">
        <v>0</v>
      </c>
    </row>
    <row r="185">
      <c r="A185" s="387" t="inlineStr">
        <is>
          <t>共同转债</t>
        </is>
      </c>
      <c r="B185" s="387" t="inlineStr">
        <is>
          <t>123171</t>
        </is>
      </c>
      <c r="C185" s="387" t="inlineStr">
        <is>
          <t>300966</t>
        </is>
      </c>
      <c r="D185" s="387" t="inlineStr">
        <is>
          <t>共同药业</t>
        </is>
      </c>
      <c r="E185" s="387" t="n">
        <v>27.08</v>
      </c>
      <c r="F185" s="387" t="n">
        <v>35.204</v>
      </c>
      <c r="G185" s="387" t="n">
        <v>115</v>
      </c>
      <c r="H185" s="387" t="n">
        <v>23.018</v>
      </c>
      <c r="I185" s="387" t="n">
        <v>48.31</v>
      </c>
      <c r="J185" s="387" t="n">
        <v>2.236</v>
      </c>
      <c r="K185" s="387" t="inlineStr">
        <is>
          <t>未满足</t>
        </is>
      </c>
      <c r="L185" s="387" t="inlineStr">
        <is>
          <t>-</t>
        </is>
      </c>
      <c r="M185" s="387" t="inlineStr">
        <is>
          <t>-</t>
        </is>
      </c>
      <c r="N185" s="387" t="n">
        <v>3.799</v>
      </c>
      <c r="O185" s="387" t="n">
        <v>20281128</v>
      </c>
      <c r="P185" s="387" t="n">
        <v>129.25</v>
      </c>
      <c r="Q185" s="387" t="n">
        <v>0</v>
      </c>
      <c r="R185" s="387" t="n">
        <v>23.6</v>
      </c>
      <c r="S185" s="387" t="n">
        <v>0.38</v>
      </c>
    </row>
    <row r="186">
      <c r="A186" s="387" t="inlineStr">
        <is>
          <t>宏图转债</t>
        </is>
      </c>
      <c r="B186" s="387" t="inlineStr">
        <is>
          <t>118027</t>
        </is>
      </c>
      <c r="C186" s="387" t="inlineStr">
        <is>
          <t>688066</t>
        </is>
      </c>
      <c r="D186" s="387" t="inlineStr">
        <is>
          <t>*ST航图</t>
        </is>
      </c>
      <c r="E186" s="387" t="n">
        <v>13.12</v>
      </c>
      <c r="F186" s="387" t="n">
        <v>17.056</v>
      </c>
      <c r="G186" s="387" t="n">
        <v>115</v>
      </c>
      <c r="H186" s="387" t="n">
        <v>11.152</v>
      </c>
      <c r="I186" s="387" t="n">
        <v>38.36</v>
      </c>
      <c r="J186" s="387" t="n">
        <v>2.236</v>
      </c>
      <c r="K186" s="387" t="inlineStr">
        <is>
          <t>未满足</t>
        </is>
      </c>
      <c r="L186" s="387" t="inlineStr">
        <is>
          <t>-</t>
        </is>
      </c>
      <c r="M186" s="387" t="inlineStr">
        <is>
          <t>-</t>
        </is>
      </c>
      <c r="N186" s="387" t="n">
        <v>9.475</v>
      </c>
      <c r="O186" s="387" t="n">
        <v>20281128</v>
      </c>
      <c r="P186" s="387" t="n">
        <v>83.31</v>
      </c>
      <c r="Q186" s="387" t="n">
        <v>0.01</v>
      </c>
      <c r="R186" s="387" t="n">
        <v>7.9</v>
      </c>
      <c r="S186" s="387" t="n">
        <v>0.13</v>
      </c>
    </row>
    <row r="187">
      <c r="A187" s="387" t="inlineStr">
        <is>
          <t>惠云转债</t>
        </is>
      </c>
      <c r="B187" s="387" t="inlineStr">
        <is>
          <t>123168</t>
        </is>
      </c>
      <c r="C187" s="387" t="inlineStr">
        <is>
          <t>300891</t>
        </is>
      </c>
      <c r="D187" s="387" t="inlineStr">
        <is>
          <t>惠云钛业</t>
        </is>
      </c>
      <c r="E187" s="387" t="n">
        <v>10.74</v>
      </c>
      <c r="F187" s="387" t="n">
        <v>13.962</v>
      </c>
      <c r="G187" s="387" t="n">
        <v>115</v>
      </c>
      <c r="H187" s="387" t="n">
        <v>9.129</v>
      </c>
      <c r="I187" s="387" t="n">
        <v>82.72</v>
      </c>
      <c r="J187" s="387" t="n">
        <v>2.222</v>
      </c>
      <c r="K187" s="387" t="inlineStr">
        <is>
          <t>未满足</t>
        </is>
      </c>
      <c r="L187" s="387" t="inlineStr">
        <is>
          <t>-</t>
        </is>
      </c>
      <c r="M187" s="387" t="inlineStr">
        <is>
          <t>-</t>
        </is>
      </c>
      <c r="N187" s="387" t="n">
        <v>4.899</v>
      </c>
      <c r="O187" s="387" t="n">
        <v>20281123</v>
      </c>
      <c r="P187" s="387" t="n">
        <v>127.6</v>
      </c>
      <c r="Q187" s="387" t="n">
        <v>-0.16</v>
      </c>
      <c r="R187" s="387" t="n">
        <v>7.5</v>
      </c>
      <c r="S187" s="387" t="n">
        <v>0</v>
      </c>
    </row>
    <row r="188">
      <c r="A188" s="387" t="inlineStr">
        <is>
          <t>福22转债</t>
        </is>
      </c>
      <c r="B188" s="387" t="inlineStr">
        <is>
          <t>113661</t>
        </is>
      </c>
      <c r="C188" s="387" t="inlineStr">
        <is>
          <t>603806</t>
        </is>
      </c>
      <c r="D188" s="387" t="inlineStr">
        <is>
          <t>福斯特</t>
        </is>
      </c>
      <c r="E188" s="387" t="n">
        <v>14.59</v>
      </c>
      <c r="F188" s="387" t="n">
        <v>18.967</v>
      </c>
      <c r="G188" s="387" t="n">
        <v>110</v>
      </c>
      <c r="H188" s="387" t="n">
        <v>12.402</v>
      </c>
      <c r="I188" s="387" t="n">
        <v>36.06</v>
      </c>
      <c r="J188" s="387" t="n">
        <v>2.219</v>
      </c>
      <c r="K188" s="387" t="inlineStr">
        <is>
          <t>未满足</t>
        </is>
      </c>
      <c r="L188" s="387" t="inlineStr">
        <is>
          <t>-</t>
        </is>
      </c>
      <c r="M188" s="387" t="inlineStr">
        <is>
          <t>-</t>
        </is>
      </c>
      <c r="N188" s="387" t="n">
        <v>30.297</v>
      </c>
      <c r="O188" s="387" t="n">
        <v>20281122</v>
      </c>
      <c r="P188" s="387" t="n">
        <v>135.13</v>
      </c>
      <c r="Q188" s="387" t="n">
        <v>0.17</v>
      </c>
      <c r="R188" s="387" t="n">
        <v>14.49</v>
      </c>
      <c r="S188" s="387" t="n">
        <v>-0.34</v>
      </c>
    </row>
    <row r="189">
      <c r="A189" s="387" t="inlineStr">
        <is>
          <t>寿22转债</t>
        </is>
      </c>
      <c r="B189" s="387" t="inlineStr">
        <is>
          <t>113660</t>
        </is>
      </c>
      <c r="C189" s="387" t="inlineStr">
        <is>
          <t>603896</t>
        </is>
      </c>
      <c r="D189" s="387" t="inlineStr">
        <is>
          <t>寿仙谷</t>
        </is>
      </c>
      <c r="E189" s="387" t="n">
        <v>36.84</v>
      </c>
      <c r="F189" s="387" t="n">
        <v>47.892</v>
      </c>
      <c r="G189" s="387" t="n">
        <v>112</v>
      </c>
      <c r="H189" s="387" t="n">
        <v>31.314</v>
      </c>
      <c r="I189" s="387" t="n">
        <v>203.78</v>
      </c>
      <c r="J189" s="387" t="n">
        <v>2.206</v>
      </c>
      <c r="K189" s="387" t="inlineStr">
        <is>
          <t>未满足</t>
        </is>
      </c>
      <c r="L189" s="387" t="inlineStr">
        <is>
          <t>-</t>
        </is>
      </c>
      <c r="M189" s="387" t="inlineStr">
        <is>
          <t>-</t>
        </is>
      </c>
      <c r="N189" s="387" t="n">
        <v>3.977</v>
      </c>
      <c r="O189" s="387" t="n">
        <v>20281117</v>
      </c>
      <c r="P189" s="387" t="n">
        <v>122.62</v>
      </c>
      <c r="Q189" s="387" t="n">
        <v>-0.44</v>
      </c>
      <c r="R189" s="387" t="n">
        <v>14.87</v>
      </c>
      <c r="S189" s="387" t="n">
        <v>0.61</v>
      </c>
    </row>
    <row r="190">
      <c r="A190" s="387" t="inlineStr">
        <is>
          <t>盛泰转债</t>
        </is>
      </c>
      <c r="B190" s="387" t="inlineStr">
        <is>
          <t>111009</t>
        </is>
      </c>
      <c r="C190" s="387" t="inlineStr">
        <is>
          <t>605138</t>
        </is>
      </c>
      <c r="D190" s="387" t="inlineStr">
        <is>
          <t>盛泰集团</t>
        </is>
      </c>
      <c r="E190" s="387" t="n">
        <v>10.51</v>
      </c>
      <c r="F190" s="387" t="n">
        <v>13.663</v>
      </c>
      <c r="G190" s="387" t="n">
        <v>110</v>
      </c>
      <c r="H190" s="387" t="n">
        <v>8.933999999999999</v>
      </c>
      <c r="I190" s="387" t="n">
        <v>110.85</v>
      </c>
      <c r="J190" s="387" t="n">
        <v>2.178</v>
      </c>
      <c r="K190" s="387" t="inlineStr">
        <is>
          <t>未满足</t>
        </is>
      </c>
      <c r="L190" s="387" t="inlineStr">
        <is>
          <t>-</t>
        </is>
      </c>
      <c r="M190" s="387" t="inlineStr">
        <is>
          <t>-</t>
        </is>
      </c>
      <c r="N190" s="387" t="n">
        <v>7.011</v>
      </c>
      <c r="O190" s="387" t="n">
        <v>20281107</v>
      </c>
      <c r="P190" s="387" t="n">
        <v>120.57</v>
      </c>
      <c r="Q190" s="387" t="n">
        <v>0.24</v>
      </c>
      <c r="R190" s="387" t="n">
        <v>6.01</v>
      </c>
      <c r="S190" s="387" t="n">
        <v>0.17</v>
      </c>
    </row>
    <row r="191">
      <c r="A191" s="387" t="inlineStr">
        <is>
          <t>回天转债</t>
        </is>
      </c>
      <c r="B191" s="387" t="inlineStr">
        <is>
          <t>123165</t>
        </is>
      </c>
      <c r="C191" s="387" t="inlineStr">
        <is>
          <t>300041</t>
        </is>
      </c>
      <c r="D191" s="387" t="inlineStr">
        <is>
          <t>回天新材</t>
        </is>
      </c>
      <c r="E191" s="387" t="n">
        <v>15.05</v>
      </c>
      <c r="F191" s="387" t="n">
        <v>19.565</v>
      </c>
      <c r="G191" s="387" t="n">
        <v>115</v>
      </c>
      <c r="H191" s="387" t="n">
        <v>12.793</v>
      </c>
      <c r="I191" s="387" t="n">
        <v>84.83</v>
      </c>
      <c r="J191" s="387" t="n">
        <v>2.148</v>
      </c>
      <c r="K191" s="387" t="inlineStr">
        <is>
          <t>未满足</t>
        </is>
      </c>
      <c r="L191" s="387" t="inlineStr">
        <is>
          <t>-</t>
        </is>
      </c>
      <c r="M191" s="387" t="inlineStr">
        <is>
          <t>-</t>
        </is>
      </c>
      <c r="N191" s="387" t="n">
        <v>8.496</v>
      </c>
      <c r="O191" s="387" t="n">
        <v>20281027</v>
      </c>
      <c r="P191" s="387" t="n">
        <v>134.6</v>
      </c>
      <c r="Q191" s="387" t="n">
        <v>-0.15</v>
      </c>
      <c r="R191" s="387" t="n">
        <v>10.96</v>
      </c>
      <c r="S191" s="387" t="n">
        <v>-1.08</v>
      </c>
    </row>
    <row r="192">
      <c r="A192" s="387" t="inlineStr">
        <is>
          <t>冠宇转债</t>
        </is>
      </c>
      <c r="B192" s="387" t="inlineStr">
        <is>
          <t>118024</t>
        </is>
      </c>
      <c r="C192" s="387" t="inlineStr">
        <is>
          <t>688772</t>
        </is>
      </c>
      <c r="D192" s="387" t="inlineStr">
        <is>
          <t>珠海冠宇</t>
        </is>
      </c>
      <c r="E192" s="387" t="n">
        <v>22.51</v>
      </c>
      <c r="F192" s="387" t="n">
        <v>27.012</v>
      </c>
      <c r="G192" s="387" t="n">
        <v>112</v>
      </c>
      <c r="H192" s="387" t="n">
        <v>19.134</v>
      </c>
      <c r="I192" s="387" t="n">
        <v>78.93000000000001</v>
      </c>
      <c r="J192" s="387" t="n">
        <v>2.14</v>
      </c>
      <c r="K192" s="387" t="inlineStr">
        <is>
          <t>未满足</t>
        </is>
      </c>
      <c r="L192" s="387" t="inlineStr">
        <is>
          <t>-</t>
        </is>
      </c>
      <c r="M192" s="387" t="inlineStr">
        <is>
          <t>-</t>
        </is>
      </c>
      <c r="N192" s="387" t="n">
        <v>30.889</v>
      </c>
      <c r="O192" s="387" t="n">
        <v>20281024</v>
      </c>
      <c r="P192" s="387" t="n">
        <v>124</v>
      </c>
      <c r="Q192" s="387" t="n">
        <v>-0.67</v>
      </c>
      <c r="R192" s="387" t="n">
        <v>15.6</v>
      </c>
      <c r="S192" s="387" t="n">
        <v>0.65</v>
      </c>
    </row>
    <row r="193">
      <c r="A193" s="387" t="inlineStr">
        <is>
          <t>莱克转债</t>
        </is>
      </c>
      <c r="B193" s="387" t="inlineStr">
        <is>
          <t>113659</t>
        </is>
      </c>
      <c r="C193" s="387" t="inlineStr">
        <is>
          <t>603355</t>
        </is>
      </c>
      <c r="D193" s="387" t="inlineStr">
        <is>
          <t>莱克电气</t>
        </is>
      </c>
      <c r="E193" s="387" t="n">
        <v>31.72</v>
      </c>
      <c r="F193" s="387" t="n">
        <v>41.236</v>
      </c>
      <c r="G193" s="387" t="n">
        <v>110</v>
      </c>
      <c r="H193" s="387" t="n">
        <v>25.376</v>
      </c>
      <c r="I193" s="387" t="n">
        <v>49.11</v>
      </c>
      <c r="J193" s="387" t="n">
        <v>2.112</v>
      </c>
      <c r="K193" s="387" t="inlineStr">
        <is>
          <t>未满足</t>
        </is>
      </c>
      <c r="L193" s="387" t="inlineStr">
        <is>
          <t>-</t>
        </is>
      </c>
      <c r="M193" s="387" t="inlineStr">
        <is>
          <t>-</t>
        </is>
      </c>
      <c r="N193" s="387" t="n">
        <v>11.998</v>
      </c>
      <c r="O193" s="387" t="n">
        <v>20281014</v>
      </c>
      <c r="P193" s="387" t="n">
        <v>128.52</v>
      </c>
      <c r="Q193" s="387" t="n">
        <v>-0.52</v>
      </c>
      <c r="R193" s="387" t="n">
        <v>27.34</v>
      </c>
      <c r="S193" s="387" t="n">
        <v>-0.62</v>
      </c>
    </row>
    <row r="194">
      <c r="A194" s="387" t="inlineStr">
        <is>
          <t>锂科转债</t>
        </is>
      </c>
      <c r="B194" s="387" t="inlineStr">
        <is>
          <t>118022</t>
        </is>
      </c>
      <c r="C194" s="387" t="inlineStr">
        <is>
          <t>688779</t>
        </is>
      </c>
      <c r="D194" s="387" t="inlineStr">
        <is>
          <t>五矿新能</t>
        </is>
      </c>
      <c r="E194" s="387" t="n">
        <v>15.49</v>
      </c>
      <c r="F194" s="387" t="n">
        <v>20.137</v>
      </c>
      <c r="G194" s="387" t="n">
        <v>110</v>
      </c>
      <c r="H194" s="387" t="n">
        <v>13.167</v>
      </c>
      <c r="I194" s="387" t="n">
        <v>138.24</v>
      </c>
      <c r="J194" s="387" t="n">
        <v>2.104</v>
      </c>
      <c r="K194" s="387" t="inlineStr">
        <is>
          <t>未满足</t>
        </is>
      </c>
      <c r="L194" s="387" t="inlineStr">
        <is>
          <t>-</t>
        </is>
      </c>
      <c r="M194" s="387" t="inlineStr">
        <is>
          <t>-</t>
        </is>
      </c>
      <c r="N194" s="387" t="n">
        <v>32.497</v>
      </c>
      <c r="O194" s="387" t="n">
        <v>20281011</v>
      </c>
      <c r="P194" s="387" t="n">
        <v>119.05</v>
      </c>
      <c r="Q194" s="387" t="n">
        <v>0.36</v>
      </c>
      <c r="R194" s="387" t="n">
        <v>7.74</v>
      </c>
      <c r="S194" s="387" t="n">
        <v>-0.9</v>
      </c>
    </row>
    <row r="195">
      <c r="A195" s="387" t="inlineStr">
        <is>
          <t>泰福转债</t>
        </is>
      </c>
      <c r="B195" s="387" t="inlineStr">
        <is>
          <t>123160</t>
        </is>
      </c>
      <c r="C195" s="387" t="inlineStr">
        <is>
          <t>300992</t>
        </is>
      </c>
      <c r="D195" s="387" t="inlineStr">
        <is>
          <t>泰福泵业</t>
        </is>
      </c>
      <c r="E195" s="387" t="n">
        <v>19.7</v>
      </c>
      <c r="F195" s="387" t="n">
        <v>25.61</v>
      </c>
      <c r="G195" s="387" t="n">
        <v>115</v>
      </c>
      <c r="H195" s="387" t="n">
        <v>16.745</v>
      </c>
      <c r="I195" s="387" t="n">
        <v>15.28</v>
      </c>
      <c r="J195" s="387" t="n">
        <v>2.069</v>
      </c>
      <c r="K195" s="387" t="inlineStr">
        <is>
          <t>计数中</t>
        </is>
      </c>
      <c r="L195" s="387" t="inlineStr">
        <is>
          <t>-</t>
        </is>
      </c>
      <c r="M195" s="387" t="inlineStr">
        <is>
          <t>-</t>
        </is>
      </c>
      <c r="N195" s="387" t="n">
        <v>2.315</v>
      </c>
      <c r="O195" s="387" t="n">
        <v>20280928</v>
      </c>
      <c r="P195" s="387" t="n">
        <v>151.8</v>
      </c>
      <c r="Q195" s="387" t="n">
        <v>-2.7</v>
      </c>
      <c r="R195" s="387" t="n">
        <v>25.94</v>
      </c>
      <c r="S195" s="387" t="n">
        <v>-3.43</v>
      </c>
    </row>
    <row r="196">
      <c r="A196" s="387" t="inlineStr">
        <is>
          <t>宙邦转债</t>
        </is>
      </c>
      <c r="B196" s="387" t="inlineStr">
        <is>
          <t>123158</t>
        </is>
      </c>
      <c r="C196" s="387" t="inlineStr">
        <is>
          <t>300037</t>
        </is>
      </c>
      <c r="D196" s="387" t="inlineStr">
        <is>
          <t>新宙邦</t>
        </is>
      </c>
      <c r="E196" s="387" t="n">
        <v>40.49</v>
      </c>
      <c r="F196" s="387" t="n">
        <v>52.637</v>
      </c>
      <c r="G196" s="387" t="n">
        <v>110</v>
      </c>
      <c r="H196" s="387" t="n">
        <v>32.392</v>
      </c>
      <c r="I196" s="387" t="n">
        <v>44.68</v>
      </c>
      <c r="J196" s="387" t="n">
        <v>2.063</v>
      </c>
      <c r="K196" s="387" t="inlineStr">
        <is>
          <t>暂不强赎</t>
        </is>
      </c>
      <c r="L196" s="387" t="inlineStr">
        <is>
          <t>-</t>
        </is>
      </c>
      <c r="M196" s="387" t="inlineStr">
        <is>
          <t>-</t>
        </is>
      </c>
      <c r="N196" s="387" t="n">
        <v>18.046</v>
      </c>
      <c r="O196" s="387" t="n">
        <v>20280926</v>
      </c>
      <c r="P196" s="387" t="n">
        <v>223.51</v>
      </c>
      <c r="Q196" s="387" t="n">
        <v>-2.27</v>
      </c>
      <c r="R196" s="387" t="n">
        <v>62.55</v>
      </c>
      <c r="S196" s="387" t="n">
        <v>-1.73</v>
      </c>
    </row>
    <row r="197">
      <c r="A197" s="387" t="inlineStr">
        <is>
          <t>芳源转债</t>
        </is>
      </c>
      <c r="B197" s="387" t="inlineStr">
        <is>
          <t>118020</t>
        </is>
      </c>
      <c r="C197" s="387" t="inlineStr">
        <is>
          <t>688148</t>
        </is>
      </c>
      <c r="D197" s="387" t="inlineStr">
        <is>
          <t>芳源股份</t>
        </is>
      </c>
      <c r="E197" s="387" t="n">
        <v>9</v>
      </c>
      <c r="F197" s="387" t="n">
        <v>11.7</v>
      </c>
      <c r="G197" s="387" t="n">
        <v>120</v>
      </c>
      <c r="H197" s="387" t="n">
        <v>7.65</v>
      </c>
      <c r="I197" s="387" t="n">
        <v>77.28</v>
      </c>
      <c r="J197" s="387" t="n">
        <v>2.055</v>
      </c>
      <c r="K197" s="387" t="inlineStr">
        <is>
          <t>未满足</t>
        </is>
      </c>
      <c r="L197" s="387" t="inlineStr">
        <is>
          <t>-</t>
        </is>
      </c>
      <c r="M197" s="387" t="inlineStr">
        <is>
          <t>-</t>
        </is>
      </c>
      <c r="N197" s="387" t="n">
        <v>6.417</v>
      </c>
      <c r="O197" s="387" t="n">
        <v>20280923</v>
      </c>
      <c r="P197" s="387" t="n">
        <v>119.56</v>
      </c>
      <c r="Q197" s="387" t="n">
        <v>2.07</v>
      </c>
      <c r="R197" s="387" t="n">
        <v>6.07</v>
      </c>
      <c r="S197" s="387" t="n">
        <v>-1.3</v>
      </c>
    </row>
    <row r="198">
      <c r="A198" s="387" t="inlineStr">
        <is>
          <t>爱迪转债</t>
        </is>
      </c>
      <c r="B198" s="387" t="inlineStr">
        <is>
          <t>110090</t>
        </is>
      </c>
      <c r="C198" s="387" t="inlineStr">
        <is>
          <t>600933</t>
        </is>
      </c>
      <c r="D198" s="387" t="inlineStr">
        <is>
          <t>爱柯迪</t>
        </is>
      </c>
      <c r="E198" s="387" t="n">
        <v>17.15</v>
      </c>
      <c r="F198" s="387" t="n">
        <v>22.295</v>
      </c>
      <c r="G198" s="387" t="n">
        <v>110</v>
      </c>
      <c r="H198" s="387" t="n">
        <v>14.577</v>
      </c>
      <c r="I198" s="387" t="n">
        <v>66.16</v>
      </c>
      <c r="J198" s="387" t="n">
        <v>2.055</v>
      </c>
      <c r="K198" s="387" t="inlineStr">
        <is>
          <t>未满足</t>
        </is>
      </c>
      <c r="L198" s="387" t="inlineStr">
        <is>
          <t>-</t>
        </is>
      </c>
      <c r="M198" s="387" t="inlineStr">
        <is>
          <t>-</t>
        </is>
      </c>
      <c r="N198" s="387" t="n">
        <v>15.695</v>
      </c>
      <c r="O198" s="387" t="n">
        <v>20280923</v>
      </c>
      <c r="P198" s="387" t="n">
        <v>130.41</v>
      </c>
      <c r="Q198" s="387" t="n">
        <v>-0.45</v>
      </c>
      <c r="R198" s="387" t="n">
        <v>13.46</v>
      </c>
      <c r="S198" s="387" t="n">
        <v>-0.22</v>
      </c>
    </row>
    <row r="199">
      <c r="A199" s="387" t="inlineStr">
        <is>
          <t>博实转债</t>
        </is>
      </c>
      <c r="B199" s="387" t="inlineStr">
        <is>
          <t>127072</t>
        </is>
      </c>
      <c r="C199" s="387" t="inlineStr">
        <is>
          <t>002698</t>
        </is>
      </c>
      <c r="D199" s="387" t="inlineStr">
        <is>
          <t>博实股份</t>
        </is>
      </c>
      <c r="E199" s="387" t="n">
        <v>14.81</v>
      </c>
      <c r="F199" s="387" t="n">
        <v>19.253</v>
      </c>
      <c r="G199" s="387" t="n">
        <v>112</v>
      </c>
      <c r="H199" s="387" t="n">
        <v>12.589</v>
      </c>
      <c r="I199" s="387" t="n">
        <v>67.95</v>
      </c>
      <c r="J199" s="387" t="n">
        <v>2.052</v>
      </c>
      <c r="K199" s="387" t="inlineStr">
        <is>
          <t>未满足</t>
        </is>
      </c>
      <c r="L199" s="387" t="inlineStr">
        <is>
          <t>-</t>
        </is>
      </c>
      <c r="M199" s="387" t="inlineStr">
        <is>
          <t>-</t>
        </is>
      </c>
      <c r="N199" s="387" t="n">
        <v>4.498</v>
      </c>
      <c r="O199" s="387" t="n">
        <v>20280922</v>
      </c>
      <c r="P199" s="387" t="n">
        <v>135.4</v>
      </c>
      <c r="Q199" s="387" t="n">
        <v>0.15</v>
      </c>
      <c r="R199" s="387" t="n">
        <v>11.94</v>
      </c>
      <c r="S199" s="387" t="n">
        <v>-2.85</v>
      </c>
    </row>
    <row r="200">
      <c r="A200" s="387" t="inlineStr">
        <is>
          <t>常银转债</t>
        </is>
      </c>
      <c r="B200" s="387" t="inlineStr">
        <is>
          <t>113062</t>
        </is>
      </c>
      <c r="C200" s="387" t="inlineStr">
        <is>
          <t>601128</t>
        </is>
      </c>
      <c r="D200" s="387" t="inlineStr">
        <is>
          <t>常熟银行</t>
        </is>
      </c>
      <c r="E200" s="387" t="n">
        <v>5.25</v>
      </c>
      <c r="F200" s="387" t="n">
        <v>6.825</v>
      </c>
      <c r="G200" s="387" t="n">
        <v>107</v>
      </c>
      <c r="H200" s="387" t="n">
        <v>4.2</v>
      </c>
      <c r="I200" s="387" t="n">
        <v>5.57</v>
      </c>
      <c r="J200" s="387" t="n">
        <v>2.033</v>
      </c>
      <c r="K200" s="387" t="inlineStr">
        <is>
          <t>未满足</t>
        </is>
      </c>
      <c r="L200" s="387" t="inlineStr">
        <is>
          <t>-</t>
        </is>
      </c>
      <c r="M200" s="387" t="inlineStr">
        <is>
          <t>-</t>
        </is>
      </c>
      <c r="N200" s="387" t="n">
        <v>59.994</v>
      </c>
      <c r="O200" s="387" t="n">
        <v>20280915</v>
      </c>
      <c r="P200" s="387" t="n">
        <v>129.09</v>
      </c>
      <c r="Q200" s="387" t="n">
        <v>0.22</v>
      </c>
      <c r="R200" s="387" t="n">
        <v>6.42</v>
      </c>
      <c r="S200" s="387" t="n">
        <v>0.78</v>
      </c>
    </row>
    <row r="201">
      <c r="A201" s="387" t="inlineStr">
        <is>
          <t>嘉诚转债</t>
        </is>
      </c>
      <c r="B201" s="387" t="inlineStr">
        <is>
          <t>113656</t>
        </is>
      </c>
      <c r="C201" s="387" t="inlineStr">
        <is>
          <t>603535</t>
        </is>
      </c>
      <c r="D201" s="387" t="inlineStr">
        <is>
          <t>嘉诚国际</t>
        </is>
      </c>
      <c r="E201" s="387" t="n">
        <v>10.33</v>
      </c>
      <c r="F201" s="387" t="n">
        <v>13.429</v>
      </c>
      <c r="G201" s="387" t="n">
        <v>115</v>
      </c>
      <c r="H201" s="387" t="n">
        <v>8.779999999999999</v>
      </c>
      <c r="I201" s="387" t="n">
        <v>92.87</v>
      </c>
      <c r="J201" s="387" t="n">
        <v>1.995</v>
      </c>
      <c r="K201" s="387" t="inlineStr">
        <is>
          <t>未满足</t>
        </is>
      </c>
      <c r="L201" s="387" t="inlineStr">
        <is>
          <t>-</t>
        </is>
      </c>
      <c r="M201" s="387" t="inlineStr">
        <is>
          <t>-</t>
        </is>
      </c>
      <c r="N201" s="387" t="n">
        <v>7.998</v>
      </c>
      <c r="O201" s="387" t="n">
        <v>20280901</v>
      </c>
      <c r="P201" s="387" t="n">
        <v>119.49</v>
      </c>
      <c r="Q201" s="387" t="n">
        <v>-0.03</v>
      </c>
      <c r="R201" s="387" t="n">
        <v>6.4</v>
      </c>
      <c r="S201" s="387" t="n">
        <v>0.63</v>
      </c>
    </row>
    <row r="202">
      <c r="A202" s="387" t="inlineStr">
        <is>
          <t>科蓝转债</t>
        </is>
      </c>
      <c r="B202" s="387" t="inlineStr">
        <is>
          <t>123157</t>
        </is>
      </c>
      <c r="C202" s="387" t="inlineStr">
        <is>
          <t>300663</t>
        </is>
      </c>
      <c r="D202" s="387" t="inlineStr">
        <is>
          <t>科蓝软件</t>
        </is>
      </c>
      <c r="E202" s="387" t="n">
        <v>8.800000000000001</v>
      </c>
      <c r="F202" s="387" t="n">
        <v>11.44</v>
      </c>
      <c r="G202" s="387" t="n">
        <v>115</v>
      </c>
      <c r="H202" s="387" t="n">
        <v>7.48</v>
      </c>
      <c r="I202" s="387" t="n">
        <v>37.29</v>
      </c>
      <c r="J202" s="387" t="n">
        <v>1.989</v>
      </c>
      <c r="K202" s="387" t="inlineStr">
        <is>
          <t>未满足</t>
        </is>
      </c>
      <c r="L202" s="387" t="inlineStr">
        <is>
          <t>-</t>
        </is>
      </c>
      <c r="M202" s="387" t="inlineStr">
        <is>
          <t>-</t>
        </is>
      </c>
      <c r="N202" s="387" t="n">
        <v>2.34</v>
      </c>
      <c r="O202" s="387" t="n">
        <v>20280830</v>
      </c>
      <c r="P202" s="387" t="n">
        <v>140.1</v>
      </c>
      <c r="Q202" s="387" t="n">
        <v>2.24</v>
      </c>
      <c r="R202" s="387" t="n">
        <v>8.98</v>
      </c>
      <c r="S202" s="387" t="n">
        <v>5.65</v>
      </c>
    </row>
    <row r="203">
      <c r="A203" s="387" t="inlineStr">
        <is>
          <t>大中转债</t>
        </is>
      </c>
      <c r="B203" s="387" t="inlineStr">
        <is>
          <t>127070</t>
        </is>
      </c>
      <c r="C203" s="387" t="inlineStr">
        <is>
          <t>001203</t>
        </is>
      </c>
      <c r="D203" s="387" t="inlineStr">
        <is>
          <t>大中矿业</t>
        </is>
      </c>
      <c r="E203" s="387" t="n">
        <v>10.56</v>
      </c>
      <c r="F203" s="387" t="n">
        <v>13.728</v>
      </c>
      <c r="G203" s="387" t="n">
        <v>112</v>
      </c>
      <c r="H203" s="387" t="n">
        <v>7.392</v>
      </c>
      <c r="I203" s="387" t="n">
        <v>17.56</v>
      </c>
      <c r="J203" s="387" t="n">
        <v>1.953</v>
      </c>
      <c r="K203" s="387" t="inlineStr">
        <is>
          <t>暂不强赎</t>
        </is>
      </c>
      <c r="L203" s="387" t="inlineStr">
        <is>
          <t>-</t>
        </is>
      </c>
      <c r="M203" s="387" t="inlineStr">
        <is>
          <t>-</t>
        </is>
      </c>
      <c r="N203" s="387" t="n">
        <v>9.342000000000001</v>
      </c>
      <c r="O203" s="387" t="n">
        <v>20280817</v>
      </c>
      <c r="P203" s="387" t="n">
        <v>292.8</v>
      </c>
      <c r="Q203" s="387" t="n">
        <v>0.52</v>
      </c>
      <c r="R203" s="387" t="n">
        <v>26.3</v>
      </c>
      <c r="S203" s="387" t="n">
        <v>-0.34</v>
      </c>
    </row>
    <row r="204">
      <c r="A204" s="387" t="inlineStr">
        <is>
          <t>小熊转债</t>
        </is>
      </c>
      <c r="B204" s="387" t="inlineStr">
        <is>
          <t>127069</t>
        </is>
      </c>
      <c r="C204" s="387" t="inlineStr">
        <is>
          <t>002959</t>
        </is>
      </c>
      <c r="D204" s="387" t="inlineStr">
        <is>
          <t>小熊电器</t>
        </is>
      </c>
      <c r="E204" s="387" t="n">
        <v>43.71</v>
      </c>
      <c r="F204" s="387" t="n">
        <v>56.823</v>
      </c>
      <c r="G204" s="387" t="n">
        <v>115</v>
      </c>
      <c r="H204" s="387" t="n">
        <v>37.154</v>
      </c>
      <c r="I204" s="387" t="n">
        <v>70.94</v>
      </c>
      <c r="J204" s="387" t="n">
        <v>1.94</v>
      </c>
      <c r="K204" s="387" t="inlineStr">
        <is>
          <t>未满足</t>
        </is>
      </c>
      <c r="L204" s="387" t="inlineStr">
        <is>
          <t>-</t>
        </is>
      </c>
      <c r="M204" s="387" t="inlineStr">
        <is>
          <t>-</t>
        </is>
      </c>
      <c r="N204" s="387" t="n">
        <v>5.041</v>
      </c>
      <c r="O204" s="387" t="n">
        <v>20280812</v>
      </c>
      <c r="P204" s="387" t="n">
        <v>126.78</v>
      </c>
      <c r="Q204" s="387" t="n">
        <v>0.22</v>
      </c>
      <c r="R204" s="387" t="n">
        <v>32.42</v>
      </c>
      <c r="S204" s="387" t="n">
        <v>0.28</v>
      </c>
    </row>
    <row r="205">
      <c r="A205" s="387" t="inlineStr">
        <is>
          <t>顺博转债</t>
        </is>
      </c>
      <c r="B205" s="387" t="inlineStr">
        <is>
          <t>127068</t>
        </is>
      </c>
      <c r="C205" s="387" t="inlineStr">
        <is>
          <t>002996</t>
        </is>
      </c>
      <c r="D205" s="387" t="inlineStr">
        <is>
          <t>顺博合金</t>
        </is>
      </c>
      <c r="E205" s="387" t="n">
        <v>10</v>
      </c>
      <c r="F205" s="387" t="n">
        <v>13</v>
      </c>
      <c r="G205" s="387" t="n">
        <v>108</v>
      </c>
      <c r="H205" s="387" t="n">
        <v>8.5</v>
      </c>
      <c r="I205" s="387" t="n">
        <v>97.68000000000001</v>
      </c>
      <c r="J205" s="387" t="n">
        <v>1.94</v>
      </c>
      <c r="K205" s="387" t="inlineStr">
        <is>
          <t>未满足</t>
        </is>
      </c>
      <c r="L205" s="387" t="inlineStr">
        <is>
          <t>-</t>
        </is>
      </c>
      <c r="M205" s="387" t="inlineStr">
        <is>
          <t>-</t>
        </is>
      </c>
      <c r="N205" s="387" t="n">
        <v>8.300000000000001</v>
      </c>
      <c r="O205" s="387" t="n">
        <v>20280812</v>
      </c>
      <c r="P205" s="387" t="n">
        <v>122.56</v>
      </c>
      <c r="Q205" s="387" t="n">
        <v>-0.55</v>
      </c>
      <c r="R205" s="387" t="n">
        <v>6.2</v>
      </c>
      <c r="S205" s="387" t="n">
        <v>0</v>
      </c>
    </row>
    <row r="206">
      <c r="A206" s="387" t="inlineStr">
        <is>
          <t>中陆转债</t>
        </is>
      </c>
      <c r="B206" s="387" t="inlineStr">
        <is>
          <t>123155</t>
        </is>
      </c>
      <c r="C206" s="387" t="inlineStr">
        <is>
          <t>301040</t>
        </is>
      </c>
      <c r="D206" s="387" t="inlineStr">
        <is>
          <t>中环海陆</t>
        </is>
      </c>
      <c r="E206" s="387" t="n">
        <v>31.76</v>
      </c>
      <c r="F206" s="387" t="n">
        <v>41.288</v>
      </c>
      <c r="G206" s="387" t="n">
        <v>115</v>
      </c>
      <c r="H206" s="387" t="n">
        <v>26.996</v>
      </c>
      <c r="I206" s="387" t="n">
        <v>49.44</v>
      </c>
      <c r="J206" s="387" t="n">
        <v>1.94</v>
      </c>
      <c r="K206" s="387" t="inlineStr">
        <is>
          <t>未满足</t>
        </is>
      </c>
      <c r="L206" s="387" t="inlineStr">
        <is>
          <t>-</t>
        </is>
      </c>
      <c r="M206" s="387" t="inlineStr">
        <is>
          <t>-</t>
        </is>
      </c>
      <c r="N206" s="387" t="n">
        <v>3.6</v>
      </c>
      <c r="O206" s="387" t="n">
        <v>20280812</v>
      </c>
      <c r="P206" s="387" t="n">
        <v>134.05</v>
      </c>
      <c r="Q206" s="387" t="n">
        <v>-0.12</v>
      </c>
      <c r="R206" s="387" t="n">
        <v>28.49</v>
      </c>
      <c r="S206" s="387" t="n">
        <v>0.6</v>
      </c>
    </row>
    <row r="207">
      <c r="A207" s="387" t="inlineStr">
        <is>
          <t>火星转债</t>
        </is>
      </c>
      <c r="B207" s="387" t="inlineStr">
        <is>
          <t>123154</t>
        </is>
      </c>
      <c r="C207" s="387" t="inlineStr">
        <is>
          <t>300894</t>
        </is>
      </c>
      <c r="D207" s="387" t="inlineStr">
        <is>
          <t>火星人</t>
        </is>
      </c>
      <c r="E207" s="387" t="n">
        <v>16</v>
      </c>
      <c r="F207" s="387" t="n">
        <v>20.8</v>
      </c>
      <c r="G207" s="387" t="n">
        <v>115</v>
      </c>
      <c r="H207" s="387" t="n">
        <v>13.6</v>
      </c>
      <c r="I207" s="387" t="n">
        <v>83.26000000000001</v>
      </c>
      <c r="J207" s="387" t="n">
        <v>1.921</v>
      </c>
      <c r="K207" s="387" t="inlineStr">
        <is>
          <t>未满足</t>
        </is>
      </c>
      <c r="L207" s="387" t="inlineStr">
        <is>
          <t>-</t>
        </is>
      </c>
      <c r="M207" s="387" t="inlineStr">
        <is>
          <t>-</t>
        </is>
      </c>
      <c r="N207" s="387" t="n">
        <v>5.289</v>
      </c>
      <c r="O207" s="387" t="n">
        <v>20280805</v>
      </c>
      <c r="P207" s="387" t="n">
        <v>125.88</v>
      </c>
      <c r="Q207" s="387" t="n">
        <v>0.03</v>
      </c>
      <c r="R207" s="387" t="n">
        <v>10.99</v>
      </c>
      <c r="S207" s="387" t="n">
        <v>-1.79</v>
      </c>
    </row>
    <row r="208">
      <c r="A208" s="387" t="inlineStr">
        <is>
          <t>京源转债</t>
        </is>
      </c>
      <c r="B208" s="387" t="inlineStr">
        <is>
          <t>118016</t>
        </is>
      </c>
      <c r="C208" s="387" t="inlineStr">
        <is>
          <t>688096</t>
        </is>
      </c>
      <c r="D208" s="387" t="inlineStr">
        <is>
          <t>京源环保</t>
        </is>
      </c>
      <c r="E208" s="387" t="n">
        <v>6.91</v>
      </c>
      <c r="F208" s="387" t="n">
        <v>8.983000000000001</v>
      </c>
      <c r="G208" s="387" t="n">
        <v>115</v>
      </c>
      <c r="H208" s="387" t="n">
        <v>5.873</v>
      </c>
      <c r="I208" s="387" t="n">
        <v>27.39</v>
      </c>
      <c r="J208" s="387" t="n">
        <v>1.921</v>
      </c>
      <c r="K208" s="387" t="inlineStr">
        <is>
          <t>计数中</t>
        </is>
      </c>
      <c r="L208" s="387" t="inlineStr">
        <is>
          <t>-</t>
        </is>
      </c>
      <c r="M208" s="387" t="inlineStr">
        <is>
          <t>-</t>
        </is>
      </c>
      <c r="N208" s="387" t="n">
        <v>1.675</v>
      </c>
      <c r="O208" s="387" t="n">
        <v>20280805</v>
      </c>
      <c r="P208" s="387" t="n">
        <v>150.99</v>
      </c>
      <c r="Q208" s="387" t="n">
        <v>0.42</v>
      </c>
      <c r="R208" s="387" t="n">
        <v>8.19</v>
      </c>
      <c r="S208" s="387" t="n">
        <v>3.41</v>
      </c>
    </row>
    <row r="209">
      <c r="A209" s="387" t="inlineStr">
        <is>
          <t>欧22转债</t>
        </is>
      </c>
      <c r="B209" s="387" t="inlineStr">
        <is>
          <t>113655</t>
        </is>
      </c>
      <c r="C209" s="387" t="inlineStr">
        <is>
          <t>603833</t>
        </is>
      </c>
      <c r="D209" s="387" t="inlineStr">
        <is>
          <t>欧派家居</t>
        </is>
      </c>
      <c r="E209" s="387" t="n">
        <v>51.29</v>
      </c>
      <c r="F209" s="387" t="n">
        <v>66.67700000000001</v>
      </c>
      <c r="G209" s="387" t="n">
        <v>112</v>
      </c>
      <c r="H209" s="387" t="n">
        <v>41.032</v>
      </c>
      <c r="I209" s="387" t="n">
        <v>95.84999999999999</v>
      </c>
      <c r="J209" s="387" t="n">
        <v>1.921</v>
      </c>
      <c r="K209" s="387" t="inlineStr">
        <is>
          <t>未满足</t>
        </is>
      </c>
      <c r="L209" s="387" t="inlineStr">
        <is>
          <t>-</t>
        </is>
      </c>
      <c r="M209" s="387" t="inlineStr">
        <is>
          <t>-</t>
        </is>
      </c>
      <c r="N209" s="387" t="n">
        <v>19.999</v>
      </c>
      <c r="O209" s="387" t="n">
        <v>20280805</v>
      </c>
      <c r="P209" s="387" t="n">
        <v>119.52</v>
      </c>
      <c r="Q209" s="387" t="n">
        <v>-0.38</v>
      </c>
      <c r="R209" s="387" t="n">
        <v>31.3</v>
      </c>
      <c r="S209" s="387" t="n">
        <v>1.13</v>
      </c>
    </row>
    <row r="210">
      <c r="A210" s="387" t="inlineStr">
        <is>
          <t>伟22转债</t>
        </is>
      </c>
      <c r="B210" s="387" t="inlineStr">
        <is>
          <t>113652</t>
        </is>
      </c>
      <c r="C210" s="387" t="inlineStr">
        <is>
          <t>603568</t>
        </is>
      </c>
      <c r="D210" s="387" t="inlineStr">
        <is>
          <t>伟明环保</t>
        </is>
      </c>
      <c r="E210" s="387" t="n">
        <v>19.02</v>
      </c>
      <c r="F210" s="387" t="n">
        <v>24.726</v>
      </c>
      <c r="G210" s="387" t="n">
        <v>110</v>
      </c>
      <c r="H210" s="387" t="n">
        <v>17.118</v>
      </c>
      <c r="I210" s="387" t="n">
        <v>64.23999999999999</v>
      </c>
      <c r="J210" s="387" t="n">
        <v>1.882</v>
      </c>
      <c r="K210" s="387" t="inlineStr">
        <is>
          <t>未满足</t>
        </is>
      </c>
      <c r="L210" s="387" t="inlineStr">
        <is>
          <t>-</t>
        </is>
      </c>
      <c r="M210" s="387" t="inlineStr">
        <is>
          <t>-</t>
        </is>
      </c>
      <c r="N210" s="387" t="n">
        <v>14.766</v>
      </c>
      <c r="O210" s="387" t="n">
        <v>20280722</v>
      </c>
      <c r="P210" s="387" t="n">
        <v>124.6</v>
      </c>
      <c r="Q210" s="387" t="n">
        <v>0.19</v>
      </c>
      <c r="R210" s="387" t="n">
        <v>14.43</v>
      </c>
      <c r="S210" s="387" t="n">
        <v>-0.76</v>
      </c>
    </row>
    <row r="211">
      <c r="A211" s="387" t="inlineStr">
        <is>
          <t>恒逸转2</t>
        </is>
      </c>
      <c r="B211" s="387" t="inlineStr">
        <is>
          <t>127067</t>
        </is>
      </c>
      <c r="C211" s="387" t="inlineStr">
        <is>
          <t>000703</t>
        </is>
      </c>
      <c r="D211" s="387" t="inlineStr">
        <is>
          <t>恒逸石化</t>
        </is>
      </c>
      <c r="E211" s="387" t="n">
        <v>10.32</v>
      </c>
      <c r="F211" s="387" t="n">
        <v>13.416</v>
      </c>
      <c r="G211" s="387" t="n">
        <v>109</v>
      </c>
      <c r="H211" s="387" t="n">
        <v>8.772</v>
      </c>
      <c r="I211" s="387" t="n">
        <v>5.12</v>
      </c>
      <c r="J211" s="387" t="inlineStr">
        <is>
          <t>-</t>
        </is>
      </c>
      <c r="K211" s="387" t="inlineStr">
        <is>
          <t>-</t>
        </is>
      </c>
      <c r="L211" s="387" t="inlineStr">
        <is>
          <t>2026-09-03</t>
        </is>
      </c>
      <c r="M211" s="387" t="inlineStr">
        <is>
          <t>2026-09-08</t>
        </is>
      </c>
      <c r="N211" s="387" t="n">
        <v>0.8179999999999999</v>
      </c>
      <c r="O211" s="387" t="n">
        <v>20280721</v>
      </c>
      <c r="P211" s="387" t="n">
        <v>182.63</v>
      </c>
      <c r="Q211" s="387" t="n">
        <v>0</v>
      </c>
      <c r="R211" s="387" t="n">
        <v>17.93</v>
      </c>
      <c r="S211" s="387" t="n">
        <v>-5.03</v>
      </c>
    </row>
    <row r="212">
      <c r="A212" s="387" t="inlineStr">
        <is>
          <t>芯海转债</t>
        </is>
      </c>
      <c r="B212" s="387" t="inlineStr">
        <is>
          <t>118015</t>
        </is>
      </c>
      <c r="C212" s="387" t="inlineStr">
        <is>
          <t>688595</t>
        </is>
      </c>
      <c r="D212" s="387" t="inlineStr">
        <is>
          <t>芯海科技</t>
        </is>
      </c>
      <c r="E212" s="387" t="n">
        <v>55.22</v>
      </c>
      <c r="F212" s="387" t="n">
        <v>71.786</v>
      </c>
      <c r="G212" s="387" t="n">
        <v>115</v>
      </c>
      <c r="H212" s="387" t="n">
        <v>46.937</v>
      </c>
      <c r="I212" s="387" t="n">
        <v>140.23</v>
      </c>
      <c r="J212" s="387" t="n">
        <v>1.88</v>
      </c>
      <c r="K212" s="387" t="inlineStr">
        <is>
          <t>未满足</t>
        </is>
      </c>
      <c r="L212" s="387" t="inlineStr">
        <is>
          <t>-</t>
        </is>
      </c>
      <c r="M212" s="387" t="inlineStr">
        <is>
          <t>-</t>
        </is>
      </c>
      <c r="N212" s="387" t="n">
        <v>4.1</v>
      </c>
      <c r="O212" s="387" t="n">
        <v>20280721</v>
      </c>
      <c r="P212" s="387" t="n">
        <v>126.82</v>
      </c>
      <c r="Q212" s="387" t="n">
        <v>-0.46</v>
      </c>
      <c r="R212" s="387" t="n">
        <v>29.15</v>
      </c>
      <c r="S212" s="387" t="n">
        <v>-1.95</v>
      </c>
    </row>
    <row r="213">
      <c r="A213" s="387" t="inlineStr">
        <is>
          <t>道通转债</t>
        </is>
      </c>
      <c r="B213" s="387" t="inlineStr">
        <is>
          <t>118013</t>
        </is>
      </c>
      <c r="C213" s="387" t="inlineStr">
        <is>
          <t>688208</t>
        </is>
      </c>
      <c r="D213" s="387" t="inlineStr">
        <is>
          <t>道通科技</t>
        </is>
      </c>
      <c r="E213" s="387" t="n">
        <v>21.48</v>
      </c>
      <c r="F213" s="387" t="n">
        <v>27.924</v>
      </c>
      <c r="G213" s="387" t="n">
        <v>115</v>
      </c>
      <c r="H213" s="387" t="n">
        <v>18.258</v>
      </c>
      <c r="I213" s="387" t="n">
        <v>45.15</v>
      </c>
      <c r="J213" s="387" t="n">
        <v>1.844</v>
      </c>
      <c r="K213" s="387" t="inlineStr">
        <is>
          <t>计数中</t>
        </is>
      </c>
      <c r="L213" s="387" t="inlineStr">
        <is>
          <t>-</t>
        </is>
      </c>
      <c r="M213" s="387" t="inlineStr">
        <is>
          <t>-</t>
        </is>
      </c>
      <c r="N213" s="387" t="n">
        <v>12.796</v>
      </c>
      <c r="O213" s="387" t="n">
        <v>20280708</v>
      </c>
      <c r="P213" s="387" t="n">
        <v>173.54</v>
      </c>
      <c r="Q213" s="387" t="n">
        <v>-0.51</v>
      </c>
      <c r="R213" s="387" t="n">
        <v>25.68</v>
      </c>
      <c r="S213" s="387" t="n">
        <v>-0.73</v>
      </c>
    </row>
    <row r="214">
      <c r="A214" s="387" t="inlineStr">
        <is>
          <t>微芯转债</t>
        </is>
      </c>
      <c r="B214" s="387" t="inlineStr">
        <is>
          <t>118012</t>
        </is>
      </c>
      <c r="C214" s="387" t="inlineStr">
        <is>
          <t>688321</t>
        </is>
      </c>
      <c r="D214" s="387" t="inlineStr">
        <is>
          <t>微芯生物</t>
        </is>
      </c>
      <c r="E214" s="387" t="n">
        <v>25.34</v>
      </c>
      <c r="F214" s="387" t="n">
        <v>32.942</v>
      </c>
      <c r="G214" s="387" t="n">
        <v>115</v>
      </c>
      <c r="H214" s="387" t="n">
        <v>21.539</v>
      </c>
      <c r="I214" s="387" t="n">
        <v>48.26</v>
      </c>
      <c r="J214" s="387" t="n">
        <v>1.836</v>
      </c>
      <c r="K214" s="387" t="inlineStr">
        <is>
          <t>未满足</t>
        </is>
      </c>
      <c r="L214" s="387" t="inlineStr">
        <is>
          <t>-</t>
        </is>
      </c>
      <c r="M214" s="387" t="inlineStr">
        <is>
          <t>-</t>
        </is>
      </c>
      <c r="N214" s="387" t="n">
        <v>4.995</v>
      </c>
      <c r="O214" s="387" t="n">
        <v>20280705</v>
      </c>
      <c r="P214" s="387" t="n">
        <v>147.33</v>
      </c>
      <c r="Q214" s="387" t="n">
        <v>-0.18</v>
      </c>
      <c r="R214" s="387" t="n">
        <v>25.18</v>
      </c>
      <c r="S214" s="387" t="n">
        <v>-0.43</v>
      </c>
    </row>
    <row r="215">
      <c r="A215" s="387" t="inlineStr">
        <is>
          <t>康医转债</t>
        </is>
      </c>
      <c r="B215" s="387" t="inlineStr">
        <is>
          <t>123151</t>
        </is>
      </c>
      <c r="C215" s="387" t="inlineStr">
        <is>
          <t>300869</t>
        </is>
      </c>
      <c r="D215" s="387" t="inlineStr">
        <is>
          <t>康泰医学</t>
        </is>
      </c>
      <c r="E215" s="387" t="n">
        <v>27.55</v>
      </c>
      <c r="F215" s="387" t="n">
        <v>35.815</v>
      </c>
      <c r="G215" s="387" t="n">
        <v>115</v>
      </c>
      <c r="H215" s="387" t="n">
        <v>23.418</v>
      </c>
      <c r="I215" s="387" t="n">
        <v>194.43</v>
      </c>
      <c r="J215" s="387" t="n">
        <v>1.825</v>
      </c>
      <c r="K215" s="387" t="inlineStr">
        <is>
          <t>未满足</t>
        </is>
      </c>
      <c r="L215" s="387" t="inlineStr">
        <is>
          <t>-</t>
        </is>
      </c>
      <c r="M215" s="387" t="inlineStr">
        <is>
          <t>-</t>
        </is>
      </c>
      <c r="N215" s="387" t="n">
        <v>6.998</v>
      </c>
      <c r="O215" s="387" t="n">
        <v>20280701</v>
      </c>
      <c r="P215" s="387" t="n">
        <v>119.91</v>
      </c>
      <c r="Q215" s="387" t="n">
        <v>0.05</v>
      </c>
      <c r="R215" s="387" t="n">
        <v>11.22</v>
      </c>
      <c r="S215" s="387" t="n">
        <v>0.09</v>
      </c>
    </row>
    <row r="216">
      <c r="A216" s="387" t="inlineStr">
        <is>
          <t>博22转债</t>
        </is>
      </c>
      <c r="B216" s="387" t="inlineStr">
        <is>
          <t>113650</t>
        </is>
      </c>
      <c r="C216" s="387" t="inlineStr">
        <is>
          <t>603916</t>
        </is>
      </c>
      <c r="D216" s="387" t="inlineStr">
        <is>
          <t>苏博特</t>
        </is>
      </c>
      <c r="E216" s="387" t="n">
        <v>23.27</v>
      </c>
      <c r="F216" s="387" t="n">
        <v>30.251</v>
      </c>
      <c r="G216" s="387" t="n">
        <v>115</v>
      </c>
      <c r="H216" s="387" t="n">
        <v>18.616</v>
      </c>
      <c r="I216" s="387" t="n">
        <v>155.08</v>
      </c>
      <c r="J216" s="387" t="n">
        <v>1.825</v>
      </c>
      <c r="K216" s="387" t="inlineStr">
        <is>
          <t>未满足</t>
        </is>
      </c>
      <c r="L216" s="387" t="inlineStr">
        <is>
          <t>-</t>
        </is>
      </c>
      <c r="M216" s="387" t="inlineStr">
        <is>
          <t>-</t>
        </is>
      </c>
      <c r="N216" s="387" t="n">
        <v>7.996</v>
      </c>
      <c r="O216" s="387" t="n">
        <v>20280701</v>
      </c>
      <c r="P216" s="387" t="n">
        <v>122.77</v>
      </c>
      <c r="Q216" s="387" t="n">
        <v>0.01</v>
      </c>
      <c r="R216" s="387" t="n">
        <v>11.2</v>
      </c>
      <c r="S216" s="387" t="n">
        <v>-2.18</v>
      </c>
    </row>
    <row r="217">
      <c r="A217" s="387" t="inlineStr">
        <is>
          <t>九强转债</t>
        </is>
      </c>
      <c r="B217" s="387" t="inlineStr">
        <is>
          <t>123150</t>
        </is>
      </c>
      <c r="C217" s="387" t="inlineStr">
        <is>
          <t>300406</t>
        </is>
      </c>
      <c r="D217" s="387" t="inlineStr">
        <is>
          <t>九强生物</t>
        </is>
      </c>
      <c r="E217" s="387" t="n">
        <v>11.45</v>
      </c>
      <c r="F217" s="387" t="n">
        <v>14.885</v>
      </c>
      <c r="G217" s="387" t="n">
        <v>110</v>
      </c>
      <c r="H217" s="387" t="n">
        <v>9.731999999999999</v>
      </c>
      <c r="I217" s="387" t="n">
        <v>29.26</v>
      </c>
      <c r="J217" s="387" t="n">
        <v>1.822</v>
      </c>
      <c r="K217" s="387" t="inlineStr">
        <is>
          <t>未满足</t>
        </is>
      </c>
      <c r="L217" s="387" t="inlineStr">
        <is>
          <t>-</t>
        </is>
      </c>
      <c r="M217" s="387" t="inlineStr">
        <is>
          <t>-</t>
        </is>
      </c>
      <c r="N217" s="387" t="n">
        <v>11.21</v>
      </c>
      <c r="O217" s="387" t="n">
        <v>20280630</v>
      </c>
      <c r="P217" s="387" t="n">
        <v>132.98</v>
      </c>
      <c r="Q217" s="387" t="n">
        <v>0.24</v>
      </c>
      <c r="R217" s="387" t="n">
        <v>11.78</v>
      </c>
      <c r="S217" s="387" t="n">
        <v>0.43</v>
      </c>
    </row>
    <row r="218">
      <c r="A218" s="387" t="inlineStr">
        <is>
          <t>洁特转债</t>
        </is>
      </c>
      <c r="B218" s="387" t="inlineStr">
        <is>
          <t>118010</t>
        </is>
      </c>
      <c r="C218" s="387" t="inlineStr">
        <is>
          <t>688026</t>
        </is>
      </c>
      <c r="D218" s="387" t="inlineStr">
        <is>
          <t>洁特生物</t>
        </is>
      </c>
      <c r="E218" s="387" t="n">
        <v>47.88</v>
      </c>
      <c r="F218" s="387" t="n">
        <v>62.244</v>
      </c>
      <c r="G218" s="387" t="n">
        <v>110</v>
      </c>
      <c r="H218" s="387" t="n">
        <v>40.698</v>
      </c>
      <c r="I218" s="387" t="n">
        <v>190.99</v>
      </c>
      <c r="J218" s="387" t="n">
        <v>1.816</v>
      </c>
      <c r="K218" s="387" t="inlineStr">
        <is>
          <t>未满足</t>
        </is>
      </c>
      <c r="L218" s="387" t="inlineStr">
        <is>
          <t>-</t>
        </is>
      </c>
      <c r="M218" s="387" t="inlineStr">
        <is>
          <t>-</t>
        </is>
      </c>
      <c r="N218" s="387" t="n">
        <v>4.399</v>
      </c>
      <c r="O218" s="387" t="n">
        <v>20280628</v>
      </c>
      <c r="P218" s="387" t="n">
        <v>125.5</v>
      </c>
      <c r="Q218" s="387" t="n">
        <v>0.33</v>
      </c>
      <c r="R218" s="387" t="n">
        <v>20.65</v>
      </c>
      <c r="S218" s="387" t="n">
        <v>-1.38</v>
      </c>
    </row>
    <row r="219">
      <c r="A219" s="387" t="inlineStr">
        <is>
          <t>丰山转债</t>
        </is>
      </c>
      <c r="B219" s="387" t="inlineStr">
        <is>
          <t>113649</t>
        </is>
      </c>
      <c r="C219" s="387" t="inlineStr">
        <is>
          <t>603810</t>
        </is>
      </c>
      <c r="D219" s="387" t="inlineStr">
        <is>
          <t>丰山集团</t>
        </is>
      </c>
      <c r="E219" s="387" t="n">
        <v>13.61</v>
      </c>
      <c r="F219" s="387" t="n">
        <v>17.693</v>
      </c>
      <c r="G219" s="387" t="n">
        <v>115</v>
      </c>
      <c r="H219" s="387" t="n">
        <v>11.568</v>
      </c>
      <c r="I219" s="387" t="n">
        <v>46.92</v>
      </c>
      <c r="J219" s="387" t="n">
        <v>1.814</v>
      </c>
      <c r="K219" s="387" t="inlineStr">
        <is>
          <t>未满足</t>
        </is>
      </c>
      <c r="L219" s="387" t="inlineStr">
        <is>
          <t>-</t>
        </is>
      </c>
      <c r="M219" s="387" t="inlineStr">
        <is>
          <t>-</t>
        </is>
      </c>
      <c r="N219" s="387" t="n">
        <v>4.577</v>
      </c>
      <c r="O219" s="387" t="n">
        <v>20280627</v>
      </c>
      <c r="P219" s="387" t="n">
        <v>131.7</v>
      </c>
      <c r="Q219" s="387" t="n">
        <v>0.24</v>
      </c>
      <c r="R219" s="387" t="n">
        <v>12.2</v>
      </c>
      <c r="S219" s="387" t="n">
        <v>-0.65</v>
      </c>
    </row>
    <row r="220">
      <c r="A220" s="387" t="inlineStr">
        <is>
          <t>天业转债</t>
        </is>
      </c>
      <c r="B220" s="387" t="inlineStr">
        <is>
          <t>110087</t>
        </is>
      </c>
      <c r="C220" s="387" t="inlineStr">
        <is>
          <t>600075</t>
        </is>
      </c>
      <c r="D220" s="387" t="inlineStr">
        <is>
          <t>新疆天业</t>
        </is>
      </c>
      <c r="E220" s="387" t="n">
        <v>5.6</v>
      </c>
      <c r="F220" s="387" t="n">
        <v>7.28</v>
      </c>
      <c r="G220" s="387" t="n">
        <v>108</v>
      </c>
      <c r="H220" s="387" t="n">
        <v>4.76</v>
      </c>
      <c r="I220" s="387" t="n">
        <v>40.61</v>
      </c>
      <c r="J220" s="387" t="n">
        <v>1.803</v>
      </c>
      <c r="K220" s="387" t="inlineStr">
        <is>
          <t>未满足</t>
        </is>
      </c>
      <c r="L220" s="387" t="inlineStr">
        <is>
          <t>-</t>
        </is>
      </c>
      <c r="M220" s="387" t="inlineStr">
        <is>
          <t>-</t>
        </is>
      </c>
      <c r="N220" s="387" t="n">
        <v>29.975</v>
      </c>
      <c r="O220" s="387" t="n">
        <v>20280623</v>
      </c>
      <c r="P220" s="387" t="n">
        <v>124.54</v>
      </c>
      <c r="Q220" s="387" t="n">
        <v>0.17</v>
      </c>
      <c r="R220" s="387" t="n">
        <v>4.96</v>
      </c>
      <c r="S220" s="387" t="n">
        <v>2.27</v>
      </c>
    </row>
    <row r="221">
      <c r="A221" s="387" t="inlineStr">
        <is>
          <t>通裕转债</t>
        </is>
      </c>
      <c r="B221" s="387" t="inlineStr">
        <is>
          <t>123149</t>
        </is>
      </c>
      <c r="C221" s="387" t="inlineStr">
        <is>
          <t>300185</t>
        </is>
      </c>
      <c r="D221" s="387" t="inlineStr">
        <is>
          <t>通裕重工</t>
        </is>
      </c>
      <c r="E221" s="387" t="n">
        <v>2.71</v>
      </c>
      <c r="F221" s="387" t="n">
        <v>3.523</v>
      </c>
      <c r="G221" s="387" t="n">
        <v>112</v>
      </c>
      <c r="H221" s="387" t="n">
        <v>2.304</v>
      </c>
      <c r="I221" s="387" t="n">
        <v>29.59</v>
      </c>
      <c r="J221" s="387" t="n">
        <v>1.795</v>
      </c>
      <c r="K221" s="387" t="inlineStr">
        <is>
          <t>未满足</t>
        </is>
      </c>
      <c r="L221" s="387" t="inlineStr">
        <is>
          <t>-</t>
        </is>
      </c>
      <c r="M221" s="387" t="inlineStr">
        <is>
          <t>-</t>
        </is>
      </c>
      <c r="N221" s="387" t="n">
        <v>11.069</v>
      </c>
      <c r="O221" s="387" t="n">
        <v>20280620</v>
      </c>
      <c r="P221" s="387" t="n">
        <v>129.11</v>
      </c>
      <c r="Q221" s="387" t="n">
        <v>-0.27</v>
      </c>
      <c r="R221" s="387" t="n">
        <v>2.7</v>
      </c>
      <c r="S221" s="387" t="n">
        <v>0</v>
      </c>
    </row>
    <row r="222">
      <c r="A222" s="387" t="inlineStr">
        <is>
          <t>福莱转债</t>
        </is>
      </c>
      <c r="B222" s="387" t="inlineStr">
        <is>
          <t>113059</t>
        </is>
      </c>
      <c r="C222" s="387" t="inlineStr">
        <is>
          <t>601865</t>
        </is>
      </c>
      <c r="D222" s="387" t="inlineStr">
        <is>
          <t>福莱特</t>
        </is>
      </c>
      <c r="E222" s="387" t="n">
        <v>41.56</v>
      </c>
      <c r="F222" s="387" t="n">
        <v>54.028</v>
      </c>
      <c r="G222" s="387" t="n">
        <v>112</v>
      </c>
      <c r="H222" s="387" t="n">
        <v>37.404</v>
      </c>
      <c r="I222" s="387" t="n">
        <v>389.16</v>
      </c>
      <c r="J222" s="387" t="n">
        <v>1.71</v>
      </c>
      <c r="K222" s="387" t="inlineStr">
        <is>
          <t>未满足</t>
        </is>
      </c>
      <c r="L222" s="387" t="inlineStr">
        <is>
          <t>-</t>
        </is>
      </c>
      <c r="M222" s="387" t="inlineStr">
        <is>
          <t>-</t>
        </is>
      </c>
      <c r="N222" s="387" t="n">
        <v>39.996</v>
      </c>
      <c r="O222" s="387" t="n">
        <v>20280520</v>
      </c>
      <c r="P222" s="387" t="n">
        <v>116.52</v>
      </c>
      <c r="Q222" s="387" t="n">
        <v>0.22</v>
      </c>
      <c r="R222" s="387" t="n">
        <v>9.9</v>
      </c>
      <c r="S222" s="387" t="n">
        <v>0.51</v>
      </c>
    </row>
    <row r="223">
      <c r="A223" s="387" t="inlineStr">
        <is>
          <t>杭氧转债</t>
        </is>
      </c>
      <c r="B223" s="387" t="inlineStr">
        <is>
          <t>127064</t>
        </is>
      </c>
      <c r="C223" s="387" t="inlineStr">
        <is>
          <t>002430</t>
        </is>
      </c>
      <c r="D223" s="387" t="inlineStr">
        <is>
          <t>杭氧股份</t>
        </is>
      </c>
      <c r="E223" s="387" t="n">
        <v>25.67</v>
      </c>
      <c r="F223" s="387" t="n">
        <v>33.371</v>
      </c>
      <c r="G223" s="387" t="n">
        <v>108</v>
      </c>
      <c r="H223" s="387" t="n">
        <v>21.82</v>
      </c>
      <c r="I223" s="387" t="n">
        <v>33.76</v>
      </c>
      <c r="J223" s="387" t="n">
        <v>1.707</v>
      </c>
      <c r="K223" s="387" t="inlineStr">
        <is>
          <t>未满足</t>
        </is>
      </c>
      <c r="L223" s="387" t="inlineStr">
        <is>
          <t>-</t>
        </is>
      </c>
      <c r="M223" s="387" t="inlineStr">
        <is>
          <t>-</t>
        </is>
      </c>
      <c r="N223" s="387" t="n">
        <v>11.364</v>
      </c>
      <c r="O223" s="387" t="n">
        <v>20280519</v>
      </c>
      <c r="P223" s="387" t="n">
        <v>142.2</v>
      </c>
      <c r="Q223" s="387" t="n">
        <v>-0.97</v>
      </c>
      <c r="R223" s="387" t="n">
        <v>27.29</v>
      </c>
      <c r="S223" s="387" t="n">
        <v>-1.37</v>
      </c>
    </row>
    <row r="224">
      <c r="A224" s="387" t="inlineStr">
        <is>
          <t>巨星转债</t>
        </is>
      </c>
      <c r="B224" s="387" t="inlineStr">
        <is>
          <t>113648</t>
        </is>
      </c>
      <c r="C224" s="387" t="inlineStr">
        <is>
          <t>603477</t>
        </is>
      </c>
      <c r="D224" s="387" t="inlineStr">
        <is>
          <t>巨星农牧</t>
        </is>
      </c>
      <c r="E224" s="387" t="n">
        <v>24.84</v>
      </c>
      <c r="F224" s="387" t="n">
        <v>32.292</v>
      </c>
      <c r="G224" s="387" t="n">
        <v>110</v>
      </c>
      <c r="H224" s="387" t="n">
        <v>19.872</v>
      </c>
      <c r="I224" s="387" t="n">
        <v>80.87</v>
      </c>
      <c r="J224" s="387" t="n">
        <v>1.641</v>
      </c>
      <c r="K224" s="387" t="inlineStr">
        <is>
          <t>未满足</t>
        </is>
      </c>
      <c r="L224" s="387" t="inlineStr">
        <is>
          <t>-</t>
        </is>
      </c>
      <c r="M224" s="387" t="inlineStr">
        <is>
          <t>-</t>
        </is>
      </c>
      <c r="N224" s="387" t="n">
        <v>8.997</v>
      </c>
      <c r="O224" s="387" t="n">
        <v>20280425</v>
      </c>
      <c r="P224" s="387" t="n">
        <v>117.89</v>
      </c>
      <c r="Q224" s="387" t="n">
        <v>1.14</v>
      </c>
      <c r="R224" s="387" t="n">
        <v>16.19</v>
      </c>
      <c r="S224" s="387" t="n">
        <v>6.72</v>
      </c>
    </row>
    <row r="225">
      <c r="A225" s="387" t="inlineStr">
        <is>
          <t>禾丰转债</t>
        </is>
      </c>
      <c r="B225" s="387" t="inlineStr">
        <is>
          <t>113647</t>
        </is>
      </c>
      <c r="C225" s="387" t="inlineStr">
        <is>
          <t>603609</t>
        </is>
      </c>
      <c r="D225" s="387" t="inlineStr">
        <is>
          <t>禾丰股份</t>
        </is>
      </c>
      <c r="E225" s="387" t="n">
        <v>10.09</v>
      </c>
      <c r="F225" s="387" t="n">
        <v>13.117</v>
      </c>
      <c r="G225" s="387" t="n">
        <v>112</v>
      </c>
      <c r="H225" s="387" t="n">
        <v>8.576000000000001</v>
      </c>
      <c r="I225" s="387" t="n">
        <v>77.02</v>
      </c>
      <c r="J225" s="387" t="n">
        <v>1.633</v>
      </c>
      <c r="K225" s="387" t="inlineStr">
        <is>
          <t>未满足</t>
        </is>
      </c>
      <c r="L225" s="387" t="inlineStr">
        <is>
          <t>-</t>
        </is>
      </c>
      <c r="M225" s="387" t="inlineStr">
        <is>
          <t>-</t>
        </is>
      </c>
      <c r="N225" s="387" t="n">
        <v>14.669</v>
      </c>
      <c r="O225" s="387" t="n">
        <v>20280422</v>
      </c>
      <c r="P225" s="387" t="n">
        <v>117.72</v>
      </c>
      <c r="Q225" s="387" t="n">
        <v>0.2</v>
      </c>
      <c r="R225" s="387" t="n">
        <v>6.71</v>
      </c>
      <c r="S225" s="387" t="n">
        <v>4.52</v>
      </c>
    </row>
    <row r="226">
      <c r="A226" s="387" t="inlineStr">
        <is>
          <t>精工转债</t>
        </is>
      </c>
      <c r="B226" s="387" t="inlineStr">
        <is>
          <t>110086</t>
        </is>
      </c>
      <c r="C226" s="387" t="inlineStr">
        <is>
          <t>600496</t>
        </is>
      </c>
      <c r="D226" s="387" t="inlineStr">
        <is>
          <t>精工钢构</t>
        </is>
      </c>
      <c r="E226" s="387" t="n">
        <v>4.57</v>
      </c>
      <c r="F226" s="387" t="n">
        <v>5.941</v>
      </c>
      <c r="G226" s="387" t="n">
        <v>112</v>
      </c>
      <c r="H226" s="387" t="n">
        <v>3.656</v>
      </c>
      <c r="I226" s="387" t="n">
        <v>66.98</v>
      </c>
      <c r="J226" s="387" t="n">
        <v>1.633</v>
      </c>
      <c r="K226" s="387" t="inlineStr">
        <is>
          <t>未满足</t>
        </is>
      </c>
      <c r="L226" s="387" t="inlineStr">
        <is>
          <t>-</t>
        </is>
      </c>
      <c r="M226" s="387" t="inlineStr">
        <is>
          <t>-</t>
        </is>
      </c>
      <c r="N226" s="387" t="n">
        <v>19.999</v>
      </c>
      <c r="O226" s="387" t="n">
        <v>20280422</v>
      </c>
      <c r="P226" s="387" t="n">
        <v>122.04</v>
      </c>
      <c r="Q226" s="387" t="n">
        <v>-0.03</v>
      </c>
      <c r="R226" s="387" t="n">
        <v>3.34</v>
      </c>
      <c r="S226" s="387" t="n">
        <v>1.21</v>
      </c>
    </row>
    <row r="227">
      <c r="A227" s="387" t="inlineStr">
        <is>
          <t>垒知转债</t>
        </is>
      </c>
      <c r="B227" s="387" t="inlineStr">
        <is>
          <t>127062</t>
        </is>
      </c>
      <c r="C227" s="387" t="inlineStr">
        <is>
          <t>002398</t>
        </is>
      </c>
      <c r="D227" s="387" t="inlineStr">
        <is>
          <t>垒知集团</t>
        </is>
      </c>
      <c r="E227" s="387" t="n">
        <v>7.56</v>
      </c>
      <c r="F227" s="387" t="n">
        <v>9.827999999999999</v>
      </c>
      <c r="G227" s="387" t="n">
        <v>115</v>
      </c>
      <c r="H227" s="387" t="n">
        <v>6.426</v>
      </c>
      <c r="I227" s="387" t="n">
        <v>119.92</v>
      </c>
      <c r="J227" s="387" t="n">
        <v>1.63</v>
      </c>
      <c r="K227" s="387" t="inlineStr">
        <is>
          <t>未满足</t>
        </is>
      </c>
      <c r="L227" s="387" t="inlineStr">
        <is>
          <t>-</t>
        </is>
      </c>
      <c r="M227" s="387" t="inlineStr">
        <is>
          <t>-</t>
        </is>
      </c>
      <c r="N227" s="387" t="n">
        <v>3.957</v>
      </c>
      <c r="O227" s="387" t="n">
        <v>20280421</v>
      </c>
      <c r="P227" s="387" t="n">
        <v>123.34</v>
      </c>
      <c r="Q227" s="387" t="n">
        <v>0.28</v>
      </c>
      <c r="R227" s="387" t="n">
        <v>4.24</v>
      </c>
      <c r="S227" s="387" t="n">
        <v>1.44</v>
      </c>
    </row>
    <row r="228">
      <c r="A228" s="387" t="inlineStr">
        <is>
          <t>美锦转债</t>
        </is>
      </c>
      <c r="B228" s="387" t="inlineStr">
        <is>
          <t>127061</t>
        </is>
      </c>
      <c r="C228" s="387" t="inlineStr">
        <is>
          <t>000723</t>
        </is>
      </c>
      <c r="D228" s="387" t="inlineStr">
        <is>
          <t>美锦能源</t>
        </is>
      </c>
      <c r="E228" s="387" t="n">
        <v>3.47</v>
      </c>
      <c r="F228" s="387" t="n">
        <v>4.511</v>
      </c>
      <c r="G228" s="387" t="n">
        <v>118</v>
      </c>
      <c r="H228" s="387" t="n">
        <v>2.95</v>
      </c>
      <c r="I228" s="387" t="n">
        <v>4.19</v>
      </c>
      <c r="J228" s="387" t="n">
        <v>1.627</v>
      </c>
      <c r="K228" s="387" t="inlineStr">
        <is>
          <t>未满足</t>
        </is>
      </c>
      <c r="L228" s="387" t="inlineStr">
        <is>
          <t>-</t>
        </is>
      </c>
      <c r="M228" s="387" t="inlineStr">
        <is>
          <t>-</t>
        </is>
      </c>
      <c r="N228" s="387" t="n">
        <v>27.742</v>
      </c>
      <c r="O228" s="387" t="n">
        <v>20280420</v>
      </c>
      <c r="P228" s="387" t="n">
        <v>113.5</v>
      </c>
      <c r="Q228" s="387" t="n">
        <v>0.29</v>
      </c>
      <c r="R228" s="387" t="n">
        <v>3.78</v>
      </c>
      <c r="S228" s="387" t="n">
        <v>0.53</v>
      </c>
    </row>
    <row r="229">
      <c r="A229" s="387" t="inlineStr">
        <is>
          <t>湘佳转债</t>
        </is>
      </c>
      <c r="B229" s="387" t="inlineStr">
        <is>
          <t>127060</t>
        </is>
      </c>
      <c r="C229" s="387" t="inlineStr">
        <is>
          <t>002982</t>
        </is>
      </c>
      <c r="D229" s="387" t="inlineStr">
        <is>
          <t>湘佳股份</t>
        </is>
      </c>
      <c r="E229" s="387" t="n">
        <v>13.8</v>
      </c>
      <c r="F229" s="387" t="n">
        <v>17.94</v>
      </c>
      <c r="G229" s="387" t="n">
        <v>110</v>
      </c>
      <c r="H229" s="387" t="n">
        <v>11.04</v>
      </c>
      <c r="I229" s="387" t="n">
        <v>36</v>
      </c>
      <c r="J229" s="387" t="n">
        <v>1.625</v>
      </c>
      <c r="K229" s="387" t="inlineStr">
        <is>
          <t>未满足</t>
        </is>
      </c>
      <c r="L229" s="387" t="inlineStr">
        <is>
          <t>-</t>
        </is>
      </c>
      <c r="M229" s="387" t="inlineStr">
        <is>
          <t>-</t>
        </is>
      </c>
      <c r="N229" s="387" t="n">
        <v>6.399</v>
      </c>
      <c r="O229" s="387" t="n">
        <v>20280419</v>
      </c>
      <c r="P229" s="387" t="n">
        <v>129.4</v>
      </c>
      <c r="Q229" s="387" t="n">
        <v>0.95</v>
      </c>
      <c r="R229" s="387" t="n">
        <v>13.13</v>
      </c>
      <c r="S229" s="387" t="n">
        <v>4.37</v>
      </c>
    </row>
    <row r="230">
      <c r="A230" s="387" t="inlineStr">
        <is>
          <t>永吉转债</t>
        </is>
      </c>
      <c r="B230" s="387" t="inlineStr">
        <is>
          <t>113646</t>
        </is>
      </c>
      <c r="C230" s="387" t="inlineStr">
        <is>
          <t>603058</t>
        </is>
      </c>
      <c r="D230" s="387" t="inlineStr">
        <is>
          <t>永吉股份</t>
        </is>
      </c>
      <c r="E230" s="387" t="n">
        <v>8.050000000000001</v>
      </c>
      <c r="F230" s="387" t="n">
        <v>10.465</v>
      </c>
      <c r="G230" s="387" t="n">
        <v>108.3</v>
      </c>
      <c r="H230" s="387" t="n">
        <v>6.843</v>
      </c>
      <c r="I230" s="387" t="n">
        <v>33.25</v>
      </c>
      <c r="J230" s="387" t="n">
        <v>1.611</v>
      </c>
      <c r="K230" s="387" t="inlineStr">
        <is>
          <t>未满足</t>
        </is>
      </c>
      <c r="L230" s="387" t="inlineStr">
        <is>
          <t>-</t>
        </is>
      </c>
      <c r="M230" s="387" t="inlineStr">
        <is>
          <t>-</t>
        </is>
      </c>
      <c r="N230" s="387" t="n">
        <v>1.372</v>
      </c>
      <c r="O230" s="387" t="n">
        <v>20280414</v>
      </c>
      <c r="P230" s="387" t="n">
        <v>167.18</v>
      </c>
      <c r="Q230" s="387" t="n">
        <v>1.54</v>
      </c>
      <c r="R230" s="387" t="n">
        <v>10.1</v>
      </c>
      <c r="S230" s="387" t="n">
        <v>4.23</v>
      </c>
    </row>
    <row r="231">
      <c r="A231" s="387" t="inlineStr">
        <is>
          <t>裕兴转债</t>
        </is>
      </c>
      <c r="B231" s="387" t="inlineStr">
        <is>
          <t>123144</t>
        </is>
      </c>
      <c r="C231" s="387" t="inlineStr">
        <is>
          <t>300305</t>
        </is>
      </c>
      <c r="D231" s="387" t="inlineStr">
        <is>
          <t>裕兴股份</t>
        </is>
      </c>
      <c r="E231" s="387" t="n">
        <v>7</v>
      </c>
      <c r="F231" s="387" t="n">
        <v>9.1</v>
      </c>
      <c r="G231" s="387" t="n">
        <v>115</v>
      </c>
      <c r="H231" s="387" t="n">
        <v>5.95</v>
      </c>
      <c r="I231" s="387" t="n">
        <v>40.65</v>
      </c>
      <c r="J231" s="387" t="n">
        <v>1.603</v>
      </c>
      <c r="K231" s="387" t="inlineStr">
        <is>
          <t>未满足</t>
        </is>
      </c>
      <c r="L231" s="387" t="inlineStr">
        <is>
          <t>-</t>
        </is>
      </c>
      <c r="M231" s="387" t="inlineStr">
        <is>
          <t>-</t>
        </is>
      </c>
      <c r="N231" s="387" t="n">
        <v>5.997</v>
      </c>
      <c r="O231" s="387" t="n">
        <v>20280411</v>
      </c>
      <c r="P231" s="387" t="n">
        <v>130</v>
      </c>
      <c r="Q231" s="387" t="n">
        <v>-0.21</v>
      </c>
      <c r="R231" s="387" t="n">
        <v>6.47</v>
      </c>
      <c r="S231" s="387" t="n">
        <v>0.15</v>
      </c>
    </row>
    <row r="232">
      <c r="A232" s="387" t="inlineStr">
        <is>
          <t>永东转2</t>
        </is>
      </c>
      <c r="B232" s="387" t="inlineStr">
        <is>
          <t>127059</t>
        </is>
      </c>
      <c r="C232" s="387" t="inlineStr">
        <is>
          <t>002753</t>
        </is>
      </c>
      <c r="D232" s="387" t="inlineStr">
        <is>
          <t>永东股份</t>
        </is>
      </c>
      <c r="E232" s="387" t="n">
        <v>8.109999999999999</v>
      </c>
      <c r="F232" s="387" t="n">
        <v>10.543</v>
      </c>
      <c r="G232" s="387" t="n">
        <v>115</v>
      </c>
      <c r="H232" s="387" t="n">
        <v>7.299</v>
      </c>
      <c r="I232" s="387" t="n">
        <v>56.66</v>
      </c>
      <c r="J232" s="387" t="n">
        <v>1.595</v>
      </c>
      <c r="K232" s="387" t="inlineStr">
        <is>
          <t>未满足</t>
        </is>
      </c>
      <c r="L232" s="387" t="inlineStr">
        <is>
          <t>-</t>
        </is>
      </c>
      <c r="M232" s="387" t="inlineStr">
        <is>
          <t>-</t>
        </is>
      </c>
      <c r="N232" s="387" t="n">
        <v>3.79</v>
      </c>
      <c r="O232" s="387" t="n">
        <v>20280408</v>
      </c>
      <c r="P232" s="387" t="n">
        <v>130</v>
      </c>
      <c r="Q232" s="387" t="n">
        <v>0.27</v>
      </c>
      <c r="R232" s="387" t="n">
        <v>6.73</v>
      </c>
      <c r="S232" s="387" t="n">
        <v>-0.3</v>
      </c>
    </row>
    <row r="233">
      <c r="A233" s="387" t="inlineStr">
        <is>
          <t>友发转债</t>
        </is>
      </c>
      <c r="B233" s="387" t="inlineStr">
        <is>
          <t>113058</t>
        </is>
      </c>
      <c r="C233" s="387" t="inlineStr">
        <is>
          <t>601686</t>
        </is>
      </c>
      <c r="D233" s="387" t="inlineStr">
        <is>
          <t>友发集团</t>
        </is>
      </c>
      <c r="E233" s="387" t="n">
        <v>4.48</v>
      </c>
      <c r="F233" s="387" t="n">
        <v>5.824</v>
      </c>
      <c r="G233" s="387" t="n">
        <v>112</v>
      </c>
      <c r="H233" s="387" t="n">
        <v>3.808</v>
      </c>
      <c r="I233" s="387" t="n">
        <v>13.04</v>
      </c>
      <c r="J233" s="387" t="n">
        <v>1.57</v>
      </c>
      <c r="K233" s="387" t="inlineStr">
        <is>
          <t>未满足</t>
        </is>
      </c>
      <c r="L233" s="387" t="inlineStr">
        <is>
          <t>-</t>
        </is>
      </c>
      <c r="M233" s="387" t="inlineStr">
        <is>
          <t>-</t>
        </is>
      </c>
      <c r="N233" s="387" t="n">
        <v>18.638</v>
      </c>
      <c r="O233" s="387" t="n">
        <v>20280330</v>
      </c>
      <c r="P233" s="387" t="n">
        <v>132.21</v>
      </c>
      <c r="Q233" s="387" t="n">
        <v>0.01</v>
      </c>
      <c r="R233" s="387" t="n">
        <v>5.24</v>
      </c>
      <c r="S233" s="387" t="n">
        <v>0.19</v>
      </c>
    </row>
    <row r="234">
      <c r="A234" s="387" t="inlineStr">
        <is>
          <t>明新转债</t>
        </is>
      </c>
      <c r="B234" s="387" t="inlineStr">
        <is>
          <t>111004</t>
        </is>
      </c>
      <c r="C234" s="387" t="inlineStr">
        <is>
          <t>605068</t>
        </is>
      </c>
      <c r="D234" s="387" t="inlineStr">
        <is>
          <t>明新旭腾</t>
        </is>
      </c>
      <c r="E234" s="387" t="n">
        <v>24.37</v>
      </c>
      <c r="F234" s="387" t="n">
        <v>31.681</v>
      </c>
      <c r="G234" s="387" t="n">
        <v>115</v>
      </c>
      <c r="H234" s="387" t="n">
        <v>20.715</v>
      </c>
      <c r="I234" s="387" t="n">
        <v>53.66</v>
      </c>
      <c r="J234" s="387" t="n">
        <v>1.57</v>
      </c>
      <c r="K234" s="387" t="inlineStr">
        <is>
          <t>未满足</t>
        </is>
      </c>
      <c r="L234" s="387" t="inlineStr">
        <is>
          <t>-</t>
        </is>
      </c>
      <c r="M234" s="387" t="inlineStr">
        <is>
          <t>-</t>
        </is>
      </c>
      <c r="N234" s="387" t="n">
        <v>6.715</v>
      </c>
      <c r="O234" s="387" t="n">
        <v>20280330</v>
      </c>
      <c r="P234" s="387" t="n">
        <v>133.35</v>
      </c>
      <c r="Q234" s="387" t="n">
        <v>-1.36</v>
      </c>
      <c r="R234" s="387" t="n">
        <v>21.15</v>
      </c>
      <c r="S234" s="387" t="n">
        <v>-10</v>
      </c>
    </row>
    <row r="235">
      <c r="A235" s="387" t="inlineStr">
        <is>
          <t>风语转债</t>
        </is>
      </c>
      <c r="B235" s="387" t="inlineStr">
        <is>
          <t>113643</t>
        </is>
      </c>
      <c r="C235" s="387" t="inlineStr">
        <is>
          <t>603466</t>
        </is>
      </c>
      <c r="D235" s="387" t="inlineStr">
        <is>
          <t>风语筑</t>
        </is>
      </c>
      <c r="E235" s="387" t="n">
        <v>11.8</v>
      </c>
      <c r="F235" s="387" t="n">
        <v>15.34</v>
      </c>
      <c r="G235" s="387" t="n">
        <v>115</v>
      </c>
      <c r="H235" s="387" t="n">
        <v>9.44</v>
      </c>
      <c r="I235" s="387" t="n">
        <v>36.06</v>
      </c>
      <c r="J235" s="387" t="n">
        <v>1.556</v>
      </c>
      <c r="K235" s="387" t="inlineStr">
        <is>
          <t>未满足</t>
        </is>
      </c>
      <c r="L235" s="387" t="inlineStr">
        <is>
          <t>-</t>
        </is>
      </c>
      <c r="M235" s="387" t="inlineStr">
        <is>
          <t>-</t>
        </is>
      </c>
      <c r="N235" s="387" t="n">
        <v>4.992</v>
      </c>
      <c r="O235" s="387" t="n">
        <v>20280325</v>
      </c>
      <c r="P235" s="387" t="n">
        <v>142.87</v>
      </c>
      <c r="Q235" s="387" t="n">
        <v>0.65</v>
      </c>
      <c r="R235" s="387" t="n">
        <v>12.39</v>
      </c>
      <c r="S235" s="387" t="n">
        <v>2.48</v>
      </c>
    </row>
    <row r="236">
      <c r="A236" s="387" t="inlineStr">
        <is>
          <t>重银转债</t>
        </is>
      </c>
      <c r="B236" s="387" t="inlineStr">
        <is>
          <t>113056</t>
        </is>
      </c>
      <c r="C236" s="387" t="inlineStr">
        <is>
          <t>601963</t>
        </is>
      </c>
      <c r="D236" s="387" t="inlineStr">
        <is>
          <t>重庆银行</t>
        </is>
      </c>
      <c r="E236" s="387" t="n">
        <v>9.220000000000001</v>
      </c>
      <c r="F236" s="387" t="n">
        <v>11.986</v>
      </c>
      <c r="G236" s="387" t="n">
        <v>110</v>
      </c>
      <c r="H236" s="387" t="n">
        <v>7.376</v>
      </c>
      <c r="I236" s="387" t="n">
        <v>3.69</v>
      </c>
      <c r="J236" s="387" t="n">
        <v>1.551</v>
      </c>
      <c r="K236" s="387" t="inlineStr">
        <is>
          <t>未满足</t>
        </is>
      </c>
      <c r="L236" s="387" t="inlineStr">
        <is>
          <t>-</t>
        </is>
      </c>
      <c r="M236" s="387" t="inlineStr">
        <is>
          <t>-</t>
        </is>
      </c>
      <c r="N236" s="387" t="n">
        <v>115.622</v>
      </c>
      <c r="O236" s="387" t="n">
        <v>20280323</v>
      </c>
      <c r="P236" s="387" t="n">
        <v>127.53</v>
      </c>
      <c r="Q236" s="387" t="n">
        <v>0.1</v>
      </c>
      <c r="R236" s="387" t="n">
        <v>11.34</v>
      </c>
      <c r="S236" s="387" t="n">
        <v>0.71</v>
      </c>
    </row>
    <row r="237">
      <c r="A237" s="387" t="inlineStr">
        <is>
          <t>山石转债</t>
        </is>
      </c>
      <c r="B237" s="387" t="inlineStr">
        <is>
          <t>118007</t>
        </is>
      </c>
      <c r="C237" s="387" t="inlineStr">
        <is>
          <t>688030</t>
        </is>
      </c>
      <c r="D237" s="387" t="inlineStr">
        <is>
          <t>山石网科</t>
        </is>
      </c>
      <c r="E237" s="387" t="n">
        <v>16.5</v>
      </c>
      <c r="F237" s="387" t="n">
        <v>21.45</v>
      </c>
      <c r="G237" s="387" t="n">
        <v>114</v>
      </c>
      <c r="H237" s="387" t="n">
        <v>14.025</v>
      </c>
      <c r="I237" s="387" t="n">
        <v>36.48</v>
      </c>
      <c r="J237" s="387" t="n">
        <v>1.548</v>
      </c>
      <c r="K237" s="387" t="inlineStr">
        <is>
          <t>未满足</t>
        </is>
      </c>
      <c r="L237" s="387" t="inlineStr">
        <is>
          <t>-</t>
        </is>
      </c>
      <c r="M237" s="387" t="inlineStr">
        <is>
          <t>-</t>
        </is>
      </c>
      <c r="N237" s="387" t="n">
        <v>2.671</v>
      </c>
      <c r="O237" s="387" t="n">
        <v>20280322</v>
      </c>
      <c r="P237" s="387" t="n">
        <v>140.37</v>
      </c>
      <c r="Q237" s="387" t="n">
        <v>0.78</v>
      </c>
      <c r="R237" s="387" t="n">
        <v>16.97</v>
      </c>
      <c r="S237" s="387" t="n">
        <v>1.07</v>
      </c>
    </row>
    <row r="238">
      <c r="A238" s="387" t="inlineStr">
        <is>
          <t>申昊转债</t>
        </is>
      </c>
      <c r="B238" s="387" t="inlineStr">
        <is>
          <t>123142</t>
        </is>
      </c>
      <c r="C238" s="387" t="inlineStr">
        <is>
          <t>300853</t>
        </is>
      </c>
      <c r="D238" s="387" t="inlineStr">
        <is>
          <t>申昊科技</t>
        </is>
      </c>
      <c r="E238" s="387" t="n">
        <v>33.71</v>
      </c>
      <c r="F238" s="387" t="n">
        <v>43.823</v>
      </c>
      <c r="G238" s="387" t="n">
        <v>110</v>
      </c>
      <c r="H238" s="387" t="n">
        <v>28.653</v>
      </c>
      <c r="I238" s="387" t="n">
        <v>51.19</v>
      </c>
      <c r="J238" s="387" t="n">
        <v>1.537</v>
      </c>
      <c r="K238" s="387" t="inlineStr">
        <is>
          <t>未满足</t>
        </is>
      </c>
      <c r="L238" s="387" t="inlineStr">
        <is>
          <t>-</t>
        </is>
      </c>
      <c r="M238" s="387" t="inlineStr">
        <is>
          <t>-</t>
        </is>
      </c>
      <c r="N238" s="387" t="n">
        <v>5.494</v>
      </c>
      <c r="O238" s="387" t="n">
        <v>20280318</v>
      </c>
      <c r="P238" s="387" t="n">
        <v>125.27</v>
      </c>
      <c r="Q238" s="387" t="n">
        <v>-0.18</v>
      </c>
      <c r="R238" s="387" t="n">
        <v>27.93</v>
      </c>
      <c r="S238" s="387" t="n">
        <v>-2</v>
      </c>
    </row>
    <row r="239">
      <c r="A239" s="387" t="inlineStr">
        <is>
          <t>聚合转债</t>
        </is>
      </c>
      <c r="B239" s="387" t="inlineStr">
        <is>
          <t>111003</t>
        </is>
      </c>
      <c r="C239" s="387" t="inlineStr">
        <is>
          <t>605166</t>
        </is>
      </c>
      <c r="D239" s="387" t="inlineStr">
        <is>
          <t>聚合顺</t>
        </is>
      </c>
      <c r="E239" s="387" t="n">
        <v>8.85</v>
      </c>
      <c r="F239" s="387" t="n">
        <v>11.505</v>
      </c>
      <c r="G239" s="387" t="n">
        <v>115</v>
      </c>
      <c r="H239" s="387" t="n">
        <v>7.08</v>
      </c>
      <c r="I239" s="387" t="n">
        <v>44.16</v>
      </c>
      <c r="J239" s="387" t="n">
        <v>1.507</v>
      </c>
      <c r="K239" s="387" t="inlineStr">
        <is>
          <t>未满足</t>
        </is>
      </c>
      <c r="L239" s="387" t="inlineStr">
        <is>
          <t>-</t>
        </is>
      </c>
      <c r="M239" s="387" t="inlineStr">
        <is>
          <t>-</t>
        </is>
      </c>
      <c r="N239" s="387" t="n">
        <v>2.035</v>
      </c>
      <c r="O239" s="387" t="n">
        <v>20280307</v>
      </c>
      <c r="P239" s="387" t="n">
        <v>142.86</v>
      </c>
      <c r="Q239" s="387" t="n">
        <v>-0.49</v>
      </c>
      <c r="R239" s="387" t="n">
        <v>8.77</v>
      </c>
      <c r="S239" s="387" t="n">
        <v>-0.45</v>
      </c>
    </row>
    <row r="240">
      <c r="A240" s="387" t="inlineStr">
        <is>
          <t>丝路转债</t>
        </is>
      </c>
      <c r="B240" s="387" t="inlineStr">
        <is>
          <t>123138</t>
        </is>
      </c>
      <c r="C240" s="387" t="inlineStr">
        <is>
          <t>300556</t>
        </is>
      </c>
      <c r="D240" s="387" t="inlineStr">
        <is>
          <t>丝路视觉</t>
        </is>
      </c>
      <c r="E240" s="387" t="n">
        <v>26.53</v>
      </c>
      <c r="F240" s="387" t="n">
        <v>34.489</v>
      </c>
      <c r="G240" s="387" t="n">
        <v>115</v>
      </c>
      <c r="H240" s="387" t="n">
        <v>22.551</v>
      </c>
      <c r="I240" s="387" t="n">
        <v>102.67</v>
      </c>
      <c r="J240" s="387" t="n">
        <v>1.493</v>
      </c>
      <c r="K240" s="387" t="inlineStr">
        <is>
          <t>未满足</t>
        </is>
      </c>
      <c r="L240" s="387" t="inlineStr">
        <is>
          <t>-</t>
        </is>
      </c>
      <c r="M240" s="387" t="inlineStr">
        <is>
          <t>-</t>
        </is>
      </c>
      <c r="N240" s="387" t="n">
        <v>2.393</v>
      </c>
      <c r="O240" s="387" t="n">
        <v>20280302</v>
      </c>
      <c r="P240" s="387" t="n">
        <v>126.97</v>
      </c>
      <c r="Q240" s="387" t="n">
        <v>-0.18</v>
      </c>
      <c r="R240" s="387" t="n">
        <v>16.62</v>
      </c>
      <c r="S240" s="387" t="n">
        <v>0.06</v>
      </c>
    </row>
    <row r="241">
      <c r="A241" s="387" t="inlineStr">
        <is>
          <t>中特转债</t>
        </is>
      </c>
      <c r="B241" s="387" t="inlineStr">
        <is>
          <t>127056</t>
        </is>
      </c>
      <c r="C241" s="387" t="inlineStr">
        <is>
          <t>000708</t>
        </is>
      </c>
      <c r="D241" s="387" t="inlineStr">
        <is>
          <t>中信特钢</t>
        </is>
      </c>
      <c r="E241" s="387" t="n">
        <v>13.89</v>
      </c>
      <c r="F241" s="387" t="n">
        <v>18.057</v>
      </c>
      <c r="G241" s="387" t="n">
        <v>106</v>
      </c>
      <c r="H241" s="387" t="n">
        <v>11.112</v>
      </c>
      <c r="I241" s="387" t="n">
        <v>29.39</v>
      </c>
      <c r="J241" s="387" t="n">
        <v>1.477</v>
      </c>
      <c r="K241" s="387" t="inlineStr">
        <is>
          <t>未满足</t>
        </is>
      </c>
      <c r="L241" s="387" t="inlineStr">
        <is>
          <t>-</t>
        </is>
      </c>
      <c r="M241" s="387" t="inlineStr">
        <is>
          <t>-</t>
        </is>
      </c>
      <c r="N241" s="387" t="n">
        <v>49.996</v>
      </c>
      <c r="O241" s="387" t="n">
        <v>20280225</v>
      </c>
      <c r="P241" s="387" t="n">
        <v>126.6</v>
      </c>
      <c r="Q241" s="387" t="n">
        <v>-0.06</v>
      </c>
      <c r="R241" s="387" t="n">
        <v>13.59</v>
      </c>
      <c r="S241" s="387" t="n">
        <v>0.97</v>
      </c>
    </row>
    <row r="242">
      <c r="A242" s="387" t="inlineStr">
        <is>
          <t>绿动转债</t>
        </is>
      </c>
      <c r="B242" s="387" t="inlineStr">
        <is>
          <t>113054</t>
        </is>
      </c>
      <c r="C242" s="387" t="inlineStr">
        <is>
          <t>601330</t>
        </is>
      </c>
      <c r="D242" s="387" t="inlineStr">
        <is>
          <t>绿色动力</t>
        </is>
      </c>
      <c r="E242" s="387" t="n">
        <v>8.67</v>
      </c>
      <c r="F242" s="387" t="n">
        <v>11.271</v>
      </c>
      <c r="G242" s="387" t="n">
        <v>109</v>
      </c>
      <c r="H242" s="387" t="n">
        <v>7.37</v>
      </c>
      <c r="I242" s="387" t="n">
        <v>37.15</v>
      </c>
      <c r="J242" s="387" t="n">
        <v>1.477</v>
      </c>
      <c r="K242" s="387" t="inlineStr">
        <is>
          <t>未满足</t>
        </is>
      </c>
      <c r="L242" s="387" t="inlineStr">
        <is>
          <t>-</t>
        </is>
      </c>
      <c r="M242" s="387" t="inlineStr">
        <is>
          <t>-</t>
        </is>
      </c>
      <c r="N242" s="387" t="n">
        <v>23.598</v>
      </c>
      <c r="O242" s="387" t="n">
        <v>20280225</v>
      </c>
      <c r="P242" s="387" t="n">
        <v>125.28</v>
      </c>
      <c r="Q242" s="387" t="n">
        <v>-0.09</v>
      </c>
      <c r="R242" s="387" t="n">
        <v>7.92</v>
      </c>
      <c r="S242" s="387" t="n">
        <v>0.25</v>
      </c>
    </row>
    <row r="243">
      <c r="A243" s="387" t="inlineStr">
        <is>
          <t>通22转债</t>
        </is>
      </c>
      <c r="B243" s="387" t="inlineStr">
        <is>
          <t>110085</t>
        </is>
      </c>
      <c r="C243" s="387" t="inlineStr">
        <is>
          <t>600438</t>
        </is>
      </c>
      <c r="D243" s="387" t="inlineStr">
        <is>
          <t>通威股份</t>
        </is>
      </c>
      <c r="E243" s="387" t="n">
        <v>34.6</v>
      </c>
      <c r="F243" s="387" t="n">
        <v>44.98</v>
      </c>
      <c r="G243" s="387" t="n">
        <v>109</v>
      </c>
      <c r="H243" s="387" t="n">
        <v>29.41</v>
      </c>
      <c r="I243" s="387" t="n">
        <v>246.64</v>
      </c>
      <c r="J243" s="387" t="n">
        <v>1.474</v>
      </c>
      <c r="K243" s="387" t="inlineStr">
        <is>
          <t>未满足</t>
        </is>
      </c>
      <c r="L243" s="387" t="inlineStr">
        <is>
          <t>-</t>
        </is>
      </c>
      <c r="M243" s="387" t="inlineStr">
        <is>
          <t>-</t>
        </is>
      </c>
      <c r="N243" s="387" t="n">
        <v>119.831</v>
      </c>
      <c r="O243" s="387" t="n">
        <v>20280224</v>
      </c>
      <c r="P243" s="387" t="n">
        <v>114.11</v>
      </c>
      <c r="Q243" s="387" t="n">
        <v>-0.77</v>
      </c>
      <c r="R243" s="387" t="n">
        <v>11.39</v>
      </c>
      <c r="S243" s="387" t="n">
        <v>0.98</v>
      </c>
    </row>
    <row r="244">
      <c r="A244" s="387" t="inlineStr">
        <is>
          <t>精装转债</t>
        </is>
      </c>
      <c r="B244" s="387" t="inlineStr">
        <is>
          <t>127055</t>
        </is>
      </c>
      <c r="C244" s="387" t="inlineStr">
        <is>
          <t>002989</t>
        </is>
      </c>
      <c r="D244" s="387" t="inlineStr">
        <is>
          <t>中天精装</t>
        </is>
      </c>
      <c r="E244" s="387" t="n">
        <v>18.5</v>
      </c>
      <c r="F244" s="387" t="n">
        <v>24.05</v>
      </c>
      <c r="G244" s="387" t="n">
        <v>115</v>
      </c>
      <c r="H244" s="387" t="n">
        <v>15.725</v>
      </c>
      <c r="I244" s="387" t="n">
        <v>43.23</v>
      </c>
      <c r="J244" s="387" t="n">
        <v>1.469</v>
      </c>
      <c r="K244" s="387" t="inlineStr">
        <is>
          <t>暂不强赎</t>
        </is>
      </c>
      <c r="L244" s="387" t="inlineStr">
        <is>
          <t>-</t>
        </is>
      </c>
      <c r="M244" s="387" t="inlineStr">
        <is>
          <t>-</t>
        </is>
      </c>
      <c r="N244" s="387" t="n">
        <v>2.081</v>
      </c>
      <c r="O244" s="387" t="n">
        <v>20280222</v>
      </c>
      <c r="P244" s="387" t="n">
        <v>177.68</v>
      </c>
      <c r="Q244" s="387" t="n">
        <v>-1.37</v>
      </c>
      <c r="R244" s="387" t="n">
        <v>22.95</v>
      </c>
      <c r="S244" s="387" t="n">
        <v>-1.96</v>
      </c>
    </row>
    <row r="245">
      <c r="A245" s="387" t="inlineStr">
        <is>
          <t>苏利转债</t>
        </is>
      </c>
      <c r="B245" s="387" t="inlineStr">
        <is>
          <t>113640</t>
        </is>
      </c>
      <c r="C245" s="387" t="inlineStr">
        <is>
          <t>603585</t>
        </is>
      </c>
      <c r="D245" s="387" t="inlineStr">
        <is>
          <t>苏利股份</t>
        </is>
      </c>
      <c r="E245" s="387" t="n">
        <v>10.84</v>
      </c>
      <c r="F245" s="387" t="n">
        <v>14.092</v>
      </c>
      <c r="G245" s="387" t="n">
        <v>115</v>
      </c>
      <c r="H245" s="387" t="n">
        <v>9.756</v>
      </c>
      <c r="I245" s="387" t="n">
        <v>33.92</v>
      </c>
      <c r="J245" s="387" t="n">
        <v>1.452</v>
      </c>
      <c r="K245" s="387" t="inlineStr">
        <is>
          <t>未满足</t>
        </is>
      </c>
      <c r="L245" s="387" t="inlineStr">
        <is>
          <t>-</t>
        </is>
      </c>
      <c r="M245" s="387" t="inlineStr">
        <is>
          <t>-</t>
        </is>
      </c>
      <c r="N245" s="387" t="n">
        <v>7.39</v>
      </c>
      <c r="O245" s="387" t="n">
        <v>20280216</v>
      </c>
      <c r="P245" s="387" t="n">
        <v>131.7</v>
      </c>
      <c r="Q245" s="387" t="n">
        <v>-0.06</v>
      </c>
      <c r="R245" s="387" t="n">
        <v>10.66</v>
      </c>
      <c r="S245" s="387" t="n">
        <v>-1.11</v>
      </c>
    </row>
    <row r="246">
      <c r="A246" s="387" t="inlineStr">
        <is>
          <t>双箭转债</t>
        </is>
      </c>
      <c r="B246" s="387" t="inlineStr">
        <is>
          <t>127054</t>
        </is>
      </c>
      <c r="C246" s="387" t="inlineStr">
        <is>
          <t>002381</t>
        </is>
      </c>
      <c r="D246" s="387" t="inlineStr">
        <is>
          <t>双箭股份</t>
        </is>
      </c>
      <c r="E246" s="387" t="n">
        <v>6.96</v>
      </c>
      <c r="F246" s="387" t="n">
        <v>9.048</v>
      </c>
      <c r="G246" s="387" t="n">
        <v>112</v>
      </c>
      <c r="H246" s="387" t="n">
        <v>5.916</v>
      </c>
      <c r="I246" s="387" t="n">
        <v>54.47</v>
      </c>
      <c r="J246" s="387" t="n">
        <v>1.438</v>
      </c>
      <c r="K246" s="387" t="inlineStr">
        <is>
          <t>未满足</t>
        </is>
      </c>
      <c r="L246" s="387" t="inlineStr">
        <is>
          <t>-</t>
        </is>
      </c>
      <c r="M246" s="387" t="inlineStr">
        <is>
          <t>-</t>
        </is>
      </c>
      <c r="N246" s="387" t="n">
        <v>5.136</v>
      </c>
      <c r="O246" s="387" t="n">
        <v>20280211</v>
      </c>
      <c r="P246" s="387" t="n">
        <v>124.29</v>
      </c>
      <c r="Q246" s="387" t="n">
        <v>0.15</v>
      </c>
      <c r="R246" s="387" t="n">
        <v>5.6</v>
      </c>
      <c r="S246" s="387" t="n">
        <v>0.9</v>
      </c>
    </row>
    <row r="247">
      <c r="A247" s="387" t="inlineStr">
        <is>
          <t>天奈转债</t>
        </is>
      </c>
      <c r="B247" s="387" t="inlineStr">
        <is>
          <t>118005</t>
        </is>
      </c>
      <c r="C247" s="387" t="inlineStr">
        <is>
          <t>688116</t>
        </is>
      </c>
      <c r="D247" s="387" t="inlineStr">
        <is>
          <t>天奈科技</t>
        </is>
      </c>
      <c r="E247" s="387" t="n">
        <v>99.01000000000001</v>
      </c>
      <c r="F247" s="387" t="n">
        <v>128.713</v>
      </c>
      <c r="G247" s="387" t="n">
        <v>110</v>
      </c>
      <c r="H247" s="387" t="n">
        <v>84.15900000000001</v>
      </c>
      <c r="I247" s="387" t="n">
        <v>244.2</v>
      </c>
      <c r="J247" s="387" t="n">
        <v>1.397</v>
      </c>
      <c r="K247" s="387" t="inlineStr">
        <is>
          <t>未满足</t>
        </is>
      </c>
      <c r="L247" s="387" t="inlineStr">
        <is>
          <t>-</t>
        </is>
      </c>
      <c r="M247" s="387" t="inlineStr">
        <is>
          <t>-</t>
        </is>
      </c>
      <c r="N247" s="387" t="n">
        <v>8.298999999999999</v>
      </c>
      <c r="O247" s="387" t="n">
        <v>20280127</v>
      </c>
      <c r="P247" s="387" t="n">
        <v>121.19</v>
      </c>
      <c r="Q247" s="387" t="n">
        <v>-0.61</v>
      </c>
      <c r="R247" s="387" t="n">
        <v>34.86</v>
      </c>
      <c r="S247" s="387" t="n">
        <v>-1.61</v>
      </c>
    </row>
    <row r="248">
      <c r="A248" s="387" t="inlineStr">
        <is>
          <t>豪美转债</t>
        </is>
      </c>
      <c r="B248" s="387" t="inlineStr">
        <is>
          <t>127053</t>
        </is>
      </c>
      <c r="C248" s="387" t="inlineStr">
        <is>
          <t>002988</t>
        </is>
      </c>
      <c r="D248" s="387" t="inlineStr">
        <is>
          <t>豪美新材</t>
        </is>
      </c>
      <c r="E248" s="387" t="n">
        <v>17.23</v>
      </c>
      <c r="F248" s="387" t="n">
        <v>22.399</v>
      </c>
      <c r="G248" s="387" t="n">
        <v>118</v>
      </c>
      <c r="H248" s="387" t="n">
        <v>14.646</v>
      </c>
      <c r="I248" s="387" t="n">
        <v>26.51</v>
      </c>
      <c r="J248" s="387" t="n">
        <v>1.389</v>
      </c>
      <c r="K248" s="387" t="inlineStr">
        <is>
          <t>暂不强赎</t>
        </is>
      </c>
      <c r="L248" s="387" t="inlineStr">
        <is>
          <t>-</t>
        </is>
      </c>
      <c r="M248" s="387" t="inlineStr">
        <is>
          <t>-</t>
        </is>
      </c>
      <c r="N248" s="387" t="n">
        <v>2.575</v>
      </c>
      <c r="O248" s="387" t="n">
        <v>20280124</v>
      </c>
      <c r="P248" s="387" t="n">
        <v>192</v>
      </c>
      <c r="Q248" s="387" t="n">
        <v>5.49</v>
      </c>
      <c r="R248" s="387" t="n">
        <v>26.15</v>
      </c>
      <c r="S248" s="387" t="n">
        <v>7.39</v>
      </c>
    </row>
    <row r="249">
      <c r="A249" s="387" t="inlineStr">
        <is>
          <t>隆22转债</t>
        </is>
      </c>
      <c r="B249" s="387" t="inlineStr">
        <is>
          <t>113053</t>
        </is>
      </c>
      <c r="C249" s="387" t="inlineStr">
        <is>
          <t>601012</t>
        </is>
      </c>
      <c r="D249" s="387" t="inlineStr">
        <is>
          <t>隆基绿能</t>
        </is>
      </c>
      <c r="E249" s="387" t="n">
        <v>17.5</v>
      </c>
      <c r="F249" s="387" t="n">
        <v>22.75</v>
      </c>
      <c r="G249" s="387" t="n">
        <v>107</v>
      </c>
      <c r="H249" s="387" t="n">
        <v>14.875</v>
      </c>
      <c r="I249" s="387" t="n">
        <v>74.23999999999999</v>
      </c>
      <c r="J249" s="387" t="n">
        <v>1.337</v>
      </c>
      <c r="K249" s="387" t="inlineStr">
        <is>
          <t>未满足</t>
        </is>
      </c>
      <c r="L249" s="387" t="inlineStr">
        <is>
          <t>-</t>
        </is>
      </c>
      <c r="M249" s="387" t="inlineStr">
        <is>
          <t>-</t>
        </is>
      </c>
      <c r="N249" s="387" t="n">
        <v>69.95099999999999</v>
      </c>
      <c r="O249" s="387" t="n">
        <v>20280105</v>
      </c>
      <c r="P249" s="387" t="n">
        <v>117.19</v>
      </c>
      <c r="Q249" s="387" t="n">
        <v>-0.43</v>
      </c>
      <c r="R249" s="387" t="n">
        <v>11.77</v>
      </c>
      <c r="S249" s="387" t="n">
        <v>0.6</v>
      </c>
    </row>
    <row r="250">
      <c r="A250" s="387" t="inlineStr">
        <is>
          <t>台21转债</t>
        </is>
      </c>
      <c r="B250" s="387" t="inlineStr">
        <is>
          <t>113638</t>
        </is>
      </c>
      <c r="C250" s="387" t="inlineStr">
        <is>
          <t>603055</t>
        </is>
      </c>
      <c r="D250" s="387" t="inlineStr">
        <is>
          <t>台华新材</t>
        </is>
      </c>
      <c r="E250" s="387" t="n">
        <v>16.01</v>
      </c>
      <c r="F250" s="387" t="n">
        <v>20.813</v>
      </c>
      <c r="G250" s="387" t="n">
        <v>112</v>
      </c>
      <c r="H250" s="387" t="n">
        <v>13.609</v>
      </c>
      <c r="I250" s="387" t="n">
        <v>111.08</v>
      </c>
      <c r="J250" s="387" t="n">
        <v>1.318</v>
      </c>
      <c r="K250" s="387" t="inlineStr">
        <is>
          <t>未满足</t>
        </is>
      </c>
      <c r="L250" s="387" t="inlineStr">
        <is>
          <t>-</t>
        </is>
      </c>
      <c r="M250" s="387" t="inlineStr">
        <is>
          <t>-</t>
        </is>
      </c>
      <c r="N250" s="387" t="n">
        <v>5.997</v>
      </c>
      <c r="O250" s="387" t="n">
        <v>20271229</v>
      </c>
      <c r="P250" s="387" t="n">
        <v>123.67</v>
      </c>
      <c r="Q250" s="387" t="n">
        <v>-0.45</v>
      </c>
      <c r="R250" s="387" t="n">
        <v>9.380000000000001</v>
      </c>
      <c r="S250" s="387" t="n">
        <v>0</v>
      </c>
    </row>
    <row r="251">
      <c r="A251" s="387" t="inlineStr">
        <is>
          <t>兴业转债</t>
        </is>
      </c>
      <c r="B251" s="387" t="inlineStr">
        <is>
          <t>113052</t>
        </is>
      </c>
      <c r="C251" s="387" t="inlineStr">
        <is>
          <t>601166</t>
        </is>
      </c>
      <c r="D251" s="387" t="inlineStr">
        <is>
          <t>兴业银行</t>
        </is>
      </c>
      <c r="E251" s="387" t="n">
        <v>20.13</v>
      </c>
      <c r="F251" s="387" t="n">
        <v>26.169</v>
      </c>
      <c r="G251" s="387" t="n">
        <v>109</v>
      </c>
      <c r="H251" s="387" t="n">
        <v>16.104</v>
      </c>
      <c r="I251" s="387" t="n">
        <v>26.68</v>
      </c>
      <c r="J251" s="387" t="n">
        <v>1.312</v>
      </c>
      <c r="K251" s="387" t="inlineStr">
        <is>
          <t>未满足</t>
        </is>
      </c>
      <c r="L251" s="387" t="inlineStr">
        <is>
          <t>-</t>
        </is>
      </c>
      <c r="M251" s="387" t="inlineStr">
        <is>
          <t>-</t>
        </is>
      </c>
      <c r="N251" s="387" t="n">
        <v>413.5</v>
      </c>
      <c r="O251" s="387" t="n">
        <v>20271227</v>
      </c>
      <c r="P251" s="387" t="n">
        <v>114.66</v>
      </c>
      <c r="Q251" s="387" t="n">
        <v>0.17</v>
      </c>
      <c r="R251" s="387" t="n">
        <v>18.22</v>
      </c>
      <c r="S251" s="387" t="n">
        <v>1.62</v>
      </c>
    </row>
    <row r="252">
      <c r="A252" s="387" t="inlineStr">
        <is>
          <t>贵燃转债</t>
        </is>
      </c>
      <c r="B252" s="387" t="inlineStr">
        <is>
          <t>110084</t>
        </is>
      </c>
      <c r="C252" s="387" t="inlineStr">
        <is>
          <t>600903</t>
        </is>
      </c>
      <c r="D252" s="387" t="inlineStr">
        <is>
          <t>贵州燃气</t>
        </is>
      </c>
      <c r="E252" s="387" t="n">
        <v>6.42</v>
      </c>
      <c r="F252" s="387" t="n">
        <v>8.346</v>
      </c>
      <c r="G252" s="387" t="n">
        <v>110</v>
      </c>
      <c r="H252" s="387" t="n">
        <v>5.457</v>
      </c>
      <c r="I252" s="387" t="n">
        <v>26.96</v>
      </c>
      <c r="J252" s="387" t="n">
        <v>1.312</v>
      </c>
      <c r="K252" s="387" t="inlineStr">
        <is>
          <t>未满足</t>
        </is>
      </c>
      <c r="L252" s="387" t="inlineStr">
        <is>
          <t>-</t>
        </is>
      </c>
      <c r="M252" s="387" t="inlineStr">
        <is>
          <t>-</t>
        </is>
      </c>
      <c r="N252" s="387" t="n">
        <v>8.157</v>
      </c>
      <c r="O252" s="387" t="n">
        <v>20271227</v>
      </c>
      <c r="P252" s="387" t="n">
        <v>133.49</v>
      </c>
      <c r="Q252" s="387" t="n">
        <v>0.24</v>
      </c>
      <c r="R252" s="387" t="n">
        <v>6.75</v>
      </c>
      <c r="S252" s="387" t="n">
        <v>0.15</v>
      </c>
    </row>
    <row r="253">
      <c r="A253" s="387" t="inlineStr">
        <is>
          <t>佩蒂转债</t>
        </is>
      </c>
      <c r="B253" s="387" t="inlineStr">
        <is>
          <t>123133</t>
        </is>
      </c>
      <c r="C253" s="387" t="inlineStr">
        <is>
          <t>300673</t>
        </is>
      </c>
      <c r="D253" s="387" t="inlineStr">
        <is>
          <t>佩蒂股份</t>
        </is>
      </c>
      <c r="E253" s="387" t="n">
        <v>15</v>
      </c>
      <c r="F253" s="387" t="n">
        <v>19.5</v>
      </c>
      <c r="G253" s="387" t="n">
        <v>115</v>
      </c>
      <c r="H253" s="387" t="n">
        <v>12.75</v>
      </c>
      <c r="I253" s="387" t="n">
        <v>38.59</v>
      </c>
      <c r="J253" s="387" t="n">
        <v>1.299</v>
      </c>
      <c r="K253" s="387" t="inlineStr">
        <is>
          <t>未满足</t>
        </is>
      </c>
      <c r="L253" s="387" t="inlineStr">
        <is>
          <t>-</t>
        </is>
      </c>
      <c r="M253" s="387" t="inlineStr">
        <is>
          <t>-</t>
        </is>
      </c>
      <c r="N253" s="387" t="n">
        <v>7.198</v>
      </c>
      <c r="O253" s="387" t="n">
        <v>20271222</v>
      </c>
      <c r="P253" s="387" t="n">
        <v>129.72</v>
      </c>
      <c r="Q253" s="387" t="n">
        <v>-0.21</v>
      </c>
      <c r="R253" s="387" t="n">
        <v>14.04</v>
      </c>
      <c r="S253" s="387" t="n">
        <v>0.07000000000000001</v>
      </c>
    </row>
    <row r="254">
      <c r="A254" s="387" t="inlineStr">
        <is>
          <t>甬金转债</t>
        </is>
      </c>
      <c r="B254" s="387" t="inlineStr">
        <is>
          <t>113636</t>
        </is>
      </c>
      <c r="C254" s="387" t="inlineStr">
        <is>
          <t>603995</t>
        </is>
      </c>
      <c r="D254" s="387" t="inlineStr">
        <is>
          <t>甬金股份</t>
        </is>
      </c>
      <c r="E254" s="387" t="n">
        <v>26.22</v>
      </c>
      <c r="F254" s="387" t="n">
        <v>34.086</v>
      </c>
      <c r="G254" s="387" t="n">
        <v>115</v>
      </c>
      <c r="H254" s="387" t="n">
        <v>20.976</v>
      </c>
      <c r="I254" s="387" t="n">
        <v>40.08</v>
      </c>
      <c r="J254" s="387" t="n">
        <v>1.274</v>
      </c>
      <c r="K254" s="387" t="inlineStr">
        <is>
          <t>未满足</t>
        </is>
      </c>
      <c r="L254" s="387" t="inlineStr">
        <is>
          <t>-</t>
        </is>
      </c>
      <c r="M254" s="387" t="inlineStr">
        <is>
          <t>-</t>
        </is>
      </c>
      <c r="N254" s="387" t="n">
        <v>9.994999999999999</v>
      </c>
      <c r="O254" s="387" t="n">
        <v>20271213</v>
      </c>
      <c r="P254" s="387" t="n">
        <v>132.12</v>
      </c>
      <c r="Q254" s="387" t="n">
        <v>-1.26</v>
      </c>
      <c r="R254" s="387" t="n">
        <v>24.73</v>
      </c>
      <c r="S254" s="387" t="n">
        <v>-2.41</v>
      </c>
    </row>
    <row r="255">
      <c r="A255" s="387" t="inlineStr">
        <is>
          <t>珀莱转债</t>
        </is>
      </c>
      <c r="B255" s="387" t="inlineStr">
        <is>
          <t>113634</t>
        </is>
      </c>
      <c r="C255" s="387" t="inlineStr">
        <is>
          <t>603605</t>
        </is>
      </c>
      <c r="D255" s="387" t="inlineStr">
        <is>
          <t>珀莱雅</t>
        </is>
      </c>
      <c r="E255" s="387" t="n">
        <v>94.27</v>
      </c>
      <c r="F255" s="387" t="n">
        <v>122.551</v>
      </c>
      <c r="G255" s="387" t="n">
        <v>115</v>
      </c>
      <c r="H255" s="387" t="n">
        <v>80.129</v>
      </c>
      <c r="I255" s="387" t="n">
        <v>86.52</v>
      </c>
      <c r="J255" s="387" t="n">
        <v>1.26</v>
      </c>
      <c r="K255" s="387" t="inlineStr">
        <is>
          <t>未满足</t>
        </is>
      </c>
      <c r="L255" s="387" t="inlineStr">
        <is>
          <t>-</t>
        </is>
      </c>
      <c r="M255" s="387" t="inlineStr">
        <is>
          <t>-</t>
        </is>
      </c>
      <c r="N255" s="387" t="n">
        <v>7.507</v>
      </c>
      <c r="O255" s="387" t="n">
        <v>20271208</v>
      </c>
      <c r="P255" s="387" t="n">
        <v>124.73</v>
      </c>
      <c r="Q255" s="387" t="n">
        <v>0</v>
      </c>
      <c r="R255" s="387" t="n">
        <v>63.04</v>
      </c>
      <c r="S255" s="387" t="n">
        <v>0.51</v>
      </c>
    </row>
    <row r="256">
      <c r="A256" s="387" t="inlineStr">
        <is>
          <t>特纸转债</t>
        </is>
      </c>
      <c r="B256" s="387" t="inlineStr">
        <is>
          <t>111002</t>
        </is>
      </c>
      <c r="C256" s="387" t="inlineStr">
        <is>
          <t>605007</t>
        </is>
      </c>
      <c r="D256" s="387" t="inlineStr">
        <is>
          <t>五洲特纸</t>
        </is>
      </c>
      <c r="E256" s="387" t="n">
        <v>13.49</v>
      </c>
      <c r="F256" s="387" t="n">
        <v>17.537</v>
      </c>
      <c r="G256" s="387" t="n">
        <v>112</v>
      </c>
      <c r="H256" s="387" t="n">
        <v>11.467</v>
      </c>
      <c r="I256" s="387" t="n">
        <v>26.75</v>
      </c>
      <c r="J256" s="387" t="n">
        <v>1.26</v>
      </c>
      <c r="K256" s="387" t="inlineStr">
        <is>
          <t>未满足</t>
        </is>
      </c>
      <c r="L256" s="387" t="inlineStr">
        <is>
          <t>-</t>
        </is>
      </c>
      <c r="M256" s="387" t="inlineStr">
        <is>
          <t>-</t>
        </is>
      </c>
      <c r="N256" s="387" t="n">
        <v>6.619</v>
      </c>
      <c r="O256" s="387" t="n">
        <v>20271208</v>
      </c>
      <c r="P256" s="387" t="n">
        <v>139.15</v>
      </c>
      <c r="Q256" s="387" t="n">
        <v>-0.58</v>
      </c>
      <c r="R256" s="387" t="n">
        <v>14.81</v>
      </c>
      <c r="S256" s="387" t="n">
        <v>-2.18</v>
      </c>
    </row>
    <row r="257">
      <c r="A257" s="387" t="inlineStr">
        <is>
          <t>奥飞转债</t>
        </is>
      </c>
      <c r="B257" s="387" t="inlineStr">
        <is>
          <t>123131</t>
        </is>
      </c>
      <c r="C257" s="387" t="inlineStr">
        <is>
          <t>300738</t>
        </is>
      </c>
      <c r="D257" s="387" t="inlineStr">
        <is>
          <t>奥飞数据</t>
        </is>
      </c>
      <c r="E257" s="387" t="n">
        <v>10.05</v>
      </c>
      <c r="F257" s="387" t="n">
        <v>13.065</v>
      </c>
      <c r="G257" s="387" t="n">
        <v>115</v>
      </c>
      <c r="H257" s="387" t="n">
        <v>8.542999999999999</v>
      </c>
      <c r="I257" s="387" t="n">
        <v>34.98</v>
      </c>
      <c r="J257" s="387" t="n">
        <v>1.247</v>
      </c>
      <c r="K257" s="387" t="inlineStr">
        <is>
          <t>暂不强赎</t>
        </is>
      </c>
      <c r="L257" s="387" t="inlineStr">
        <is>
          <t>-</t>
        </is>
      </c>
      <c r="M257" s="387" t="inlineStr">
        <is>
          <t>-</t>
        </is>
      </c>
      <c r="N257" s="387" t="n">
        <v>3.159</v>
      </c>
      <c r="O257" s="387" t="n">
        <v>20271203</v>
      </c>
      <c r="P257" s="387" t="n">
        <v>269.43</v>
      </c>
      <c r="Q257" s="387" t="n">
        <v>1.14</v>
      </c>
      <c r="R257" s="387" t="n">
        <v>20.06</v>
      </c>
      <c r="S257" s="387" t="n">
        <v>0</v>
      </c>
    </row>
    <row r="258">
      <c r="A258" s="387" t="inlineStr">
        <is>
          <t>科沃转债</t>
        </is>
      </c>
      <c r="B258" s="387" t="inlineStr">
        <is>
          <t>113633</t>
        </is>
      </c>
      <c r="C258" s="387" t="inlineStr">
        <is>
          <t>603486</t>
        </is>
      </c>
      <c r="D258" s="387" t="inlineStr">
        <is>
          <t>科沃斯</t>
        </is>
      </c>
      <c r="E258" s="387" t="n">
        <v>172.97</v>
      </c>
      <c r="F258" s="387" t="n">
        <v>224.861</v>
      </c>
      <c r="G258" s="387" t="n">
        <v>110</v>
      </c>
      <c r="H258" s="387" t="n">
        <v>147.025</v>
      </c>
      <c r="I258" s="387" t="n">
        <v>271.48</v>
      </c>
      <c r="J258" s="387" t="n">
        <v>1.238</v>
      </c>
      <c r="K258" s="387" t="inlineStr">
        <is>
          <t>未满足</t>
        </is>
      </c>
      <c r="L258" s="387" t="inlineStr">
        <is>
          <t>-</t>
        </is>
      </c>
      <c r="M258" s="387" t="inlineStr">
        <is>
          <t>-</t>
        </is>
      </c>
      <c r="N258" s="387" t="n">
        <v>10.396</v>
      </c>
      <c r="O258" s="387" t="n">
        <v>20271130</v>
      </c>
      <c r="P258" s="387" t="n">
        <v>112.15</v>
      </c>
      <c r="Q258" s="387" t="n">
        <v>-0.21</v>
      </c>
      <c r="R258" s="387" t="n">
        <v>52.22</v>
      </c>
      <c r="S258" s="387" t="n">
        <v>1.32</v>
      </c>
    </row>
    <row r="259">
      <c r="A259" s="387" t="inlineStr">
        <is>
          <t>麒麟转债</t>
        </is>
      </c>
      <c r="B259" s="387" t="inlineStr">
        <is>
          <t>127050</t>
        </is>
      </c>
      <c r="C259" s="387" t="inlineStr">
        <is>
          <t>002984</t>
        </is>
      </c>
      <c r="D259" s="387" t="inlineStr">
        <is>
          <t>森麒麟</t>
        </is>
      </c>
      <c r="E259" s="387" t="n">
        <v>15.07</v>
      </c>
      <c r="F259" s="387" t="n">
        <v>19.591</v>
      </c>
      <c r="G259" s="387" t="n">
        <v>110</v>
      </c>
      <c r="H259" s="387" t="n">
        <v>12.809</v>
      </c>
      <c r="I259" s="387" t="n">
        <v>39.09</v>
      </c>
      <c r="J259" s="387" t="n">
        <v>1.186</v>
      </c>
      <c r="K259" s="387" t="inlineStr">
        <is>
          <t>未满足</t>
        </is>
      </c>
      <c r="L259" s="387" t="inlineStr">
        <is>
          <t>-</t>
        </is>
      </c>
      <c r="M259" s="387" t="inlineStr">
        <is>
          <t>-</t>
        </is>
      </c>
      <c r="N259" s="387" t="n">
        <v>20.86</v>
      </c>
      <c r="O259" s="387" t="n">
        <v>20271111</v>
      </c>
      <c r="P259" s="387" t="n">
        <v>127</v>
      </c>
      <c r="Q259" s="387" t="n">
        <v>-0.03</v>
      </c>
      <c r="R259" s="387" t="n">
        <v>13.76</v>
      </c>
      <c r="S259" s="387" t="n">
        <v>0.88</v>
      </c>
    </row>
    <row r="260">
      <c r="A260" s="387" t="inlineStr">
        <is>
          <t>皖天转债</t>
        </is>
      </c>
      <c r="B260" s="387" t="inlineStr">
        <is>
          <t>113631</t>
        </is>
      </c>
      <c r="C260" s="387" t="inlineStr">
        <is>
          <t>603689</t>
        </is>
      </c>
      <c r="D260" s="387" t="inlineStr">
        <is>
          <t>皖天然气</t>
        </is>
      </c>
      <c r="E260" s="387" t="n">
        <v>6.51</v>
      </c>
      <c r="F260" s="387" t="n">
        <v>8.462999999999999</v>
      </c>
      <c r="G260" s="387" t="n">
        <v>110</v>
      </c>
      <c r="H260" s="387" t="n">
        <v>5.208</v>
      </c>
      <c r="I260" s="387" t="n">
        <v>13.48</v>
      </c>
      <c r="J260" s="387" t="n">
        <v>1.178</v>
      </c>
      <c r="K260" s="387" t="inlineStr">
        <is>
          <t>未满足</t>
        </is>
      </c>
      <c r="L260" s="387" t="inlineStr">
        <is>
          <t>-</t>
        </is>
      </c>
      <c r="M260" s="387" t="inlineStr">
        <is>
          <t>-</t>
        </is>
      </c>
      <c r="N260" s="387" t="n">
        <v>5.958</v>
      </c>
      <c r="O260" s="387" t="n">
        <v>20271108</v>
      </c>
      <c r="P260" s="387" t="n">
        <v>135.1</v>
      </c>
      <c r="Q260" s="387" t="n">
        <v>-0.31</v>
      </c>
      <c r="R260" s="387" t="n">
        <v>7.75</v>
      </c>
      <c r="S260" s="387" t="n">
        <v>-0.26</v>
      </c>
    </row>
    <row r="261">
      <c r="A261" s="387" t="inlineStr">
        <is>
          <t>希望转2</t>
        </is>
      </c>
      <c r="B261" s="387" t="inlineStr">
        <is>
          <t>127049</t>
        </is>
      </c>
      <c r="C261" s="387" t="inlineStr">
        <is>
          <t>000876</t>
        </is>
      </c>
      <c r="D261" s="387" t="inlineStr">
        <is>
          <t>新 希 望</t>
        </is>
      </c>
      <c r="E261" s="387" t="n">
        <v>10.13</v>
      </c>
      <c r="F261" s="387" t="n">
        <v>13.169</v>
      </c>
      <c r="G261" s="387" t="n">
        <v>107</v>
      </c>
      <c r="H261" s="387" t="n">
        <v>8.103999999999999</v>
      </c>
      <c r="I261" s="387" t="n">
        <v>46.56</v>
      </c>
      <c r="J261" s="387" t="n">
        <v>1.162</v>
      </c>
      <c r="K261" s="387" t="inlineStr">
        <is>
          <t>未满足</t>
        </is>
      </c>
      <c r="L261" s="387" t="inlineStr">
        <is>
          <t>-</t>
        </is>
      </c>
      <c r="M261" s="387" t="inlineStr">
        <is>
          <t>-</t>
        </is>
      </c>
      <c r="N261" s="387" t="n">
        <v>81.434</v>
      </c>
      <c r="O261" s="387" t="n">
        <v>20271102</v>
      </c>
      <c r="P261" s="387" t="n">
        <v>111.4</v>
      </c>
      <c r="Q261" s="387" t="n">
        <v>0.8100000000000001</v>
      </c>
      <c r="R261" s="387" t="n">
        <v>7.7</v>
      </c>
      <c r="S261" s="387" t="n">
        <v>10</v>
      </c>
    </row>
    <row r="262">
      <c r="A262" s="387" t="inlineStr">
        <is>
          <t>帝欧转债</t>
        </is>
      </c>
      <c r="B262" s="387" t="inlineStr">
        <is>
          <t>127047</t>
        </is>
      </c>
      <c r="C262" s="387" t="inlineStr">
        <is>
          <t>002798</t>
        </is>
      </c>
      <c r="D262" s="387" t="inlineStr">
        <is>
          <t>帝欧水华</t>
        </is>
      </c>
      <c r="E262" s="387" t="n">
        <v>5.1</v>
      </c>
      <c r="F262" s="387" t="n">
        <v>6.63</v>
      </c>
      <c r="G262" s="387" t="n">
        <v>115</v>
      </c>
      <c r="H262" s="387" t="n">
        <v>4.08</v>
      </c>
      <c r="I262" s="387" t="n">
        <v>7.56</v>
      </c>
      <c r="J262" s="387" t="n">
        <v>1.14</v>
      </c>
      <c r="K262" s="387" t="inlineStr">
        <is>
          <t>未满足</t>
        </is>
      </c>
      <c r="L262" s="387" t="inlineStr">
        <is>
          <t>-</t>
        </is>
      </c>
      <c r="M262" s="387" t="inlineStr">
        <is>
          <t>-</t>
        </is>
      </c>
      <c r="N262" s="387" t="n">
        <v>4.654</v>
      </c>
      <c r="O262" s="387" t="n">
        <v>20271025</v>
      </c>
      <c r="P262" s="387" t="n">
        <v>139.61</v>
      </c>
      <c r="Q262" s="387" t="n">
        <v>-0.13</v>
      </c>
      <c r="R262" s="387" t="n">
        <v>6.62</v>
      </c>
      <c r="S262" s="387" t="n">
        <v>0.15</v>
      </c>
    </row>
    <row r="263">
      <c r="A263" s="387" t="inlineStr">
        <is>
          <t>百润转债</t>
        </is>
      </c>
      <c r="B263" s="387" t="inlineStr">
        <is>
          <t>127046</t>
        </is>
      </c>
      <c r="C263" s="387" t="inlineStr">
        <is>
          <t>002568</t>
        </is>
      </c>
      <c r="D263" s="387" t="inlineStr">
        <is>
          <t>百润股份</t>
        </is>
      </c>
      <c r="E263" s="387" t="n">
        <v>20.33</v>
      </c>
      <c r="F263" s="387" t="n">
        <v>26.429</v>
      </c>
      <c r="G263" s="387" t="n">
        <v>110</v>
      </c>
      <c r="H263" s="387" t="n">
        <v>17.28</v>
      </c>
      <c r="I263" s="387" t="n">
        <v>42.62</v>
      </c>
      <c r="J263" s="387" t="n">
        <v>1.069</v>
      </c>
      <c r="K263" s="387" t="inlineStr">
        <is>
          <t>未满足</t>
        </is>
      </c>
      <c r="L263" s="387" t="inlineStr">
        <is>
          <t>-</t>
        </is>
      </c>
      <c r="M263" s="387" t="inlineStr">
        <is>
          <t>-</t>
        </is>
      </c>
      <c r="N263" s="387" t="n">
        <v>11.274</v>
      </c>
      <c r="O263" s="387" t="n">
        <v>20270929</v>
      </c>
      <c r="P263" s="387" t="n">
        <v>126.91</v>
      </c>
      <c r="Q263" s="387" t="n">
        <v>0.72</v>
      </c>
      <c r="R263" s="387" t="n">
        <v>18.09</v>
      </c>
      <c r="S263" s="387" t="n">
        <v>2.9</v>
      </c>
    </row>
    <row r="264">
      <c r="A264" s="387" t="inlineStr">
        <is>
          <t>牧原转债</t>
        </is>
      </c>
      <c r="B264" s="387" t="inlineStr">
        <is>
          <t>127045</t>
        </is>
      </c>
      <c r="C264" s="387" t="inlineStr">
        <is>
          <t>002714</t>
        </is>
      </c>
      <c r="D264" s="387" t="inlineStr">
        <is>
          <t>牧原股份</t>
        </is>
      </c>
      <c r="E264" s="387" t="n">
        <v>43.32</v>
      </c>
      <c r="F264" s="387" t="n">
        <v>56.316</v>
      </c>
      <c r="G264" s="387" t="n">
        <v>107</v>
      </c>
      <c r="H264" s="387" t="n">
        <v>34.656</v>
      </c>
      <c r="I264" s="387" t="n">
        <v>20.05</v>
      </c>
      <c r="J264" s="387" t="n">
        <v>0.948</v>
      </c>
      <c r="K264" s="387" t="inlineStr">
        <is>
          <t>未满足</t>
        </is>
      </c>
      <c r="L264" s="387" t="inlineStr">
        <is>
          <t>-</t>
        </is>
      </c>
      <c r="M264" s="387" t="inlineStr">
        <is>
          <t>-</t>
        </is>
      </c>
      <c r="N264" s="387" t="n">
        <v>95.429</v>
      </c>
      <c r="O264" s="387" t="n">
        <v>20270816</v>
      </c>
      <c r="P264" s="387" t="n">
        <v>121.85</v>
      </c>
      <c r="Q264" s="387" t="n">
        <v>1.29</v>
      </c>
      <c r="R264" s="387" t="n">
        <v>43.97</v>
      </c>
      <c r="S264" s="387" t="n">
        <v>4.49</v>
      </c>
    </row>
    <row r="265">
      <c r="A265" s="387" t="inlineStr">
        <is>
          <t>蒙娜转债</t>
        </is>
      </c>
      <c r="B265" s="387" t="inlineStr">
        <is>
          <t>127044</t>
        </is>
      </c>
      <c r="C265" s="387" t="inlineStr">
        <is>
          <t>002918</t>
        </is>
      </c>
      <c r="D265" s="387" t="inlineStr">
        <is>
          <t>蒙娜丽莎</t>
        </is>
      </c>
      <c r="E265" s="387" t="n">
        <v>19.76</v>
      </c>
      <c r="F265" s="387" t="n">
        <v>25.688</v>
      </c>
      <c r="G265" s="387" t="n">
        <v>112</v>
      </c>
      <c r="H265" s="387" t="n">
        <v>16.796</v>
      </c>
      <c r="I265" s="387" t="n">
        <v>109.33</v>
      </c>
      <c r="J265" s="387" t="n">
        <v>0.948</v>
      </c>
      <c r="K265" s="387" t="inlineStr">
        <is>
          <t>未满足</t>
        </is>
      </c>
      <c r="L265" s="387" t="inlineStr">
        <is>
          <t>-</t>
        </is>
      </c>
      <c r="M265" s="387" t="inlineStr">
        <is>
          <t>-</t>
        </is>
      </c>
      <c r="N265" s="387" t="n">
        <v>3.368</v>
      </c>
      <c r="O265" s="387" t="n">
        <v>20270816</v>
      </c>
      <c r="P265" s="387" t="n">
        <v>115.89</v>
      </c>
      <c r="Q265" s="387" t="n">
        <v>-0.4</v>
      </c>
      <c r="R265" s="387" t="n">
        <v>10.94</v>
      </c>
      <c r="S265" s="387" t="n">
        <v>-0.73</v>
      </c>
    </row>
    <row r="266">
      <c r="A266" s="387" t="inlineStr">
        <is>
          <t>晶瑞转2</t>
        </is>
      </c>
      <c r="B266" s="387" t="inlineStr">
        <is>
          <t>123124</t>
        </is>
      </c>
      <c r="C266" s="387" t="inlineStr">
        <is>
          <t>300655</t>
        </is>
      </c>
      <c r="D266" s="387" t="inlineStr">
        <is>
          <t>晶瑞电材</t>
        </is>
      </c>
      <c r="E266" s="387" t="n">
        <v>12.79</v>
      </c>
      <c r="F266" s="387" t="n">
        <v>16.627</v>
      </c>
      <c r="G266" s="387" t="n">
        <v>107</v>
      </c>
      <c r="H266" s="387" t="n">
        <v>10.871</v>
      </c>
      <c r="I266" s="387" t="n">
        <v>42.92</v>
      </c>
      <c r="J266" s="387" t="n">
        <v>0.948</v>
      </c>
      <c r="K266" s="387" t="inlineStr">
        <is>
          <t>未满足</t>
        </is>
      </c>
      <c r="L266" s="387" t="inlineStr">
        <is>
          <t>-</t>
        </is>
      </c>
      <c r="M266" s="387" t="inlineStr">
        <is>
          <t>-</t>
        </is>
      </c>
      <c r="N266" s="387" t="n">
        <v>5.224</v>
      </c>
      <c r="O266" s="387" t="n">
        <v>20270816</v>
      </c>
      <c r="P266" s="387" t="n">
        <v>134.65</v>
      </c>
      <c r="Q266" s="387" t="n">
        <v>-0.11</v>
      </c>
      <c r="R266" s="387" t="n">
        <v>12.05</v>
      </c>
      <c r="S266" s="387" t="n">
        <v>-3.14</v>
      </c>
    </row>
    <row r="267">
      <c r="A267" s="387" t="inlineStr">
        <is>
          <t>富瀚转债</t>
        </is>
      </c>
      <c r="B267" s="387" t="inlineStr">
        <is>
          <t>123122</t>
        </is>
      </c>
      <c r="C267" s="387" t="inlineStr">
        <is>
          <t>300613</t>
        </is>
      </c>
      <c r="D267" s="387" t="inlineStr">
        <is>
          <t>富瀚微</t>
        </is>
      </c>
      <c r="E267" s="387" t="n">
        <v>91.5</v>
      </c>
      <c r="F267" s="387" t="n">
        <v>118.95</v>
      </c>
      <c r="G267" s="387" t="n">
        <v>115</v>
      </c>
      <c r="H267" s="387" t="n">
        <v>77.77500000000001</v>
      </c>
      <c r="I267" s="387" t="n">
        <v>58.8</v>
      </c>
      <c r="J267" s="387" t="n">
        <v>0.921</v>
      </c>
      <c r="K267" s="387" t="inlineStr">
        <is>
          <t>未满足</t>
        </is>
      </c>
      <c r="L267" s="387" t="inlineStr">
        <is>
          <t>-</t>
        </is>
      </c>
      <c r="M267" s="387" t="inlineStr">
        <is>
          <t>-</t>
        </is>
      </c>
      <c r="N267" s="387" t="n">
        <v>5.801</v>
      </c>
      <c r="O267" s="387" t="n">
        <v>20270806</v>
      </c>
      <c r="P267" s="387" t="n">
        <v>125.6</v>
      </c>
      <c r="Q267" s="387" t="n">
        <v>-1.98</v>
      </c>
      <c r="R267" s="387" t="n">
        <v>72.37</v>
      </c>
      <c r="S267" s="387" t="n">
        <v>-4.78</v>
      </c>
    </row>
    <row r="268">
      <c r="A268" s="387" t="inlineStr">
        <is>
          <t>闻泰转债</t>
        </is>
      </c>
      <c r="B268" s="387" t="inlineStr">
        <is>
          <t>110081</t>
        </is>
      </c>
      <c r="C268" s="387" t="inlineStr">
        <is>
          <t>600745</t>
        </is>
      </c>
      <c r="D268" s="387" t="inlineStr">
        <is>
          <t>*ST闻泰</t>
        </is>
      </c>
      <c r="E268" s="387" t="n">
        <v>18.36</v>
      </c>
      <c r="F268" s="387" t="n">
        <v>23.868</v>
      </c>
      <c r="G268" s="387" t="n">
        <v>108</v>
      </c>
      <c r="H268" s="387" t="n">
        <v>15.606</v>
      </c>
      <c r="I268" s="387" t="n">
        <v>8.609999999999999</v>
      </c>
      <c r="J268" s="387" t="n">
        <v>0.896</v>
      </c>
      <c r="K268" s="387" t="inlineStr">
        <is>
          <t>未满足</t>
        </is>
      </c>
      <c r="L268" s="387" t="inlineStr">
        <is>
          <t>-</t>
        </is>
      </c>
      <c r="M268" s="387" t="inlineStr">
        <is>
          <t>-</t>
        </is>
      </c>
      <c r="N268" s="387" t="n">
        <v>72.051</v>
      </c>
      <c r="O268" s="387" t="n">
        <v>20270728</v>
      </c>
      <c r="P268" s="387" t="n">
        <v>107.25</v>
      </c>
      <c r="Q268" s="387" t="n">
        <v>0.4</v>
      </c>
      <c r="R268" s="387" t="n">
        <v>18.13</v>
      </c>
      <c r="S268" s="387" t="n">
        <v>0.17</v>
      </c>
    </row>
    <row r="269">
      <c r="A269" s="387" t="inlineStr">
        <is>
          <t>康泰转2</t>
        </is>
      </c>
      <c r="B269" s="387" t="inlineStr">
        <is>
          <t>123119</t>
        </is>
      </c>
      <c r="C269" s="387" t="inlineStr">
        <is>
          <t>300601</t>
        </is>
      </c>
      <c r="D269" s="387" t="inlineStr">
        <is>
          <t>康泰生物</t>
        </is>
      </c>
      <c r="E269" s="387" t="n">
        <v>15.69</v>
      </c>
      <c r="F269" s="387" t="n">
        <v>20.397</v>
      </c>
      <c r="G269" s="387" t="n">
        <v>112</v>
      </c>
      <c r="H269" s="387" t="n">
        <v>13.336</v>
      </c>
      <c r="I269" s="387" t="n">
        <v>53.47</v>
      </c>
      <c r="J269" s="387" t="n">
        <v>0.86</v>
      </c>
      <c r="K269" s="387" t="inlineStr">
        <is>
          <t>未满足</t>
        </is>
      </c>
      <c r="L269" s="387" t="inlineStr">
        <is>
          <t>-</t>
        </is>
      </c>
      <c r="M269" s="387" t="inlineStr">
        <is>
          <t>-</t>
        </is>
      </c>
      <c r="N269" s="387" t="n">
        <v>19.99</v>
      </c>
      <c r="O269" s="387" t="n">
        <v>20270715</v>
      </c>
      <c r="P269" s="387" t="n">
        <v>123.05</v>
      </c>
      <c r="Q269" s="387" t="n">
        <v>-0.29</v>
      </c>
      <c r="R269" s="387" t="n">
        <v>12.58</v>
      </c>
      <c r="S269" s="387" t="n">
        <v>-2.25</v>
      </c>
    </row>
    <row r="270">
      <c r="A270" s="387" t="inlineStr">
        <is>
          <t>太平转债</t>
        </is>
      </c>
      <c r="B270" s="387" t="inlineStr">
        <is>
          <t>113627</t>
        </is>
      </c>
      <c r="C270" s="387" t="inlineStr">
        <is>
          <t>603877</t>
        </is>
      </c>
      <c r="D270" s="387" t="inlineStr">
        <is>
          <t>太平鸟</t>
        </is>
      </c>
      <c r="E270" s="387" t="n">
        <v>20.61</v>
      </c>
      <c r="F270" s="387" t="n">
        <v>26.793</v>
      </c>
      <c r="G270" s="387" t="n">
        <v>110</v>
      </c>
      <c r="H270" s="387" t="n">
        <v>17.518</v>
      </c>
      <c r="I270" s="387" t="n">
        <v>84.23</v>
      </c>
      <c r="J270" s="387" t="n">
        <v>0.86</v>
      </c>
      <c r="K270" s="387" t="inlineStr">
        <is>
          <t>未满足</t>
        </is>
      </c>
      <c r="L270" s="387" t="inlineStr">
        <is>
          <t>-</t>
        </is>
      </c>
      <c r="M270" s="387" t="inlineStr">
        <is>
          <t>-</t>
        </is>
      </c>
      <c r="N270" s="387" t="n">
        <v>7.996</v>
      </c>
      <c r="O270" s="387" t="n">
        <v>20270715</v>
      </c>
      <c r="P270" s="387" t="n">
        <v>113.44</v>
      </c>
      <c r="Q270" s="387" t="n">
        <v>-0.09</v>
      </c>
      <c r="R270" s="387" t="n">
        <v>12.69</v>
      </c>
      <c r="S270" s="387" t="n">
        <v>0.16</v>
      </c>
    </row>
    <row r="271">
      <c r="A271" s="387" t="inlineStr">
        <is>
          <t>国泰转债</t>
        </is>
      </c>
      <c r="B271" s="387" t="inlineStr">
        <is>
          <t>127040</t>
        </is>
      </c>
      <c r="C271" s="387" t="inlineStr">
        <is>
          <t>002091</t>
        </is>
      </c>
      <c r="D271" s="387" t="inlineStr">
        <is>
          <t>江苏国泰</t>
        </is>
      </c>
      <c r="E271" s="387" t="n">
        <v>7.35</v>
      </c>
      <c r="F271" s="387" t="n">
        <v>9.555</v>
      </c>
      <c r="G271" s="387" t="n">
        <v>108</v>
      </c>
      <c r="H271" s="387" t="n">
        <v>6.247</v>
      </c>
      <c r="I271" s="387" t="n">
        <v>15.77</v>
      </c>
      <c r="J271" s="387" t="n">
        <v>0.838</v>
      </c>
      <c r="K271" s="387" t="inlineStr">
        <is>
          <t>未满足</t>
        </is>
      </c>
      <c r="L271" s="387" t="inlineStr">
        <is>
          <t>-</t>
        </is>
      </c>
      <c r="M271" s="387" t="inlineStr">
        <is>
          <t>-</t>
        </is>
      </c>
      <c r="N271" s="387" t="n">
        <v>39.863</v>
      </c>
      <c r="O271" s="387" t="n">
        <v>20270707</v>
      </c>
      <c r="P271" s="387" t="n">
        <v>121.44</v>
      </c>
      <c r="Q271" s="387" t="n">
        <v>0.06</v>
      </c>
      <c r="R271" s="387" t="n">
        <v>7.71</v>
      </c>
      <c r="S271" s="387" t="n">
        <v>-0.13</v>
      </c>
    </row>
    <row r="272">
      <c r="A272" s="387" t="inlineStr">
        <is>
          <t>惠城转债</t>
        </is>
      </c>
      <c r="B272" s="387" t="inlineStr">
        <is>
          <t>123118</t>
        </is>
      </c>
      <c r="C272" s="387" t="inlineStr">
        <is>
          <t>300779</t>
        </is>
      </c>
      <c r="D272" s="387" t="inlineStr">
        <is>
          <t>惠城环保</t>
        </is>
      </c>
      <c r="E272" s="387" t="n">
        <v>10.33</v>
      </c>
      <c r="F272" s="387" t="n">
        <v>13.429</v>
      </c>
      <c r="G272" s="387" t="n">
        <v>115</v>
      </c>
      <c r="H272" s="387" t="n">
        <v>8.779999999999999</v>
      </c>
      <c r="I272" s="387" t="n">
        <v>24.48</v>
      </c>
      <c r="J272" s="387" t="n">
        <v>0.838</v>
      </c>
      <c r="K272" s="387" t="inlineStr">
        <is>
          <t>计数中</t>
        </is>
      </c>
      <c r="L272" s="387" t="inlineStr">
        <is>
          <t>-</t>
        </is>
      </c>
      <c r="M272" s="387" t="inlineStr">
        <is>
          <t>-</t>
        </is>
      </c>
      <c r="N272" s="387" t="n">
        <v>0.654</v>
      </c>
      <c r="O272" s="387" t="n">
        <v>20270707</v>
      </c>
      <c r="P272" s="387" t="n">
        <v>683.52</v>
      </c>
      <c r="Q272" s="387" t="n">
        <v>-2.63</v>
      </c>
      <c r="R272" s="387" t="n">
        <v>56.72</v>
      </c>
      <c r="S272" s="387" t="n">
        <v>-0.53</v>
      </c>
    </row>
    <row r="273">
      <c r="A273" s="387" t="inlineStr">
        <is>
          <t>健帆转债</t>
        </is>
      </c>
      <c r="B273" s="387" t="inlineStr">
        <is>
          <t>123117</t>
        </is>
      </c>
      <c r="C273" s="387" t="inlineStr">
        <is>
          <t>300529</t>
        </is>
      </c>
      <c r="D273" s="387" t="inlineStr">
        <is>
          <t>健帆生物</t>
        </is>
      </c>
      <c r="E273" s="387" t="n">
        <v>38.15</v>
      </c>
      <c r="F273" s="387" t="n">
        <v>49.595</v>
      </c>
      <c r="G273" s="387" t="n">
        <v>110</v>
      </c>
      <c r="H273" s="387" t="n">
        <v>32.428</v>
      </c>
      <c r="I273" s="387" t="n">
        <v>169.94</v>
      </c>
      <c r="J273" s="387" t="n">
        <v>0.8</v>
      </c>
      <c r="K273" s="387" t="inlineStr">
        <is>
          <t>未满足</t>
        </is>
      </c>
      <c r="L273" s="387" t="inlineStr">
        <is>
          <t>-</t>
        </is>
      </c>
      <c r="M273" s="387" t="inlineStr">
        <is>
          <t>-</t>
        </is>
      </c>
      <c r="N273" s="387" t="n">
        <v>9.997999999999999</v>
      </c>
      <c r="O273" s="387" t="n">
        <v>20270623</v>
      </c>
      <c r="P273" s="387" t="n">
        <v>110.1</v>
      </c>
      <c r="Q273" s="387" t="n">
        <v>0.06</v>
      </c>
      <c r="R273" s="387" t="n">
        <v>15.56</v>
      </c>
      <c r="S273" s="387" t="n">
        <v>1.17</v>
      </c>
    </row>
    <row r="274">
      <c r="A274" s="387" t="inlineStr">
        <is>
          <t>节能转债</t>
        </is>
      </c>
      <c r="B274" s="387" t="inlineStr">
        <is>
          <t>113051</t>
        </is>
      </c>
      <c r="C274" s="387" t="inlineStr">
        <is>
          <t>601016</t>
        </is>
      </c>
      <c r="D274" s="387" t="inlineStr">
        <is>
          <t>节能风电</t>
        </is>
      </c>
      <c r="E274" s="387" t="n">
        <v>3.33</v>
      </c>
      <c r="F274" s="387" t="n">
        <v>4.329</v>
      </c>
      <c r="G274" s="387" t="n">
        <v>110</v>
      </c>
      <c r="H274" s="387" t="n">
        <v>2.831</v>
      </c>
      <c r="I274" s="387" t="n">
        <v>19.47</v>
      </c>
      <c r="J274" s="387" t="n">
        <v>0.795</v>
      </c>
      <c r="K274" s="387" t="inlineStr">
        <is>
          <t>未满足</t>
        </is>
      </c>
      <c r="L274" s="387" t="inlineStr">
        <is>
          <t>-</t>
        </is>
      </c>
      <c r="M274" s="387" t="inlineStr">
        <is>
          <t>-</t>
        </is>
      </c>
      <c r="N274" s="387" t="n">
        <v>26.519</v>
      </c>
      <c r="O274" s="387" t="n">
        <v>20270621</v>
      </c>
      <c r="P274" s="387" t="n">
        <v>119.83</v>
      </c>
      <c r="Q274" s="387" t="n">
        <v>-0.17</v>
      </c>
      <c r="R274" s="387" t="n">
        <v>3.34</v>
      </c>
      <c r="S274" s="387" t="n">
        <v>0.91</v>
      </c>
    </row>
    <row r="275">
      <c r="A275" s="387" t="inlineStr">
        <is>
          <t>江山转债</t>
        </is>
      </c>
      <c r="B275" s="387" t="inlineStr">
        <is>
          <t>113625</t>
        </is>
      </c>
      <c r="C275" s="387" t="inlineStr">
        <is>
          <t>603208</t>
        </is>
      </c>
      <c r="D275" s="387" t="inlineStr">
        <is>
          <t>江山欧派</t>
        </is>
      </c>
      <c r="E275" s="387" t="n">
        <v>19.84</v>
      </c>
      <c r="F275" s="387" t="n">
        <v>25.792</v>
      </c>
      <c r="G275" s="387" t="n">
        <v>118</v>
      </c>
      <c r="H275" s="387" t="n">
        <v>17.856</v>
      </c>
      <c r="I275" s="387" t="n">
        <v>103.61</v>
      </c>
      <c r="J275" s="387" t="n">
        <v>0.767</v>
      </c>
      <c r="K275" s="387" t="inlineStr">
        <is>
          <t>未满足</t>
        </is>
      </c>
      <c r="L275" s="387" t="inlineStr">
        <is>
          <t>-</t>
        </is>
      </c>
      <c r="M275" s="387" t="inlineStr">
        <is>
          <t>-</t>
        </is>
      </c>
      <c r="N275" s="387" t="n">
        <v>5.825</v>
      </c>
      <c r="O275" s="387" t="n">
        <v>20270611</v>
      </c>
      <c r="P275" s="387" t="n">
        <v>116.58</v>
      </c>
      <c r="Q275" s="387" t="n">
        <v>0.06</v>
      </c>
      <c r="R275" s="387" t="n">
        <v>11.36</v>
      </c>
      <c r="S275" s="387" t="n">
        <v>-0.53</v>
      </c>
    </row>
    <row r="276">
      <c r="A276" s="387" t="inlineStr">
        <is>
          <t>国微转债</t>
        </is>
      </c>
      <c r="B276" s="387" t="inlineStr">
        <is>
          <t>127038</t>
        </is>
      </c>
      <c r="C276" s="387" t="inlineStr">
        <is>
          <t>002049</t>
        </is>
      </c>
      <c r="D276" s="387" t="inlineStr">
        <is>
          <t>紫光国微</t>
        </is>
      </c>
      <c r="E276" s="387" t="n">
        <v>97.01000000000001</v>
      </c>
      <c r="F276" s="387" t="n">
        <v>126.113</v>
      </c>
      <c r="G276" s="387" t="n">
        <v>110</v>
      </c>
      <c r="H276" s="387" t="n">
        <v>82.459</v>
      </c>
      <c r="I276" s="387" t="n">
        <v>84.95999999999999</v>
      </c>
      <c r="J276" s="387" t="n">
        <v>0.764</v>
      </c>
      <c r="K276" s="387" t="inlineStr">
        <is>
          <t>未满足</t>
        </is>
      </c>
      <c r="L276" s="387" t="inlineStr">
        <is>
          <t>-</t>
        </is>
      </c>
      <c r="M276" s="387" t="inlineStr">
        <is>
          <t>-</t>
        </is>
      </c>
      <c r="N276" s="387" t="n">
        <v>14.915</v>
      </c>
      <c r="O276" s="387" t="n">
        <v>20270610</v>
      </c>
      <c r="P276" s="387" t="n">
        <v>118.36</v>
      </c>
      <c r="Q276" s="387" t="n">
        <v>0.39</v>
      </c>
      <c r="R276" s="387" t="n">
        <v>62.08</v>
      </c>
      <c r="S276" s="387" t="n">
        <v>-1.08</v>
      </c>
    </row>
    <row r="277">
      <c r="A277" s="387" t="inlineStr">
        <is>
          <t>长汽转债</t>
        </is>
      </c>
      <c r="B277" s="387" t="inlineStr">
        <is>
          <t>113049</t>
        </is>
      </c>
      <c r="C277" s="387" t="inlineStr">
        <is>
          <t>601633</t>
        </is>
      </c>
      <c r="D277" s="387" t="inlineStr">
        <is>
          <t>长城汽车</t>
        </is>
      </c>
      <c r="E277" s="387" t="n">
        <v>38.74</v>
      </c>
      <c r="F277" s="387" t="n">
        <v>50.362</v>
      </c>
      <c r="G277" s="387" t="n">
        <v>107</v>
      </c>
      <c r="H277" s="387" t="n">
        <v>32.929</v>
      </c>
      <c r="I277" s="387" t="n">
        <v>177.11</v>
      </c>
      <c r="J277" s="387" t="n">
        <v>0.764</v>
      </c>
      <c r="K277" s="387" t="inlineStr">
        <is>
          <t>未满足</t>
        </is>
      </c>
      <c r="L277" s="387" t="inlineStr">
        <is>
          <t>-</t>
        </is>
      </c>
      <c r="M277" s="387" t="inlineStr">
        <is>
          <t>-</t>
        </is>
      </c>
      <c r="N277" s="387" t="n">
        <v>34.95</v>
      </c>
      <c r="O277" s="387" t="n">
        <v>20270610</v>
      </c>
      <c r="P277" s="387" t="n">
        <v>106.87</v>
      </c>
      <c r="Q277" s="387" t="n">
        <v>0.14</v>
      </c>
      <c r="R277" s="387" t="n">
        <v>14.94</v>
      </c>
      <c r="S277" s="387" t="n">
        <v>0.2</v>
      </c>
    </row>
    <row r="278">
      <c r="A278" s="387" t="inlineStr">
        <is>
          <t>银轮转债</t>
        </is>
      </c>
      <c r="B278" s="387" t="inlineStr">
        <is>
          <t>127037</t>
        </is>
      </c>
      <c r="C278" s="387" t="inlineStr">
        <is>
          <t>002126</t>
        </is>
      </c>
      <c r="D278" s="387" t="inlineStr">
        <is>
          <t>银轮股份</t>
        </is>
      </c>
      <c r="E278" s="387" t="n">
        <v>10.27</v>
      </c>
      <c r="F278" s="387" t="n">
        <v>13.351</v>
      </c>
      <c r="G278" s="387" t="n">
        <v>110</v>
      </c>
      <c r="H278" s="387" t="n">
        <v>9.243</v>
      </c>
      <c r="I278" s="387" t="n">
        <v>32.05</v>
      </c>
      <c r="J278" s="387" t="n">
        <v>0.756</v>
      </c>
      <c r="K278" s="387" t="inlineStr">
        <is>
          <t>暂不强赎</t>
        </is>
      </c>
      <c r="L278" s="387" t="inlineStr">
        <is>
          <t>-</t>
        </is>
      </c>
      <c r="M278" s="387" t="inlineStr">
        <is>
          <t>-</t>
        </is>
      </c>
      <c r="N278" s="387" t="n">
        <v>5.055</v>
      </c>
      <c r="O278" s="387" t="n">
        <v>20270607</v>
      </c>
      <c r="P278" s="387" t="n">
        <v>535.8</v>
      </c>
      <c r="Q278" s="387" t="n">
        <v>-4.49</v>
      </c>
      <c r="R278" s="387" t="n">
        <v>41.67</v>
      </c>
      <c r="S278" s="387" t="n">
        <v>-5.49</v>
      </c>
    </row>
    <row r="279">
      <c r="A279" s="387" t="inlineStr">
        <is>
          <t>三角转债</t>
        </is>
      </c>
      <c r="B279" s="387" t="inlineStr">
        <is>
          <t>123114</t>
        </is>
      </c>
      <c r="C279" s="387" t="inlineStr">
        <is>
          <t>300775</t>
        </is>
      </c>
      <c r="D279" s="387" t="inlineStr">
        <is>
          <t>三角防务</t>
        </is>
      </c>
      <c r="E279" s="387" t="n">
        <v>22.69</v>
      </c>
      <c r="F279" s="387" t="n">
        <v>29.497</v>
      </c>
      <c r="G279" s="387" t="n">
        <v>115</v>
      </c>
      <c r="H279" s="387" t="n">
        <v>19.287</v>
      </c>
      <c r="I279" s="387" t="n">
        <v>32.74</v>
      </c>
      <c r="J279" s="387" t="n">
        <v>0.721</v>
      </c>
      <c r="K279" s="387" t="inlineStr">
        <is>
          <t>未满足</t>
        </is>
      </c>
      <c r="L279" s="387" t="inlineStr">
        <is>
          <t>-</t>
        </is>
      </c>
      <c r="M279" s="387" t="inlineStr">
        <is>
          <t>-</t>
        </is>
      </c>
      <c r="N279" s="387" t="n">
        <v>8.999000000000001</v>
      </c>
      <c r="O279" s="387" t="n">
        <v>20270525</v>
      </c>
      <c r="P279" s="387" t="n">
        <v>127.76</v>
      </c>
      <c r="Q279" s="387" t="n">
        <v>0.25</v>
      </c>
      <c r="R279" s="387" t="n">
        <v>21.84</v>
      </c>
      <c r="S279" s="387" t="n">
        <v>0.51</v>
      </c>
    </row>
    <row r="280">
      <c r="A280" s="387" t="inlineStr">
        <is>
          <t>起帆转债</t>
        </is>
      </c>
      <c r="B280" s="387" t="inlineStr">
        <is>
          <t>111000</t>
        </is>
      </c>
      <c r="C280" s="387" t="inlineStr">
        <is>
          <t>605222</t>
        </is>
      </c>
      <c r="D280" s="387" t="inlineStr">
        <is>
          <t>起帆电缆</t>
        </is>
      </c>
      <c r="E280" s="387" t="n">
        <v>17.29</v>
      </c>
      <c r="F280" s="387" t="n">
        <v>22.477</v>
      </c>
      <c r="G280" s="387" t="n">
        <v>115</v>
      </c>
      <c r="H280" s="387" t="n">
        <v>14.696</v>
      </c>
      <c r="I280" s="387" t="n">
        <v>12.32</v>
      </c>
      <c r="J280" s="387" t="n">
        <v>0.718</v>
      </c>
      <c r="K280" s="387" t="inlineStr">
        <is>
          <t>暂不强赎</t>
        </is>
      </c>
      <c r="L280" s="387" t="inlineStr">
        <is>
          <t>-</t>
        </is>
      </c>
      <c r="M280" s="387" t="inlineStr">
        <is>
          <t>-</t>
        </is>
      </c>
      <c r="N280" s="387" t="n">
        <v>9.991</v>
      </c>
      <c r="O280" s="387" t="n">
        <v>20270524</v>
      </c>
      <c r="P280" s="387" t="n">
        <v>137.01</v>
      </c>
      <c r="Q280" s="387" t="n">
        <v>-0.52</v>
      </c>
      <c r="R280" s="387" t="n">
        <v>21.09</v>
      </c>
      <c r="S280" s="387" t="n">
        <v>-0.85</v>
      </c>
    </row>
    <row r="281">
      <c r="A281" s="387" t="inlineStr">
        <is>
          <t>绿茵转债</t>
        </is>
      </c>
      <c r="B281" s="387" t="inlineStr">
        <is>
          <t>127034</t>
        </is>
      </c>
      <c r="C281" s="387" t="inlineStr">
        <is>
          <t>002887</t>
        </is>
      </c>
      <c r="D281" s="387" t="inlineStr">
        <is>
          <t>绿茵生态</t>
        </is>
      </c>
      <c r="E281" s="387" t="n">
        <v>11.21</v>
      </c>
      <c r="F281" s="387" t="n">
        <v>14.573</v>
      </c>
      <c r="G281" s="387" t="n">
        <v>113</v>
      </c>
      <c r="H281" s="387" t="n">
        <v>9.529</v>
      </c>
      <c r="I281" s="387" t="n">
        <v>42.88</v>
      </c>
      <c r="J281" s="387" t="n">
        <v>0.652</v>
      </c>
      <c r="K281" s="387" t="inlineStr">
        <is>
          <t>未满足</t>
        </is>
      </c>
      <c r="L281" s="387" t="inlineStr">
        <is>
          <t>-</t>
        </is>
      </c>
      <c r="M281" s="387" t="inlineStr">
        <is>
          <t>-</t>
        </is>
      </c>
      <c r="N281" s="387" t="n">
        <v>4.279</v>
      </c>
      <c r="O281" s="387" t="n">
        <v>20270430</v>
      </c>
      <c r="P281" s="387" t="n">
        <v>118.28</v>
      </c>
      <c r="Q281" s="387" t="n">
        <v>-0.33</v>
      </c>
      <c r="R281" s="387" t="n">
        <v>9.279999999999999</v>
      </c>
      <c r="S281" s="387" t="n">
        <v>-1.8</v>
      </c>
    </row>
    <row r="282">
      <c r="A282" s="387" t="inlineStr">
        <is>
          <t>晶科转债</t>
        </is>
      </c>
      <c r="B282" s="387" t="inlineStr">
        <is>
          <t>113048</t>
        </is>
      </c>
      <c r="C282" s="387" t="inlineStr">
        <is>
          <t>601778</t>
        </is>
      </c>
      <c r="D282" s="387" t="inlineStr">
        <is>
          <t>晶科科技</t>
        </is>
      </c>
      <c r="E282" s="387" t="n">
        <v>4.47</v>
      </c>
      <c r="F282" s="387" t="n">
        <v>5.811</v>
      </c>
      <c r="G282" s="387" t="n">
        <v>112</v>
      </c>
      <c r="H282" s="387" t="n">
        <v>4.023</v>
      </c>
      <c r="I282" s="387" t="n">
        <v>43.82</v>
      </c>
      <c r="J282" s="387" t="n">
        <v>0.633</v>
      </c>
      <c r="K282" s="387" t="inlineStr">
        <is>
          <t>未满足</t>
        </is>
      </c>
      <c r="L282" s="387" t="inlineStr">
        <is>
          <t>-</t>
        </is>
      </c>
      <c r="M282" s="387" t="inlineStr">
        <is>
          <t>-</t>
        </is>
      </c>
      <c r="N282" s="387" t="n">
        <v>15.453</v>
      </c>
      <c r="O282" s="387" t="n">
        <v>20270423</v>
      </c>
      <c r="P282" s="387" t="n">
        <v>115.19</v>
      </c>
      <c r="Q282" s="387" t="n">
        <v>0.57</v>
      </c>
      <c r="R282" s="387" t="n">
        <v>3.58</v>
      </c>
      <c r="S282" s="387" t="n">
        <v>-0.83</v>
      </c>
    </row>
    <row r="283">
      <c r="A283" s="387" t="inlineStr">
        <is>
          <t>仙乐转债</t>
        </is>
      </c>
      <c r="B283" s="387" t="inlineStr">
        <is>
          <t>123113</t>
        </is>
      </c>
      <c r="C283" s="387" t="inlineStr">
        <is>
          <t>300791</t>
        </is>
      </c>
      <c r="D283" s="387" t="inlineStr">
        <is>
          <t>仙乐健康</t>
        </is>
      </c>
      <c r="E283" s="387" t="n">
        <v>31.69</v>
      </c>
      <c r="F283" s="387" t="n">
        <v>41.197</v>
      </c>
      <c r="G283" s="387" t="n">
        <v>113</v>
      </c>
      <c r="H283" s="387" t="n">
        <v>26.937</v>
      </c>
      <c r="I283" s="387" t="n">
        <v>105.08</v>
      </c>
      <c r="J283" s="387" t="n">
        <v>0.622</v>
      </c>
      <c r="K283" s="387" t="inlineStr">
        <is>
          <t>未满足</t>
        </is>
      </c>
      <c r="L283" s="387" t="inlineStr">
        <is>
          <t>-</t>
        </is>
      </c>
      <c r="M283" s="387" t="inlineStr">
        <is>
          <t>-</t>
        </is>
      </c>
      <c r="N283" s="387" t="n">
        <v>10.248</v>
      </c>
      <c r="O283" s="387" t="n">
        <v>20270419</v>
      </c>
      <c r="P283" s="387" t="n">
        <v>114.8</v>
      </c>
      <c r="Q283" s="387" t="n">
        <v>0.07000000000000001</v>
      </c>
      <c r="R283" s="387" t="n">
        <v>17.74</v>
      </c>
      <c r="S283" s="387" t="n">
        <v>-0.17</v>
      </c>
    </row>
    <row r="284">
      <c r="A284" s="387" t="inlineStr">
        <is>
          <t>中装转2</t>
        </is>
      </c>
      <c r="B284" s="387" t="inlineStr">
        <is>
          <t>127033</t>
        </is>
      </c>
      <c r="C284" s="387" t="inlineStr">
        <is>
          <t>002822</t>
        </is>
      </c>
      <c r="D284" s="387" t="inlineStr">
        <is>
          <t>ST中装</t>
        </is>
      </c>
      <c r="E284" s="387" t="n">
        <v>3.79</v>
      </c>
      <c r="F284" s="387" t="n">
        <v>4.927</v>
      </c>
      <c r="G284" s="387" t="n">
        <v>112</v>
      </c>
      <c r="H284" s="387" t="n">
        <v>3.221</v>
      </c>
      <c r="I284" s="387" t="n">
        <v>9.699999999999999</v>
      </c>
      <c r="J284" s="387" t="inlineStr">
        <is>
          <t>-</t>
        </is>
      </c>
      <c r="K284" s="387" t="inlineStr">
        <is>
          <t>-</t>
        </is>
      </c>
      <c r="L284" s="387" t="inlineStr">
        <is>
          <t>2025-09-03</t>
        </is>
      </c>
      <c r="M284" s="387" t="inlineStr">
        <is>
          <t>2025-09-18</t>
        </is>
      </c>
      <c r="N284" s="387" t="n">
        <v>0.092</v>
      </c>
      <c r="O284" s="387" t="n">
        <v>20270416</v>
      </c>
      <c r="P284" s="387" t="n">
        <v>89.73</v>
      </c>
      <c r="R284" s="387" t="n">
        <v>3.1</v>
      </c>
      <c r="S284" s="387" t="n">
        <v>1.31</v>
      </c>
    </row>
    <row r="285">
      <c r="A285" s="387" t="inlineStr">
        <is>
          <t>万讯转债</t>
        </is>
      </c>
      <c r="B285" s="387" t="inlineStr">
        <is>
          <t>123112</t>
        </is>
      </c>
      <c r="C285" s="387" t="inlineStr">
        <is>
          <t>300112</t>
        </is>
      </c>
      <c r="D285" s="387" t="inlineStr">
        <is>
          <t>万讯自控</t>
        </is>
      </c>
      <c r="E285" s="387" t="n">
        <v>6.43</v>
      </c>
      <c r="F285" s="387" t="n">
        <v>8.359</v>
      </c>
      <c r="G285" s="387" t="n">
        <v>118</v>
      </c>
      <c r="H285" s="387" t="n">
        <v>5.465</v>
      </c>
      <c r="I285" s="387" t="n">
        <v>0.23</v>
      </c>
      <c r="J285" s="387" t="inlineStr">
        <is>
          <t>-</t>
        </is>
      </c>
      <c r="K285" s="387" t="inlineStr">
        <is>
          <t>强赎中</t>
        </is>
      </c>
      <c r="L285" s="387" t="inlineStr">
        <is>
          <t>2026-09-11</t>
        </is>
      </c>
      <c r="M285" s="387" t="inlineStr">
        <is>
          <t>2026-09-16</t>
        </is>
      </c>
      <c r="N285" s="387" t="n">
        <v>1.301</v>
      </c>
      <c r="O285" s="387" t="n">
        <v>20270408</v>
      </c>
      <c r="P285" s="387" t="n">
        <v>137.02</v>
      </c>
      <c r="Q285" s="387" t="n">
        <v>1.49</v>
      </c>
      <c r="R285" s="387" t="n">
        <v>8.789999999999999</v>
      </c>
      <c r="S285" s="387" t="n">
        <v>1.15</v>
      </c>
    </row>
    <row r="286">
      <c r="A286" s="387" t="inlineStr">
        <is>
          <t>昌红转债</t>
        </is>
      </c>
      <c r="B286" s="387" t="inlineStr">
        <is>
          <t>123109</t>
        </is>
      </c>
      <c r="C286" s="387" t="inlineStr">
        <is>
          <t>300151</t>
        </is>
      </c>
      <c r="D286" s="387" t="inlineStr">
        <is>
          <t>昌红科技</t>
        </is>
      </c>
      <c r="E286" s="387" t="n">
        <v>26.64</v>
      </c>
      <c r="F286" s="387" t="n">
        <v>34.632</v>
      </c>
      <c r="G286" s="387" t="n">
        <v>115</v>
      </c>
      <c r="H286" s="387" t="n">
        <v>22.644</v>
      </c>
      <c r="I286" s="387" t="n">
        <v>108.74</v>
      </c>
      <c r="J286" s="387" t="n">
        <v>0.573</v>
      </c>
      <c r="K286" s="387" t="inlineStr">
        <is>
          <t>未满足</t>
        </is>
      </c>
      <c r="L286" s="387" t="inlineStr">
        <is>
          <t>-</t>
        </is>
      </c>
      <c r="M286" s="387" t="inlineStr">
        <is>
          <t>-</t>
        </is>
      </c>
      <c r="N286" s="387" t="n">
        <v>4.595</v>
      </c>
      <c r="O286" s="387" t="n">
        <v>20270401</v>
      </c>
      <c r="P286" s="387" t="n">
        <v>122</v>
      </c>
      <c r="Q286" s="387" t="n">
        <v>-0.18</v>
      </c>
      <c r="R286" s="387" t="n">
        <v>15.57</v>
      </c>
      <c r="S286" s="387" t="n">
        <v>-2.08</v>
      </c>
    </row>
    <row r="287">
      <c r="A287" s="387" t="inlineStr">
        <is>
          <t>温氏转债</t>
        </is>
      </c>
      <c r="B287" s="387" t="inlineStr">
        <is>
          <t>123107</t>
        </is>
      </c>
      <c r="C287" s="387" t="inlineStr">
        <is>
          <t>300498</t>
        </is>
      </c>
      <c r="D287" s="387" t="inlineStr">
        <is>
          <t>温氏股份</t>
        </is>
      </c>
      <c r="E287" s="387" t="n">
        <v>16.09</v>
      </c>
      <c r="F287" s="387" t="n">
        <v>20.917</v>
      </c>
      <c r="G287" s="387" t="n">
        <v>108</v>
      </c>
      <c r="H287" s="387" t="n">
        <v>14.481</v>
      </c>
      <c r="I287" s="387" t="n">
        <v>21.51</v>
      </c>
      <c r="J287" s="387" t="n">
        <v>0.5639999999999999</v>
      </c>
      <c r="K287" s="387" t="inlineStr">
        <is>
          <t>未满足</t>
        </is>
      </c>
      <c r="L287" s="387" t="inlineStr">
        <is>
          <t>-</t>
        </is>
      </c>
      <c r="M287" s="387" t="inlineStr">
        <is>
          <t>-</t>
        </is>
      </c>
      <c r="N287" s="387" t="n">
        <v>77.063</v>
      </c>
      <c r="O287" s="387" t="n">
        <v>20270329</v>
      </c>
      <c r="P287" s="387" t="n">
        <v>116</v>
      </c>
      <c r="Q287" s="387" t="n">
        <v>2.07</v>
      </c>
      <c r="R287" s="387" t="n">
        <v>15.36</v>
      </c>
      <c r="S287" s="387" t="n">
        <v>6.15</v>
      </c>
    </row>
    <row r="288">
      <c r="A288" s="387" t="inlineStr">
        <is>
          <t>洋丰转债</t>
        </is>
      </c>
      <c r="B288" s="387" t="inlineStr">
        <is>
          <t>127031</t>
        </is>
      </c>
      <c r="C288" s="387" t="inlineStr">
        <is>
          <t>000902</t>
        </is>
      </c>
      <c r="D288" s="387" t="inlineStr">
        <is>
          <t>新洋丰</t>
        </is>
      </c>
      <c r="E288" s="387" t="n">
        <v>16.79</v>
      </c>
      <c r="F288" s="387" t="n">
        <v>21.827</v>
      </c>
      <c r="G288" s="387" t="n">
        <v>112</v>
      </c>
      <c r="H288" s="387" t="n">
        <v>14.271</v>
      </c>
      <c r="I288" s="387" t="n">
        <v>40.07</v>
      </c>
      <c r="J288" s="387" t="n">
        <v>0.553</v>
      </c>
      <c r="K288" s="387" t="inlineStr">
        <is>
          <t>未满足</t>
        </is>
      </c>
      <c r="L288" s="387" t="inlineStr">
        <is>
          <t>-</t>
        </is>
      </c>
      <c r="M288" s="387" t="inlineStr">
        <is>
          <t>-</t>
        </is>
      </c>
      <c r="N288" s="387" t="n">
        <v>9.999000000000001</v>
      </c>
      <c r="O288" s="387" t="n">
        <v>20270325</v>
      </c>
      <c r="P288" s="387" t="n">
        <v>119.55</v>
      </c>
      <c r="Q288" s="387" t="n">
        <v>-0.05</v>
      </c>
      <c r="R288" s="387" t="n">
        <v>14.33</v>
      </c>
      <c r="S288" s="387" t="n">
        <v>0.77</v>
      </c>
    </row>
    <row r="289">
      <c r="A289" s="387" t="inlineStr">
        <is>
          <t>盛虹转债</t>
        </is>
      </c>
      <c r="B289" s="387" t="inlineStr">
        <is>
          <t>127030</t>
        </is>
      </c>
      <c r="C289" s="387" t="inlineStr">
        <is>
          <t>000301</t>
        </is>
      </c>
      <c r="D289" s="387" t="inlineStr">
        <is>
          <t>东方盛虹</t>
        </is>
      </c>
      <c r="E289" s="387" t="n">
        <v>13.21</v>
      </c>
      <c r="F289" s="387" t="n">
        <v>17.173</v>
      </c>
      <c r="G289" s="387" t="n">
        <v>108</v>
      </c>
      <c r="H289" s="387" t="n">
        <v>10.568</v>
      </c>
      <c r="I289" s="387" t="n">
        <v>8.17</v>
      </c>
      <c r="J289" s="387" t="n">
        <v>0.545</v>
      </c>
      <c r="K289" s="387" t="inlineStr">
        <is>
          <t>未满足</t>
        </is>
      </c>
      <c r="L289" s="387" t="inlineStr">
        <is>
          <t>-</t>
        </is>
      </c>
      <c r="M289" s="387" t="inlineStr">
        <is>
          <t>-</t>
        </is>
      </c>
      <c r="N289" s="387" t="n">
        <v>49.974</v>
      </c>
      <c r="O289" s="387" t="n">
        <v>20270322</v>
      </c>
      <c r="P289" s="387" t="n">
        <v>119.72</v>
      </c>
      <c r="Q289" s="387" t="n">
        <v>-0.21</v>
      </c>
      <c r="R289" s="387" t="n">
        <v>14.62</v>
      </c>
      <c r="S289" s="387" t="n">
        <v>-0.75</v>
      </c>
    </row>
    <row r="290">
      <c r="A290" s="387" t="inlineStr">
        <is>
          <t>金田转债</t>
        </is>
      </c>
      <c r="B290" s="387" t="inlineStr">
        <is>
          <t>113046</t>
        </is>
      </c>
      <c r="C290" s="387" t="inlineStr">
        <is>
          <t>601609</t>
        </is>
      </c>
      <c r="D290" s="387" t="inlineStr">
        <is>
          <t>金田股份</t>
        </is>
      </c>
      <c r="E290" s="387" t="n">
        <v>10.18</v>
      </c>
      <c r="F290" s="387" t="n">
        <v>13.234</v>
      </c>
      <c r="G290" s="387" t="n">
        <v>110</v>
      </c>
      <c r="H290" s="387" t="n">
        <v>8.144</v>
      </c>
      <c r="I290" s="387" t="n">
        <v>3.8</v>
      </c>
      <c r="J290" s="387" t="n">
        <v>0.545</v>
      </c>
      <c r="K290" s="387" t="inlineStr">
        <is>
          <t>计数中</t>
        </is>
      </c>
      <c r="L290" s="387" t="inlineStr">
        <is>
          <t>-</t>
        </is>
      </c>
      <c r="M290" s="387" t="inlineStr">
        <is>
          <t>-</t>
        </is>
      </c>
      <c r="N290" s="387" t="n">
        <v>14.992</v>
      </c>
      <c r="O290" s="387" t="n">
        <v>20270322</v>
      </c>
      <c r="P290" s="387" t="n">
        <v>136.02</v>
      </c>
      <c r="Q290" s="387" t="n">
        <v>-1.77</v>
      </c>
      <c r="R290" s="387" t="n">
        <v>13.34</v>
      </c>
      <c r="S290" s="387" t="n">
        <v>-3.4</v>
      </c>
    </row>
    <row r="291">
      <c r="A291" s="387" t="inlineStr">
        <is>
          <t>卫宁转债</t>
        </is>
      </c>
      <c r="B291" s="387" t="inlineStr">
        <is>
          <t>123104</t>
        </is>
      </c>
      <c r="C291" s="387" t="inlineStr">
        <is>
          <t>300253</t>
        </is>
      </c>
      <c r="D291" s="387" t="inlineStr">
        <is>
          <t>卫宁健康</t>
        </is>
      </c>
      <c r="E291" s="387" t="n">
        <v>7.02</v>
      </c>
      <c r="F291" s="387" t="n">
        <v>9.125999999999999</v>
      </c>
      <c r="G291" s="387" t="n">
        <v>120</v>
      </c>
      <c r="H291" s="387" t="n">
        <v>5.967</v>
      </c>
      <c r="I291" s="387" t="n">
        <v>26.66</v>
      </c>
      <c r="J291" s="387" t="n">
        <v>0.529</v>
      </c>
      <c r="K291" s="387" t="inlineStr">
        <is>
          <t>未满足</t>
        </is>
      </c>
      <c r="L291" s="387" t="inlineStr">
        <is>
          <t>-</t>
        </is>
      </c>
      <c r="M291" s="387" t="inlineStr">
        <is>
          <t>-</t>
        </is>
      </c>
      <c r="N291" s="387" t="n">
        <v>9.699</v>
      </c>
      <c r="O291" s="387" t="n">
        <v>20270316</v>
      </c>
      <c r="P291" s="387" t="n">
        <v>126.48</v>
      </c>
      <c r="Q291" s="387" t="n">
        <v>0.39</v>
      </c>
      <c r="R291" s="387" t="n">
        <v>7.01</v>
      </c>
      <c r="S291" s="387" t="n">
        <v>0.86</v>
      </c>
    </row>
    <row r="292">
      <c r="A292" s="387" t="inlineStr">
        <is>
          <t>上银转债</t>
        </is>
      </c>
      <c r="B292" s="387" t="inlineStr">
        <is>
          <t>113042</t>
        </is>
      </c>
      <c r="C292" s="387" t="inlineStr">
        <is>
          <t>601229</t>
        </is>
      </c>
      <c r="D292" s="387" t="inlineStr">
        <is>
          <t>上海银行</t>
        </is>
      </c>
      <c r="E292" s="387" t="n">
        <v>8.35</v>
      </c>
      <c r="F292" s="387" t="n">
        <v>10.855</v>
      </c>
      <c r="G292" s="387" t="n">
        <v>112</v>
      </c>
      <c r="H292" s="387" t="n">
        <v>6.68</v>
      </c>
      <c r="I292" s="387" t="n">
        <v>2.53</v>
      </c>
      <c r="J292" s="387" t="n">
        <v>0.392</v>
      </c>
      <c r="K292" s="387" t="inlineStr">
        <is>
          <t>未满足</t>
        </is>
      </c>
      <c r="L292" s="387" t="inlineStr">
        <is>
          <t>-</t>
        </is>
      </c>
      <c r="M292" s="387" t="inlineStr">
        <is>
          <t>-</t>
        </is>
      </c>
      <c r="N292" s="387" t="n">
        <v>199.774</v>
      </c>
      <c r="O292" s="387" t="n">
        <v>20270125</v>
      </c>
      <c r="P292" s="387" t="n">
        <v>118</v>
      </c>
      <c r="Q292" s="387" t="n">
        <v>0.25</v>
      </c>
      <c r="R292" s="387" t="n">
        <v>9.609999999999999</v>
      </c>
      <c r="S292" s="387" t="n">
        <v>0.1</v>
      </c>
    </row>
    <row r="293">
      <c r="A293" s="387" t="inlineStr">
        <is>
          <t>韦尔转债</t>
        </is>
      </c>
      <c r="B293" s="387" t="inlineStr">
        <is>
          <t>113616</t>
        </is>
      </c>
      <c r="C293" s="387" t="inlineStr">
        <is>
          <t>603501</t>
        </is>
      </c>
      <c r="D293" s="387" t="inlineStr">
        <is>
          <t>豪威集团</t>
        </is>
      </c>
      <c r="E293" s="387" t="n">
        <v>159.02</v>
      </c>
      <c r="F293" s="387" t="n">
        <v>206.726</v>
      </c>
      <c r="G293" s="387" t="n">
        <v>110</v>
      </c>
      <c r="H293" s="387" t="n">
        <v>135.167</v>
      </c>
      <c r="I293" s="387" t="n">
        <v>117.16</v>
      </c>
      <c r="J293" s="387" t="n">
        <v>0.315</v>
      </c>
      <c r="K293" s="387" t="inlineStr">
        <is>
          <t>未满足</t>
        </is>
      </c>
      <c r="L293" s="387" t="inlineStr">
        <is>
          <t>-</t>
        </is>
      </c>
      <c r="M293" s="387" t="inlineStr">
        <is>
          <t>-</t>
        </is>
      </c>
      <c r="N293" s="387" t="n">
        <v>24.324</v>
      </c>
      <c r="O293" s="387" t="n">
        <v>20261228</v>
      </c>
      <c r="P293" s="387" t="n">
        <v>109.59</v>
      </c>
      <c r="Q293" s="387" t="n">
        <v>0.08</v>
      </c>
      <c r="R293" s="387" t="n">
        <v>80.25</v>
      </c>
      <c r="S293" s="387" t="n">
        <v>1.2</v>
      </c>
    </row>
    <row r="294">
      <c r="A294" s="387" t="inlineStr">
        <is>
          <t>天壕转债</t>
        </is>
      </c>
      <c r="B294" s="387" t="inlineStr">
        <is>
          <t>123092</t>
        </is>
      </c>
      <c r="C294" s="387" t="inlineStr">
        <is>
          <t>300332</t>
        </is>
      </c>
      <c r="D294" s="387" t="inlineStr">
        <is>
          <t>天壕能源</t>
        </is>
      </c>
      <c r="E294" s="387" t="n">
        <v>4.97</v>
      </c>
      <c r="F294" s="387" t="n">
        <v>6.461</v>
      </c>
      <c r="G294" s="387" t="n">
        <v>115</v>
      </c>
      <c r="H294" s="387" t="n">
        <v>4.224</v>
      </c>
      <c r="I294" s="387" t="n">
        <v>16.99</v>
      </c>
      <c r="J294" s="387" t="n">
        <v>0.304</v>
      </c>
      <c r="K294" s="387" t="inlineStr">
        <is>
          <t>未满足</t>
        </is>
      </c>
      <c r="L294" s="387" t="inlineStr">
        <is>
          <t>-</t>
        </is>
      </c>
      <c r="M294" s="387" t="inlineStr">
        <is>
          <t>-</t>
        </is>
      </c>
      <c r="N294" s="387" t="n">
        <v>3.416</v>
      </c>
      <c r="O294" s="387" t="n">
        <v>20261224</v>
      </c>
      <c r="P294" s="387" t="n">
        <v>118.4</v>
      </c>
      <c r="Q294" s="387" t="n">
        <v>0.24</v>
      </c>
      <c r="R294" s="387" t="n">
        <v>5.03</v>
      </c>
      <c r="S294" s="387" t="n">
        <v>0.8</v>
      </c>
    </row>
    <row r="295">
      <c r="A295" s="387" t="inlineStr">
        <is>
          <t>长海转债</t>
        </is>
      </c>
      <c r="B295" s="387" t="inlineStr">
        <is>
          <t>123091</t>
        </is>
      </c>
      <c r="C295" s="387" t="inlineStr">
        <is>
          <t>300196</t>
        </is>
      </c>
      <c r="D295" s="387" t="inlineStr">
        <is>
          <t>长海股份</t>
        </is>
      </c>
      <c r="E295" s="387" t="n">
        <v>14.99</v>
      </c>
      <c r="F295" s="387" t="n">
        <v>19.487</v>
      </c>
      <c r="G295" s="387" t="n">
        <v>111</v>
      </c>
      <c r="H295" s="387" t="n">
        <v>12.742</v>
      </c>
      <c r="I295" s="387" t="n">
        <v>14.63</v>
      </c>
      <c r="J295" s="387" t="n">
        <v>0.301</v>
      </c>
      <c r="K295" s="387" t="inlineStr">
        <is>
          <t>未满足</t>
        </is>
      </c>
      <c r="L295" s="387" t="inlineStr">
        <is>
          <t>-</t>
        </is>
      </c>
      <c r="M295" s="387" t="inlineStr">
        <is>
          <t>-</t>
        </is>
      </c>
      <c r="N295" s="387" t="n">
        <v>5.461</v>
      </c>
      <c r="O295" s="387" t="n">
        <v>20261223</v>
      </c>
      <c r="P295" s="387" t="n">
        <v>124.5</v>
      </c>
      <c r="Q295" s="387" t="n">
        <v>-0.76</v>
      </c>
      <c r="R295" s="387" t="n">
        <v>16.28</v>
      </c>
      <c r="S295" s="387" t="n">
        <v>-2.16</v>
      </c>
    </row>
    <row r="296">
      <c r="A296" s="387" t="inlineStr">
        <is>
          <t>金诚转债</t>
        </is>
      </c>
      <c r="B296" s="387" t="inlineStr">
        <is>
          <t>113615</t>
        </is>
      </c>
      <c r="C296" s="387" t="inlineStr">
        <is>
          <t>603979</t>
        </is>
      </c>
      <c r="D296" s="387" t="inlineStr">
        <is>
          <t>金诚信</t>
        </is>
      </c>
      <c r="E296" s="387" t="n">
        <v>11.12</v>
      </c>
      <c r="F296" s="387" t="n">
        <v>14.456</v>
      </c>
      <c r="G296" s="387" t="n">
        <v>112</v>
      </c>
      <c r="H296" s="387" t="n">
        <v>10.008</v>
      </c>
      <c r="I296" s="387" t="n">
        <v>8.33</v>
      </c>
      <c r="J296" s="387" t="n">
        <v>0.301</v>
      </c>
      <c r="K296" s="387" t="inlineStr">
        <is>
          <t>存续期内不强赎</t>
        </is>
      </c>
      <c r="L296" s="387" t="inlineStr">
        <is>
          <t>-</t>
        </is>
      </c>
      <c r="M296" s="387" t="inlineStr">
        <is>
          <t>-</t>
        </is>
      </c>
      <c r="N296" s="387" t="n">
        <v>4.958</v>
      </c>
      <c r="O296" s="387" t="n">
        <v>20261223</v>
      </c>
      <c r="P296" s="387" t="n">
        <v>774.86</v>
      </c>
      <c r="Q296" s="387" t="n">
        <v>-1.12</v>
      </c>
      <c r="R296" s="387" t="n">
        <v>79.54000000000001</v>
      </c>
      <c r="S296" s="387" t="n">
        <v>-0.23</v>
      </c>
    </row>
    <row r="297">
      <c r="A297" s="387" t="inlineStr">
        <is>
          <t>三诺转债</t>
        </is>
      </c>
      <c r="B297" s="387" t="inlineStr">
        <is>
          <t>123090</t>
        </is>
      </c>
      <c r="C297" s="387" t="inlineStr">
        <is>
          <t>300298</t>
        </is>
      </c>
      <c r="D297" s="387" t="inlineStr">
        <is>
          <t>三诺生物</t>
        </is>
      </c>
      <c r="E297" s="387" t="n">
        <v>34.52</v>
      </c>
      <c r="F297" s="387" t="n">
        <v>44.876</v>
      </c>
      <c r="G297" s="387" t="n">
        <v>112</v>
      </c>
      <c r="H297" s="387" t="n">
        <v>27.616</v>
      </c>
      <c r="I297" s="387" t="n">
        <v>140.41</v>
      </c>
      <c r="J297" s="387" t="n">
        <v>0.296</v>
      </c>
      <c r="K297" s="387" t="inlineStr">
        <is>
          <t>未满足</t>
        </is>
      </c>
      <c r="L297" s="387" t="inlineStr">
        <is>
          <t>-</t>
        </is>
      </c>
      <c r="M297" s="387" t="inlineStr">
        <is>
          <t>-</t>
        </is>
      </c>
      <c r="N297" s="387" t="n">
        <v>4.984</v>
      </c>
      <c r="O297" s="387" t="n">
        <v>20261221</v>
      </c>
      <c r="P297" s="387" t="n">
        <v>111.5</v>
      </c>
      <c r="Q297" s="387" t="n">
        <v>0.02</v>
      </c>
      <c r="R297" s="387" t="n">
        <v>16.01</v>
      </c>
      <c r="S297" s="387" t="n">
        <v>1.84</v>
      </c>
    </row>
    <row r="298">
      <c r="A298" s="387" t="inlineStr">
        <is>
          <t>新乳转债</t>
        </is>
      </c>
      <c r="B298" s="387" t="inlineStr">
        <is>
          <t>128142</t>
        </is>
      </c>
      <c r="C298" s="387" t="inlineStr">
        <is>
          <t>002946</t>
        </is>
      </c>
      <c r="D298" s="387" t="inlineStr">
        <is>
          <t>新乳业</t>
        </is>
      </c>
      <c r="E298" s="387" t="n">
        <v>17.5</v>
      </c>
      <c r="F298" s="387" t="n">
        <v>22.75</v>
      </c>
      <c r="G298" s="387" t="n">
        <v>110</v>
      </c>
      <c r="H298" s="387" t="n">
        <v>14</v>
      </c>
      <c r="I298" s="387" t="n">
        <v>25.58</v>
      </c>
      <c r="J298" s="387" t="n">
        <v>0.288</v>
      </c>
      <c r="K298" s="387" t="inlineStr">
        <is>
          <t>未满足</t>
        </is>
      </c>
      <c r="L298" s="387" t="inlineStr">
        <is>
          <t>-</t>
        </is>
      </c>
      <c r="M298" s="387" t="inlineStr">
        <is>
          <t>-</t>
        </is>
      </c>
      <c r="N298" s="387" t="n">
        <v>7.178</v>
      </c>
      <c r="O298" s="387" t="n">
        <v>20261218</v>
      </c>
      <c r="P298" s="387" t="n">
        <v>111.8</v>
      </c>
      <c r="Q298" s="387" t="n">
        <v>0.58</v>
      </c>
      <c r="R298" s="387" t="n">
        <v>15.58</v>
      </c>
      <c r="S298" s="387" t="n">
        <v>2.5</v>
      </c>
    </row>
    <row r="299">
      <c r="A299" s="387" t="inlineStr">
        <is>
          <t>威唐转债</t>
        </is>
      </c>
      <c r="B299" s="387" t="inlineStr">
        <is>
          <t>123088</t>
        </is>
      </c>
      <c r="C299" s="387" t="inlineStr">
        <is>
          <t>300707</t>
        </is>
      </c>
      <c r="D299" s="387" t="inlineStr">
        <is>
          <t>威唐工业</t>
        </is>
      </c>
      <c r="E299" s="387" t="n">
        <v>14.97</v>
      </c>
      <c r="F299" s="387" t="n">
        <v>19.461</v>
      </c>
      <c r="G299" s="387" t="n">
        <v>115</v>
      </c>
      <c r="H299" s="387" t="n">
        <v>12.725</v>
      </c>
      <c r="I299" s="387" t="n">
        <v>43.8</v>
      </c>
      <c r="J299" s="387" t="n">
        <v>0.28</v>
      </c>
      <c r="K299" s="387" t="inlineStr">
        <is>
          <t>未满足</t>
        </is>
      </c>
      <c r="L299" s="387" t="inlineStr">
        <is>
          <t>-</t>
        </is>
      </c>
      <c r="M299" s="387" t="inlineStr">
        <is>
          <t>-</t>
        </is>
      </c>
      <c r="N299" s="387" t="n">
        <v>3.004</v>
      </c>
      <c r="O299" s="387" t="n">
        <v>20261215</v>
      </c>
      <c r="P299" s="387" t="n">
        <v>115.46</v>
      </c>
      <c r="Q299" s="387" t="n">
        <v>-0.07000000000000001</v>
      </c>
      <c r="R299" s="387" t="n">
        <v>12.02</v>
      </c>
      <c r="S299" s="387" t="n">
        <v>-0.83</v>
      </c>
    </row>
    <row r="300">
      <c r="A300" s="387" t="inlineStr">
        <is>
          <t>能化转债</t>
        </is>
      </c>
      <c r="B300" s="387" t="inlineStr">
        <is>
          <t>127027</t>
        </is>
      </c>
      <c r="C300" s="387" t="inlineStr">
        <is>
          <t>000552</t>
        </is>
      </c>
      <c r="D300" s="387" t="inlineStr">
        <is>
          <t>甘肃能化</t>
        </is>
      </c>
      <c r="E300" s="387" t="n">
        <v>2.93</v>
      </c>
      <c r="F300" s="387" t="n">
        <v>3.809</v>
      </c>
      <c r="G300" s="387" t="n">
        <v>110</v>
      </c>
      <c r="H300" s="387" t="n">
        <v>2.49</v>
      </c>
      <c r="I300" s="387" t="n">
        <v>26.85</v>
      </c>
      <c r="J300" s="387" t="n">
        <v>0.266</v>
      </c>
      <c r="K300" s="387" t="inlineStr">
        <is>
          <t>未满足</t>
        </is>
      </c>
      <c r="L300" s="387" t="inlineStr">
        <is>
          <t>-</t>
        </is>
      </c>
      <c r="M300" s="387" t="inlineStr">
        <is>
          <t>-</t>
        </is>
      </c>
      <c r="N300" s="387" t="n">
        <v>19.463</v>
      </c>
      <c r="O300" s="387" t="n">
        <v>20261210</v>
      </c>
      <c r="P300" s="387" t="n">
        <v>110.83</v>
      </c>
      <c r="Q300" s="387" t="n">
        <v>-0.18</v>
      </c>
      <c r="R300" s="387" t="n">
        <v>2.56</v>
      </c>
      <c r="S300" s="387" t="n">
        <v>-0.39</v>
      </c>
    </row>
    <row r="301">
      <c r="A301" s="387" t="inlineStr">
        <is>
          <t>财通转债</t>
        </is>
      </c>
      <c r="B301" s="387" t="inlineStr">
        <is>
          <t>113043</t>
        </is>
      </c>
      <c r="C301" s="387" t="inlineStr">
        <is>
          <t>601108</t>
        </is>
      </c>
      <c r="D301" s="387" t="inlineStr">
        <is>
          <t>财通证券</t>
        </is>
      </c>
      <c r="E301" s="387" t="n">
        <v>7.98</v>
      </c>
      <c r="F301" s="387" t="n">
        <v>10.374</v>
      </c>
      <c r="G301" s="387" t="n">
        <v>106</v>
      </c>
      <c r="H301" s="387" t="n">
        <v>6.384</v>
      </c>
      <c r="I301" s="387" t="n">
        <v>8.85</v>
      </c>
      <c r="J301" s="387" t="n">
        <v>0.266</v>
      </c>
      <c r="K301" s="387" t="inlineStr">
        <is>
          <t>未满足</t>
        </is>
      </c>
      <c r="L301" s="387" t="inlineStr">
        <is>
          <t>-</t>
        </is>
      </c>
      <c r="M301" s="387" t="inlineStr">
        <is>
          <t>-</t>
        </is>
      </c>
      <c r="N301" s="387" t="n">
        <v>37.992</v>
      </c>
      <c r="O301" s="387" t="n">
        <v>20261210</v>
      </c>
      <c r="P301" s="387" t="n">
        <v>119.36</v>
      </c>
      <c r="Q301" s="387" t="n">
        <v>0.13</v>
      </c>
      <c r="R301" s="387" t="n">
        <v>8.75</v>
      </c>
      <c r="S301" s="387" t="n">
        <v>-0.11</v>
      </c>
    </row>
    <row r="302">
      <c r="A302" s="387" t="inlineStr">
        <is>
          <t>海波转债</t>
        </is>
      </c>
      <c r="B302" s="387" t="inlineStr">
        <is>
          <t>123080</t>
        </is>
      </c>
      <c r="C302" s="387" t="inlineStr">
        <is>
          <t>300517</t>
        </is>
      </c>
      <c r="D302" s="387" t="inlineStr">
        <is>
          <t>海波重科</t>
        </is>
      </c>
      <c r="E302" s="387" t="n">
        <v>11.28</v>
      </c>
      <c r="F302" s="387" t="n">
        <v>14.664</v>
      </c>
      <c r="G302" s="387" t="n">
        <v>120</v>
      </c>
      <c r="H302" s="387" t="n">
        <v>9.587999999999999</v>
      </c>
      <c r="I302" s="387" t="n">
        <v>25.99</v>
      </c>
      <c r="J302" s="387" t="n">
        <v>0.244</v>
      </c>
      <c r="K302" s="387" t="inlineStr">
        <is>
          <t>未满足</t>
        </is>
      </c>
      <c r="L302" s="387" t="inlineStr">
        <is>
          <t>-</t>
        </is>
      </c>
      <c r="M302" s="387" t="inlineStr">
        <is>
          <t>-</t>
        </is>
      </c>
      <c r="N302" s="387" t="n">
        <v>1.485</v>
      </c>
      <c r="O302" s="387" t="n">
        <v>20261202</v>
      </c>
      <c r="P302" s="387" t="n">
        <v>124.2</v>
      </c>
      <c r="Q302" s="387" t="n">
        <v>-0.34</v>
      </c>
      <c r="R302" s="387" t="n">
        <v>11.12</v>
      </c>
      <c r="S302" s="387" t="n">
        <v>0.36</v>
      </c>
    </row>
    <row r="303">
      <c r="A303" s="387" t="inlineStr">
        <is>
          <t>灵康转债</t>
        </is>
      </c>
      <c r="B303" s="387" t="inlineStr">
        <is>
          <t>113610</t>
        </is>
      </c>
      <c r="C303" s="387" t="inlineStr">
        <is>
          <t>603669</t>
        </is>
      </c>
      <c r="D303" s="387" t="inlineStr">
        <is>
          <t>灵康药业</t>
        </is>
      </c>
      <c r="E303" s="387" t="n">
        <v>6.5</v>
      </c>
      <c r="F303" s="387" t="n">
        <v>8.449999999999999</v>
      </c>
      <c r="G303" s="387" t="n">
        <v>115</v>
      </c>
      <c r="H303" s="387" t="n">
        <v>5.525</v>
      </c>
      <c r="I303" s="387" t="n">
        <v>50.81</v>
      </c>
      <c r="J303" s="387" t="n">
        <v>0.241</v>
      </c>
      <c r="K303" s="387" t="inlineStr">
        <is>
          <t>未满足</t>
        </is>
      </c>
      <c r="L303" s="387" t="inlineStr">
        <is>
          <t>-</t>
        </is>
      </c>
      <c r="M303" s="387" t="inlineStr">
        <is>
          <t>-</t>
        </is>
      </c>
      <c r="N303" s="387" t="n">
        <v>2.528</v>
      </c>
      <c r="O303" s="387" t="n">
        <v>20261201</v>
      </c>
      <c r="P303" s="387" t="n">
        <v>121.11</v>
      </c>
      <c r="Q303" s="387" t="n">
        <v>-0.02</v>
      </c>
      <c r="R303" s="387" t="n">
        <v>5.22</v>
      </c>
      <c r="S303" s="387" t="n">
        <v>-2.79</v>
      </c>
    </row>
    <row r="304">
      <c r="A304" s="387" t="inlineStr">
        <is>
          <t>洪城转债</t>
        </is>
      </c>
      <c r="B304" s="387" t="inlineStr">
        <is>
          <t>110077</t>
        </is>
      </c>
      <c r="C304" s="387" t="inlineStr">
        <is>
          <t>600461</t>
        </is>
      </c>
      <c r="D304" s="387" t="inlineStr">
        <is>
          <t>洪城环境</t>
        </is>
      </c>
      <c r="E304" s="387" t="n">
        <v>4.41</v>
      </c>
      <c r="F304" s="387" t="n">
        <v>5.733</v>
      </c>
      <c r="G304" s="387" t="n">
        <v>110</v>
      </c>
      <c r="H304" s="387" t="n">
        <v>3.528</v>
      </c>
      <c r="I304" s="387" t="n">
        <v>0.64</v>
      </c>
      <c r="J304" s="387" t="n">
        <v>0.211</v>
      </c>
      <c r="K304" s="387" t="inlineStr">
        <is>
          <t>存续期内不强赎</t>
        </is>
      </c>
      <c r="L304" s="387" t="inlineStr">
        <is>
          <t>-</t>
        </is>
      </c>
      <c r="M304" s="387" t="inlineStr">
        <is>
          <t>-</t>
        </is>
      </c>
      <c r="N304" s="387" t="n">
        <v>5.837</v>
      </c>
      <c r="O304" s="387" t="n">
        <v>20261120</v>
      </c>
      <c r="P304" s="387" t="n">
        <v>203.56</v>
      </c>
      <c r="Q304" s="387" t="n">
        <v>-0.91</v>
      </c>
      <c r="R304" s="387" t="n">
        <v>8.92</v>
      </c>
      <c r="S304" s="387" t="n">
        <v>-0.67</v>
      </c>
    </row>
    <row r="305">
      <c r="A305" s="387" t="inlineStr">
        <is>
          <t>强力转债</t>
        </is>
      </c>
      <c r="B305" s="387" t="inlineStr">
        <is>
          <t>123076</t>
        </is>
      </c>
      <c r="C305" s="387" t="inlineStr">
        <is>
          <t>300429</t>
        </is>
      </c>
      <c r="D305" s="387" t="inlineStr">
        <is>
          <t>强力新材</t>
        </is>
      </c>
      <c r="E305" s="387" t="n">
        <v>10.6</v>
      </c>
      <c r="F305" s="387" t="n">
        <v>13.78</v>
      </c>
      <c r="G305" s="387" t="n">
        <v>113</v>
      </c>
      <c r="H305" s="387" t="n">
        <v>9.01</v>
      </c>
      <c r="I305" s="387" t="n">
        <v>19.99</v>
      </c>
      <c r="J305" s="387" t="n">
        <v>0.208</v>
      </c>
      <c r="K305" s="387" t="inlineStr">
        <is>
          <t>未满足</t>
        </is>
      </c>
      <c r="L305" s="387" t="inlineStr">
        <is>
          <t>-</t>
        </is>
      </c>
      <c r="M305" s="387" t="inlineStr">
        <is>
          <t>-</t>
        </is>
      </c>
      <c r="N305" s="387" t="n">
        <v>3.393</v>
      </c>
      <c r="O305" s="387" t="n">
        <v>20261119</v>
      </c>
      <c r="P305" s="387" t="n">
        <v>123.39</v>
      </c>
      <c r="Q305" s="387" t="n">
        <v>-1.19</v>
      </c>
      <c r="R305" s="387" t="n">
        <v>10.9</v>
      </c>
      <c r="S305" s="387" t="n">
        <v>-2.33</v>
      </c>
    </row>
    <row r="306">
      <c r="A306" s="387" t="inlineStr">
        <is>
          <t>侨银转债</t>
        </is>
      </c>
      <c r="B306" s="387" t="inlineStr">
        <is>
          <t>128138</t>
        </is>
      </c>
      <c r="C306" s="387" t="inlineStr">
        <is>
          <t>002973</t>
        </is>
      </c>
      <c r="D306" s="387" t="inlineStr">
        <is>
          <t>侨银股份</t>
        </is>
      </c>
      <c r="E306" s="387" t="n">
        <v>10.6</v>
      </c>
      <c r="F306" s="387" t="n">
        <v>13.78</v>
      </c>
      <c r="G306" s="387" t="n">
        <v>130</v>
      </c>
      <c r="H306" s="387" t="n">
        <v>9.01</v>
      </c>
      <c r="I306" s="387" t="n">
        <v>9.69</v>
      </c>
      <c r="J306" s="387" t="n">
        <v>0.203</v>
      </c>
      <c r="K306" s="387" t="inlineStr">
        <is>
          <t>未满足</t>
        </is>
      </c>
      <c r="L306" s="387" t="inlineStr">
        <is>
          <t>-</t>
        </is>
      </c>
      <c r="M306" s="387" t="inlineStr">
        <is>
          <t>-</t>
        </is>
      </c>
      <c r="N306" s="387" t="n">
        <v>4.199</v>
      </c>
      <c r="O306" s="387" t="n">
        <v>20261117</v>
      </c>
      <c r="P306" s="387" t="n">
        <v>130.91</v>
      </c>
      <c r="Q306" s="387" t="n">
        <v>-0.14</v>
      </c>
      <c r="R306" s="387" t="n">
        <v>12.65</v>
      </c>
      <c r="S306" s="387" t="n">
        <v>-1.79</v>
      </c>
    </row>
    <row r="307">
      <c r="A307" s="387" t="inlineStr">
        <is>
          <t>冀东转债</t>
        </is>
      </c>
      <c r="B307" s="387" t="inlineStr">
        <is>
          <t>127025</t>
        </is>
      </c>
      <c r="C307" s="387" t="inlineStr">
        <is>
          <t>000401</t>
        </is>
      </c>
      <c r="D307" s="387" t="inlineStr">
        <is>
          <t>金隅冀东</t>
        </is>
      </c>
      <c r="E307" s="387" t="n">
        <v>12.92</v>
      </c>
      <c r="F307" s="387" t="n">
        <v>16.796</v>
      </c>
      <c r="G307" s="387" t="n">
        <v>106</v>
      </c>
      <c r="H307" s="387" t="n">
        <v>10.982</v>
      </c>
      <c r="I307" s="387" t="n">
        <v>279.52</v>
      </c>
      <c r="J307" s="387" t="n">
        <v>0.17</v>
      </c>
      <c r="K307" s="387" t="inlineStr">
        <is>
          <t>未满足</t>
        </is>
      </c>
      <c r="L307" s="387" t="inlineStr">
        <is>
          <t>-</t>
        </is>
      </c>
      <c r="M307" s="387" t="inlineStr">
        <is>
          <t>-</t>
        </is>
      </c>
      <c r="N307" s="387" t="n">
        <v>17.764</v>
      </c>
      <c r="O307" s="387" t="n">
        <v>20261105</v>
      </c>
      <c r="P307" s="387" t="n">
        <v>105.75</v>
      </c>
      <c r="Q307" s="387" t="n">
        <v>0.01</v>
      </c>
      <c r="R307" s="387" t="n">
        <v>3.6</v>
      </c>
      <c r="S307" s="387" t="n">
        <v>1.41</v>
      </c>
    </row>
    <row r="308">
      <c r="A308" s="387" t="inlineStr">
        <is>
          <t>立讯转债</t>
        </is>
      </c>
      <c r="B308" s="387" t="inlineStr">
        <is>
          <t>128136</t>
        </is>
      </c>
      <c r="C308" s="387" t="inlineStr">
        <is>
          <t>002475</t>
        </is>
      </c>
      <c r="D308" s="387" t="inlineStr">
        <is>
          <t>立讯精密</t>
        </is>
      </c>
      <c r="E308" s="387" t="n">
        <v>55.67</v>
      </c>
      <c r="F308" s="387" t="n">
        <v>72.371</v>
      </c>
      <c r="G308" s="387" t="n">
        <v>108</v>
      </c>
      <c r="H308" s="387" t="n">
        <v>44.536</v>
      </c>
      <c r="I308" s="387" t="n">
        <v>15.34</v>
      </c>
      <c r="J308" s="387" t="n">
        <v>0.164</v>
      </c>
      <c r="K308" s="387" t="inlineStr">
        <is>
          <t>未满足</t>
        </is>
      </c>
      <c r="L308" s="387" t="inlineStr">
        <is>
          <t>-</t>
        </is>
      </c>
      <c r="M308" s="387" t="inlineStr">
        <is>
          <t>-</t>
        </is>
      </c>
      <c r="N308" s="387" t="n">
        <v>29.816</v>
      </c>
      <c r="O308" s="387" t="n">
        <v>20261103</v>
      </c>
      <c r="P308" s="387" t="n">
        <v>112.5</v>
      </c>
      <c r="Q308" s="387" t="n">
        <v>-2.17</v>
      </c>
      <c r="R308" s="387" t="n">
        <v>54.3</v>
      </c>
      <c r="S308" s="387" t="n">
        <v>-3.33</v>
      </c>
    </row>
    <row r="309">
      <c r="A309" s="387" t="inlineStr">
        <is>
          <t>华海转债</t>
        </is>
      </c>
      <c r="B309" s="387" t="inlineStr">
        <is>
          <t>110076</t>
        </is>
      </c>
      <c r="C309" s="387" t="inlineStr">
        <is>
          <t>600521</t>
        </is>
      </c>
      <c r="D309" s="387" t="inlineStr">
        <is>
          <t>华海药业</t>
        </is>
      </c>
      <c r="E309" s="387" t="n">
        <v>16.5</v>
      </c>
      <c r="F309" s="387" t="n">
        <v>21.45</v>
      </c>
      <c r="G309" s="387" t="n">
        <v>110</v>
      </c>
      <c r="H309" s="387" t="n">
        <v>13.2</v>
      </c>
      <c r="I309" s="387" t="n">
        <v>15.78</v>
      </c>
      <c r="J309" s="387" t="n">
        <v>0.162</v>
      </c>
      <c r="K309" s="387" t="inlineStr">
        <is>
          <t>未满足</t>
        </is>
      </c>
      <c r="L309" s="387" t="inlineStr">
        <is>
          <t>-</t>
        </is>
      </c>
      <c r="M309" s="387" t="inlineStr">
        <is>
          <t>-</t>
        </is>
      </c>
      <c r="N309" s="387" t="n">
        <v>18.424</v>
      </c>
      <c r="O309" s="387" t="n">
        <v>20261102</v>
      </c>
      <c r="P309" s="387" t="n">
        <v>112.2</v>
      </c>
      <c r="Q309" s="387" t="n">
        <v>-0.38</v>
      </c>
      <c r="R309" s="387" t="n">
        <v>15.99</v>
      </c>
      <c r="S309" s="387" t="n">
        <v>-0.74</v>
      </c>
    </row>
    <row r="310">
      <c r="A310" s="387" t="inlineStr">
        <is>
          <t>大参转债</t>
        </is>
      </c>
      <c r="B310" s="387" t="inlineStr">
        <is>
          <t>113605</t>
        </is>
      </c>
      <c r="C310" s="387" t="inlineStr">
        <is>
          <t>603233</t>
        </is>
      </c>
      <c r="D310" s="387" t="inlineStr">
        <is>
          <t>大参林</t>
        </is>
      </c>
      <c r="E310" s="387" t="n">
        <v>16.86</v>
      </c>
      <c r="F310" s="387" t="n">
        <v>21.918</v>
      </c>
      <c r="G310" s="387" t="n">
        <v>110</v>
      </c>
      <c r="H310" s="387" t="n">
        <v>14.331</v>
      </c>
      <c r="I310" s="387" t="n">
        <v>2.75</v>
      </c>
      <c r="J310" s="387" t="n">
        <v>0.132</v>
      </c>
      <c r="K310" s="387" t="inlineStr">
        <is>
          <t>未满足</t>
        </is>
      </c>
      <c r="L310" s="387" t="inlineStr">
        <is>
          <t>-</t>
        </is>
      </c>
      <c r="M310" s="387" t="inlineStr">
        <is>
          <t>-</t>
        </is>
      </c>
      <c r="N310" s="387" t="n">
        <v>14.044</v>
      </c>
      <c r="O310" s="387" t="n">
        <v>20261022</v>
      </c>
      <c r="P310" s="387" t="n">
        <v>114.51</v>
      </c>
      <c r="Q310" s="387" t="n">
        <v>0.33</v>
      </c>
      <c r="R310" s="387" t="n">
        <v>18.79</v>
      </c>
      <c r="S310" s="387" t="n">
        <v>1.51</v>
      </c>
    </row>
    <row r="311">
      <c r="A311" s="387" t="inlineStr">
        <is>
          <t>乐歌转债</t>
        </is>
      </c>
      <c r="B311" s="387" t="inlineStr">
        <is>
          <t>123072</t>
        </is>
      </c>
      <c r="C311" s="387" t="inlineStr">
        <is>
          <t>300729</t>
        </is>
      </c>
      <c r="D311" s="387" t="inlineStr">
        <is>
          <t>乐歌股份</t>
        </is>
      </c>
      <c r="E311" s="387" t="n">
        <v>32.61</v>
      </c>
      <c r="F311" s="387" t="n">
        <v>42.393</v>
      </c>
      <c r="G311" s="387" t="n">
        <v>120</v>
      </c>
      <c r="H311" s="387" t="n">
        <v>27.718</v>
      </c>
      <c r="I311" s="387" t="n">
        <v>257.69</v>
      </c>
      <c r="J311" s="387" t="n">
        <v>0.129</v>
      </c>
      <c r="K311" s="387" t="inlineStr">
        <is>
          <t>未满足</t>
        </is>
      </c>
      <c r="L311" s="387" t="inlineStr">
        <is>
          <t>-</t>
        </is>
      </c>
      <c r="M311" s="387" t="inlineStr">
        <is>
          <t>-</t>
        </is>
      </c>
      <c r="N311" s="387" t="n">
        <v>1.418</v>
      </c>
      <c r="O311" s="387" t="n">
        <v>20261021</v>
      </c>
      <c r="P311" s="387" t="n">
        <v>119.78</v>
      </c>
      <c r="Q311" s="387" t="n">
        <v>0.03</v>
      </c>
      <c r="R311" s="387" t="n">
        <v>10.92</v>
      </c>
      <c r="S311" s="387" t="n">
        <v>0.46</v>
      </c>
    </row>
    <row r="312">
      <c r="A312" s="387" t="inlineStr">
        <is>
          <t>天能转债</t>
        </is>
      </c>
      <c r="B312" s="387" t="inlineStr">
        <is>
          <t>123071</t>
        </is>
      </c>
      <c r="C312" s="387" t="inlineStr">
        <is>
          <t>300569</t>
        </is>
      </c>
      <c r="D312" s="387" t="inlineStr">
        <is>
          <t>天能重工</t>
        </is>
      </c>
      <c r="E312" s="387" t="n">
        <v>6.68</v>
      </c>
      <c r="F312" s="387" t="n">
        <v>8.683999999999999</v>
      </c>
      <c r="G312" s="387" t="n">
        <v>115</v>
      </c>
      <c r="H312" s="387" t="n">
        <v>6.012</v>
      </c>
      <c r="I312" s="387" t="n">
        <v>64.17</v>
      </c>
      <c r="J312" s="387" t="n">
        <v>0.129</v>
      </c>
      <c r="K312" s="387" t="inlineStr">
        <is>
          <t>未满足</t>
        </is>
      </c>
      <c r="L312" s="387" t="inlineStr">
        <is>
          <t>-</t>
        </is>
      </c>
      <c r="M312" s="387" t="inlineStr">
        <is>
          <t>-</t>
        </is>
      </c>
      <c r="N312" s="387" t="n">
        <v>6.937</v>
      </c>
      <c r="O312" s="387" t="n">
        <v>20261021</v>
      </c>
      <c r="P312" s="387" t="n">
        <v>114.77</v>
      </c>
      <c r="Q312" s="387" t="n">
        <v>0</v>
      </c>
      <c r="R312" s="387" t="n">
        <v>4.67</v>
      </c>
      <c r="S312" s="387" t="n">
        <v>0.65</v>
      </c>
    </row>
    <row r="313">
      <c r="A313" s="387" t="inlineStr">
        <is>
          <t>洽洽转债</t>
        </is>
      </c>
      <c r="B313" s="387" t="inlineStr">
        <is>
          <t>128135</t>
        </is>
      </c>
      <c r="C313" s="387" t="inlineStr">
        <is>
          <t>002557</t>
        </is>
      </c>
      <c r="D313" s="387" t="inlineStr">
        <is>
          <t>洽洽食品</t>
        </is>
      </c>
      <c r="E313" s="387" t="n">
        <v>54.95</v>
      </c>
      <c r="F313" s="387" t="n">
        <v>71.435</v>
      </c>
      <c r="G313" s="387" t="n">
        <v>115</v>
      </c>
      <c r="H313" s="387" t="n">
        <v>46.708</v>
      </c>
      <c r="I313" s="387" t="n">
        <v>232.85</v>
      </c>
      <c r="J313" s="387" t="n">
        <v>0.126</v>
      </c>
      <c r="K313" s="387" t="inlineStr">
        <is>
          <t>未满足</t>
        </is>
      </c>
      <c r="L313" s="387" t="inlineStr">
        <is>
          <t>2026-10-14</t>
        </is>
      </c>
      <c r="M313" s="387" t="inlineStr">
        <is>
          <t>2026-10-19</t>
        </is>
      </c>
      <c r="N313" s="387" t="n">
        <v>13.398</v>
      </c>
      <c r="O313" s="387" t="n">
        <v>20261020</v>
      </c>
      <c r="P313" s="387" t="n">
        <v>114.78</v>
      </c>
      <c r="Q313" s="387" t="n">
        <v>-0.01</v>
      </c>
      <c r="R313" s="387" t="n">
        <v>18.95</v>
      </c>
      <c r="S313" s="387" t="n">
        <v>1.23</v>
      </c>
    </row>
    <row r="314">
      <c r="A314" s="387" t="inlineStr">
        <is>
          <t>南航转债</t>
        </is>
      </c>
      <c r="B314" s="387" t="inlineStr">
        <is>
          <t>110075</t>
        </is>
      </c>
      <c r="C314" s="387" t="inlineStr">
        <is>
          <t>600029</t>
        </is>
      </c>
      <c r="D314" s="387" t="inlineStr">
        <is>
          <t>南方航空</t>
        </is>
      </c>
      <c r="E314" s="387" t="n">
        <v>6.17</v>
      </c>
      <c r="F314" s="387" t="n">
        <v>8.021000000000001</v>
      </c>
      <c r="G314" s="387" t="n">
        <v>106.5</v>
      </c>
      <c r="H314" s="387" t="n">
        <v>5.245</v>
      </c>
      <c r="I314" s="387" t="n">
        <v>30.45</v>
      </c>
      <c r="J314" s="387" t="n">
        <v>0.112</v>
      </c>
      <c r="K314" s="387" t="inlineStr">
        <is>
          <t>未满足</t>
        </is>
      </c>
      <c r="L314" s="387" t="inlineStr">
        <is>
          <t>2026-10-09</t>
        </is>
      </c>
      <c r="M314" s="387" t="inlineStr">
        <is>
          <t>2026-10-14</t>
        </is>
      </c>
      <c r="N314" s="387" t="n">
        <v>58.959</v>
      </c>
      <c r="O314" s="387" t="n">
        <v>20261015</v>
      </c>
      <c r="P314" s="387" t="n">
        <v>106.35</v>
      </c>
      <c r="Q314" s="387" t="n">
        <v>0</v>
      </c>
      <c r="R314" s="387" t="n">
        <v>5.03</v>
      </c>
      <c r="S314" s="387" t="n">
        <v>0.8</v>
      </c>
    </row>
    <row r="315">
      <c r="A315" s="387" t="inlineStr">
        <is>
          <t>鸿路转债</t>
        </is>
      </c>
      <c r="B315" s="387" t="inlineStr">
        <is>
          <t>128134</t>
        </is>
      </c>
      <c r="C315" s="387" t="inlineStr">
        <is>
          <t>002541</t>
        </is>
      </c>
      <c r="D315" s="387" t="inlineStr">
        <is>
          <t>鸿路钢构</t>
        </is>
      </c>
      <c r="E315" s="387" t="n">
        <v>17.49</v>
      </c>
      <c r="F315" s="387" t="n">
        <v>22.737</v>
      </c>
      <c r="G315" s="387" t="n">
        <v>110</v>
      </c>
      <c r="H315" s="387" t="n">
        <v>14.866</v>
      </c>
      <c r="I315" s="387" t="n">
        <v>2.36</v>
      </c>
      <c r="J315" s="387" t="n">
        <v>0.096</v>
      </c>
      <c r="K315" s="387" t="inlineStr">
        <is>
          <t>未满足</t>
        </is>
      </c>
      <c r="L315" s="387" t="inlineStr">
        <is>
          <t>2026-09-28</t>
        </is>
      </c>
      <c r="M315" s="387" t="inlineStr">
        <is>
          <t>2026-10-08</t>
        </is>
      </c>
      <c r="N315" s="387" t="n">
        <v>13.115</v>
      </c>
      <c r="O315" s="387" t="n">
        <v>20261009</v>
      </c>
      <c r="P315" s="387" t="n">
        <v>120.85</v>
      </c>
      <c r="Q315" s="387" t="n">
        <v>0.47</v>
      </c>
      <c r="R315" s="387" t="n">
        <v>20.65</v>
      </c>
      <c r="S315" s="387" t="n">
        <v>2.08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江林 王</dc:creator>
  <dcterms:created xsi:type="dcterms:W3CDTF">2024-04-24T03:01:32Z</dcterms:created>
  <dcterms:modified xsi:type="dcterms:W3CDTF">2026-09-06T13:04:04Z</dcterms:modified>
  <cp:lastModifiedBy>江林 王</cp:lastModifiedBy>
  <cp:lastPrinted>2025-05-20T13:05:04Z</cp:lastPrinted>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a574fa1b</vt:lpwstr>
  </property>
</Properties>
</file>